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en_skoroszyt" defaultThemeVersion="166925"/>
  <mc:AlternateContent xmlns:mc="http://schemas.openxmlformats.org/markup-compatibility/2006">
    <mc:Choice Requires="x15">
      <x15ac:absPath xmlns:x15ac="http://schemas.microsoft.com/office/spreadsheetml/2010/11/ac" url="C:\Users\joanna.anczarska\AppData\Local\Temp\ezdpuw\20250117124132513\"/>
    </mc:Choice>
  </mc:AlternateContent>
  <xr:revisionPtr revIDLastSave="0" documentId="13_ncr:1_{D1636129-58CA-44FE-9E14-44611278B665}" xr6:coauthVersionLast="47" xr6:coauthVersionMax="47" xr10:uidLastSave="{00000000-0000-0000-0000-000000000000}"/>
  <workbookProtection workbookAlgorithmName="SHA-512" workbookHashValue="0BnQdHEgnkhbcduZk0ip0xA6wzctquQNM9toW+BySbf+mYCqCP/quxdokk92Gxxw7kJ0vir47tgg4K7u2ipf7Q==" workbookSaltValue="qhNjI83kT83Q+e8FLMvDMQ==" workbookSpinCount="100000" lockStructure="1"/>
  <bookViews>
    <workbookView xWindow="-110" yWindow="-110" windowWidth="19420" windowHeight="10300" xr2:uid="{00000000-000D-0000-FFFF-FFFF00000000}"/>
  </bookViews>
  <sheets>
    <sheet name="Aglomeracje" sheetId="6" r:id="rId1"/>
    <sheet name="Oczyszczalnie" sheetId="2" r:id="rId2"/>
    <sheet name="KP - końcowe punkty" sheetId="3" r:id="rId3"/>
    <sheet name="Raport wypełnienia ankiety" sheetId="4" r:id="rId4"/>
    <sheet name="Zestawienie szczegółowe błędów" sheetId="5" r:id="rId5"/>
    <sheet name="Dane pomocnicze" sheetId="1" state="hidden" r:id="rId6"/>
  </sheets>
  <definedNames>
    <definedName name="_xlnm._FilterDatabase" localSheetId="5" hidden="1">'Dane pomocnicze'!$A$4:$AX$1541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N15" i="6" l="1"/>
  <c r="K14" i="3"/>
  <c r="K23" i="3"/>
  <c r="K22" i="3"/>
  <c r="K21" i="3"/>
  <c r="K20" i="3"/>
  <c r="K19" i="3"/>
  <c r="K18" i="3"/>
  <c r="K17" i="3"/>
  <c r="K16" i="3"/>
  <c r="K15" i="3"/>
  <c r="G14" i="3"/>
  <c r="D15" i="6"/>
  <c r="G23" i="3"/>
  <c r="G22" i="3"/>
  <c r="G21" i="3"/>
  <c r="G20" i="3"/>
  <c r="G19" i="3"/>
  <c r="G18" i="3"/>
  <c r="G17" i="3"/>
  <c r="G16" i="3"/>
  <c r="G15" i="3"/>
  <c r="GX15" i="6"/>
  <c r="AT15" i="6"/>
  <c r="AG15" i="6"/>
  <c r="BO6" i="6"/>
  <c r="BO5" i="6"/>
  <c r="FG6" i="6"/>
  <c r="FG14" i="6" s="1"/>
  <c r="FC15" i="6"/>
  <c r="FB15" i="6"/>
  <c r="F17" i="2"/>
  <c r="F18" i="2"/>
  <c r="F19" i="2"/>
  <c r="F20" i="2"/>
  <c r="F21" i="2"/>
  <c r="F22" i="2"/>
  <c r="F23" i="2"/>
  <c r="F24" i="2"/>
  <c r="F25" i="2"/>
  <c r="F16" i="2"/>
  <c r="BO14" i="6" l="1"/>
  <c r="EV6" i="6"/>
  <c r="EV14" i="6" s="1"/>
  <c r="AS15" i="6"/>
  <c r="AY15" i="6" s="1"/>
  <c r="O15" i="6"/>
  <c r="N15" i="6"/>
  <c r="M15" i="6"/>
  <c r="L15" i="6"/>
  <c r="K15" i="6"/>
  <c r="J15" i="6"/>
  <c r="Y5" i="6"/>
  <c r="W15" i="6"/>
  <c r="AN15" i="6"/>
  <c r="B6" i="6"/>
  <c r="B14" i="6" s="1"/>
  <c r="C6" i="6"/>
  <c r="BN5" i="6"/>
  <c r="FQ17" i="2"/>
  <c r="FQ18" i="2"/>
  <c r="FQ19" i="2"/>
  <c r="FQ20" i="2"/>
  <c r="FQ21" i="2"/>
  <c r="FQ22" i="2"/>
  <c r="FQ23" i="2"/>
  <c r="FQ24" i="2"/>
  <c r="FQ25" i="2"/>
  <c r="FQ16" i="2"/>
  <c r="P5" i="3" l="1"/>
  <c r="GJ5" i="6"/>
  <c r="EK5" i="2"/>
  <c r="EO11" i="2"/>
  <c r="U11" i="3"/>
  <c r="GZ17" i="2"/>
  <c r="GZ18" i="2"/>
  <c r="GZ19" i="2"/>
  <c r="GZ20" i="2"/>
  <c r="GZ21" i="2"/>
  <c r="GZ22" i="2"/>
  <c r="GZ23" i="2"/>
  <c r="GZ24" i="2"/>
  <c r="GZ25" i="2"/>
  <c r="GZ16" i="2"/>
  <c r="GY23" i="2"/>
  <c r="GY24" i="2"/>
  <c r="GY25" i="2"/>
  <c r="GY17" i="2"/>
  <c r="GY18" i="2"/>
  <c r="GY19" i="2"/>
  <c r="GY20" i="2"/>
  <c r="GY21" i="2"/>
  <c r="GY22" i="2"/>
  <c r="GY16" i="2"/>
  <c r="DR15" i="6" l="1"/>
  <c r="HS21" i="6" l="1"/>
  <c r="HO25" i="6"/>
  <c r="HR25" i="6" s="1"/>
  <c r="HO23" i="6"/>
  <c r="HO22" i="6"/>
  <c r="I12" i="3"/>
  <c r="HG45" i="2"/>
  <c r="HG46" i="2"/>
  <c r="HG47" i="2"/>
  <c r="HG48" i="2"/>
  <c r="HG49" i="2"/>
  <c r="HG50" i="2"/>
  <c r="HG51" i="2"/>
  <c r="HG52" i="2"/>
  <c r="HG53" i="2"/>
  <c r="HG54" i="2"/>
  <c r="HG55" i="2"/>
  <c r="HG56" i="2"/>
  <c r="HG57" i="2"/>
  <c r="HG58" i="2"/>
  <c r="HG59" i="2"/>
  <c r="HG60" i="2"/>
  <c r="HK28" i="6"/>
  <c r="HI28" i="6"/>
  <c r="HL28" i="6" s="1"/>
  <c r="HM28" i="6" s="1"/>
  <c r="HL29" i="6"/>
  <c r="HM29" i="6" s="1"/>
  <c r="HL30" i="6"/>
  <c r="HM30" i="6" s="1"/>
  <c r="HL31" i="6"/>
  <c r="HM31" i="6" s="1"/>
  <c r="DR5" i="6"/>
  <c r="HD31" i="6" s="1"/>
  <c r="HG31" i="6" s="1"/>
  <c r="HH31" i="6" s="1"/>
  <c r="BZ5" i="6"/>
  <c r="BX5" i="6"/>
  <c r="BS5" i="6"/>
  <c r="BQ5" i="6"/>
  <c r="CC15" i="6"/>
  <c r="BG15" i="6"/>
  <c r="BE15" i="6"/>
  <c r="BJ15" i="6"/>
  <c r="L15" i="3"/>
  <c r="AH30" i="3" s="1"/>
  <c r="L16" i="3"/>
  <c r="AH31" i="3" s="1"/>
  <c r="L17" i="3"/>
  <c r="AH32" i="3" s="1"/>
  <c r="L18" i="3"/>
  <c r="AH33" i="3" s="1"/>
  <c r="L19" i="3"/>
  <c r="AH34" i="3" s="1"/>
  <c r="L20" i="3"/>
  <c r="AH35" i="3" s="1"/>
  <c r="L21" i="3"/>
  <c r="AH36" i="3" s="1"/>
  <c r="L22" i="3"/>
  <c r="AH37" i="3" s="1"/>
  <c r="L23" i="3"/>
  <c r="AH38" i="3" s="1"/>
  <c r="M5" i="2" l="1"/>
  <c r="HC36" i="2" s="1"/>
  <c r="HF36" i="2" s="1"/>
  <c r="HG36" i="2" s="1"/>
  <c r="N5" i="2"/>
  <c r="HC37" i="2" s="1"/>
  <c r="HF37" i="2" s="1"/>
  <c r="HG37" i="2" s="1"/>
  <c r="A17" i="2"/>
  <c r="HI87" i="2" s="1"/>
  <c r="A18" i="2"/>
  <c r="HI88" i="2" s="1"/>
  <c r="A19" i="2"/>
  <c r="A20" i="2"/>
  <c r="A21" i="2"/>
  <c r="A22" i="2"/>
  <c r="HI92" i="2" s="1"/>
  <c r="A23" i="2"/>
  <c r="HI93" i="2" s="1"/>
  <c r="A24" i="2"/>
  <c r="HI94" i="2" s="1"/>
  <c r="A25" i="2"/>
  <c r="HI95" i="2" s="1"/>
  <c r="CH15" i="6"/>
  <c r="B6" i="5"/>
  <c r="B4" i="5"/>
  <c r="B9" i="4"/>
  <c r="B8" i="4"/>
  <c r="B7" i="4"/>
  <c r="B6" i="4"/>
  <c r="B4" i="4"/>
  <c r="B2" i="2"/>
  <c r="B2" i="3"/>
  <c r="L14" i="3"/>
  <c r="AH29" i="3" s="1"/>
  <c r="GW15" i="6"/>
  <c r="FU6" i="6" s="1"/>
  <c r="GV15" i="6"/>
  <c r="FO6" i="6" s="1"/>
  <c r="GT15" i="6"/>
  <c r="EI6" i="6" s="1"/>
  <c r="GU15" i="6"/>
  <c r="FJ6" i="6" l="1"/>
  <c r="FF6" i="6"/>
  <c r="FF14" i="6" s="1"/>
  <c r="HI91" i="2"/>
  <c r="HI89" i="2"/>
  <c r="HI90" i="2"/>
  <c r="HI75" i="2"/>
  <c r="HI55" i="2"/>
  <c r="HI85" i="2"/>
  <c r="HI65" i="2"/>
  <c r="HI63" i="2"/>
  <c r="HI53" i="2"/>
  <c r="HI73" i="2"/>
  <c r="HI83" i="2"/>
  <c r="HI54" i="2"/>
  <c r="HI64" i="2"/>
  <c r="HI84" i="2"/>
  <c r="HI74" i="2"/>
  <c r="HI72" i="2"/>
  <c r="HI52" i="2"/>
  <c r="HI82" i="2"/>
  <c r="HI62" i="2"/>
  <c r="HI51" i="2"/>
  <c r="HI71" i="2"/>
  <c r="HI61" i="2"/>
  <c r="HI81" i="2"/>
  <c r="HI50" i="2"/>
  <c r="HI70" i="2"/>
  <c r="HI60" i="2"/>
  <c r="HI80" i="2"/>
  <c r="HI49" i="2"/>
  <c r="HI69" i="2"/>
  <c r="HI79" i="2"/>
  <c r="HI59" i="2"/>
  <c r="HI38" i="2"/>
  <c r="HI68" i="2"/>
  <c r="HI78" i="2"/>
  <c r="HI58" i="2"/>
  <c r="HI48" i="2"/>
  <c r="HI37" i="2"/>
  <c r="HI67" i="2"/>
  <c r="HI77" i="2"/>
  <c r="HI47" i="2"/>
  <c r="HI57" i="2"/>
  <c r="HI44" i="2"/>
  <c r="B22" i="2"/>
  <c r="HI42" i="2"/>
  <c r="HI41" i="2"/>
  <c r="B25" i="2"/>
  <c r="HI45" i="2"/>
  <c r="HI40" i="2"/>
  <c r="B23" i="2"/>
  <c r="HI43" i="2"/>
  <c r="HI39" i="2"/>
  <c r="B19" i="2"/>
  <c r="B17" i="2"/>
  <c r="B21" i="2"/>
  <c r="B20" i="2"/>
  <c r="B18" i="2"/>
  <c r="B24" i="2"/>
  <c r="FS6" i="6"/>
  <c r="FV6" i="6"/>
  <c r="FQ6" i="6"/>
  <c r="FT6" i="6"/>
  <c r="FR6" i="6"/>
  <c r="FK6" i="6"/>
  <c r="FN6" i="6"/>
  <c r="FL6" i="6"/>
  <c r="FP6" i="6"/>
  <c r="FM6" i="6"/>
  <c r="EP6" i="6"/>
  <c r="FI6" i="6"/>
  <c r="ER6" i="6"/>
  <c r="FD6" i="6"/>
  <c r="EZ6" i="6"/>
  <c r="EW6" i="6"/>
  <c r="EH6" i="6"/>
  <c r="EQ6" i="6"/>
  <c r="EL6" i="6"/>
  <c r="EK6" i="6"/>
  <c r="EJ6" i="6"/>
  <c r="A23" i="3"/>
  <c r="AF38" i="3" s="1"/>
  <c r="A22" i="3"/>
  <c r="AF37" i="3" s="1"/>
  <c r="A21" i="3"/>
  <c r="AF36" i="3" s="1"/>
  <c r="A20" i="3"/>
  <c r="AF35" i="3" s="1"/>
  <c r="A19" i="3"/>
  <c r="AF34" i="3" s="1"/>
  <c r="A18" i="3"/>
  <c r="AF33" i="3" s="1"/>
  <c r="A17" i="3"/>
  <c r="AF32" i="3" s="1"/>
  <c r="A16" i="3"/>
  <c r="AF31" i="3" s="1"/>
  <c r="A15" i="3"/>
  <c r="AF30" i="3" s="1"/>
  <c r="A14" i="3"/>
  <c r="U14" i="3" l="1"/>
  <c r="AF29" i="3"/>
  <c r="B23" i="3"/>
  <c r="F23" i="3" s="1"/>
  <c r="U23" i="3"/>
  <c r="V23" i="3" s="1"/>
  <c r="B16" i="3"/>
  <c r="F16" i="3" s="1"/>
  <c r="U16" i="3"/>
  <c r="V16" i="3" s="1"/>
  <c r="B19" i="3"/>
  <c r="F19" i="3" s="1"/>
  <c r="U19" i="3"/>
  <c r="V19" i="3" s="1"/>
  <c r="V14" i="3"/>
  <c r="B20" i="3"/>
  <c r="F20" i="3" s="1"/>
  <c r="U20" i="3"/>
  <c r="V20" i="3" s="1"/>
  <c r="B15" i="3"/>
  <c r="F15" i="3" s="1"/>
  <c r="U15" i="3"/>
  <c r="V15" i="3" s="1"/>
  <c r="B17" i="3"/>
  <c r="F17" i="3" s="1"/>
  <c r="U17" i="3"/>
  <c r="V17" i="3" s="1"/>
  <c r="B21" i="3"/>
  <c r="F21" i="3" s="1"/>
  <c r="U21" i="3"/>
  <c r="V21" i="3" s="1"/>
  <c r="B18" i="3"/>
  <c r="F18" i="3" s="1"/>
  <c r="U18" i="3"/>
  <c r="V18" i="3" s="1"/>
  <c r="B22" i="3"/>
  <c r="F22" i="3" s="1"/>
  <c r="U22" i="3"/>
  <c r="V22" i="3" s="1"/>
  <c r="M6" i="3"/>
  <c r="M7" i="3" s="1"/>
  <c r="B14" i="3"/>
  <c r="F14" i="3" s="1"/>
  <c r="E5" i="3" l="1"/>
  <c r="Z29" i="3" s="1"/>
  <c r="AC29" i="3" s="1"/>
  <c r="AD29" i="3" s="1"/>
  <c r="B22" i="5" s="1"/>
  <c r="H2" i="3"/>
  <c r="B23" i="5" s="1"/>
  <c r="AE36" i="3"/>
  <c r="AI36" i="3" s="1"/>
  <c r="AJ36" i="3" s="1"/>
  <c r="AE37" i="3"/>
  <c r="AI37" i="3" s="1"/>
  <c r="AJ37" i="3" s="1"/>
  <c r="AE35" i="3"/>
  <c r="AI35" i="3" s="1"/>
  <c r="AJ35" i="3" s="1"/>
  <c r="AE34" i="3"/>
  <c r="AI34" i="3" s="1"/>
  <c r="AJ34" i="3" s="1"/>
  <c r="AE38" i="3"/>
  <c r="AI38" i="3" s="1"/>
  <c r="AJ38" i="3" s="1"/>
  <c r="AE33" i="3"/>
  <c r="AI33" i="3" s="1"/>
  <c r="AJ33" i="3" s="1"/>
  <c r="AE32" i="3"/>
  <c r="AI32" i="3" s="1"/>
  <c r="AJ32" i="3" s="1"/>
  <c r="AE31" i="3"/>
  <c r="AI31" i="3" s="1"/>
  <c r="AJ31" i="3" s="1"/>
  <c r="AE30" i="3"/>
  <c r="AI30" i="3" s="1"/>
  <c r="AJ30" i="3" s="1"/>
  <c r="AE29" i="3"/>
  <c r="AI29" i="3" s="1"/>
  <c r="AJ29" i="3" s="1"/>
  <c r="N6" i="3"/>
  <c r="I6" i="3"/>
  <c r="I13" i="3" s="1"/>
  <c r="V12" i="3"/>
  <c r="EV18" i="2" s="1"/>
  <c r="E6" i="3"/>
  <c r="H6" i="3"/>
  <c r="J6" i="3"/>
  <c r="O6" i="3"/>
  <c r="GJ17" i="2"/>
  <c r="GJ18" i="2"/>
  <c r="GJ19" i="2"/>
  <c r="GJ20" i="2"/>
  <c r="GJ21" i="2"/>
  <c r="GJ22" i="2"/>
  <c r="GJ23" i="2"/>
  <c r="GJ24" i="2"/>
  <c r="GJ25" i="2"/>
  <c r="GJ16" i="2"/>
  <c r="GH16" i="2"/>
  <c r="ES25" i="2"/>
  <c r="GW25" i="2" s="1"/>
  <c r="ER25" i="2"/>
  <c r="EQ25" i="2"/>
  <c r="AC25" i="2" l="1"/>
  <c r="HK55" i="2" s="1"/>
  <c r="P25" i="2"/>
  <c r="HK45" i="2" s="1"/>
  <c r="W25" i="2"/>
  <c r="F2" i="3"/>
  <c r="B21" i="5" s="1"/>
  <c r="EV19" i="2"/>
  <c r="EH25" i="2"/>
  <c r="B24" i="5"/>
  <c r="EV17" i="2"/>
  <c r="EV15" i="2"/>
  <c r="EV24" i="2"/>
  <c r="EV25" i="2"/>
  <c r="EV16" i="2"/>
  <c r="EV20" i="2"/>
  <c r="EV23" i="2"/>
  <c r="EV21" i="2"/>
  <c r="EV22" i="2"/>
  <c r="D2" i="3"/>
  <c r="B20" i="5" s="1"/>
  <c r="BJ25" i="2"/>
  <c r="BY25" i="2" s="1"/>
  <c r="HK75" i="2" s="1"/>
  <c r="V25" i="2"/>
  <c r="CZ25" i="2"/>
  <c r="CP25" i="2"/>
  <c r="DA25" i="2" s="1"/>
  <c r="Z25" i="2"/>
  <c r="EW25" i="2"/>
  <c r="EP25" i="2"/>
  <c r="GL25" i="2"/>
  <c r="GK25" i="2"/>
  <c r="GI25" i="2"/>
  <c r="EO25" i="2" l="1"/>
  <c r="AD25" i="2" s="1"/>
  <c r="HG25" i="2" s="1"/>
  <c r="HF25" i="2"/>
  <c r="EK15" i="2"/>
  <c r="EK14" i="2"/>
  <c r="DX6" i="6" l="1"/>
  <c r="DY6" i="6"/>
  <c r="DZ6" i="6"/>
  <c r="DT6" i="6"/>
  <c r="DU6" i="6"/>
  <c r="DV6" i="6"/>
  <c r="DW6" i="6"/>
  <c r="DS6" i="6"/>
  <c r="B14" i="2" l="1"/>
  <c r="C14" i="2"/>
  <c r="D14" i="2"/>
  <c r="E14" i="2"/>
  <c r="F14" i="2"/>
  <c r="G14" i="2"/>
  <c r="H14" i="2"/>
  <c r="I14" i="2"/>
  <c r="J14" i="2"/>
  <c r="K14" i="2"/>
  <c r="L14" i="2"/>
  <c r="M14" i="2"/>
  <c r="N14" i="2"/>
  <c r="O14" i="2"/>
  <c r="P14" i="2"/>
  <c r="Q14" i="2"/>
  <c r="R14" i="2"/>
  <c r="S14" i="2"/>
  <c r="T14" i="2"/>
  <c r="U14" i="2"/>
  <c r="V14" i="2"/>
  <c r="W14" i="2"/>
  <c r="X14" i="2"/>
  <c r="Y14" i="2"/>
  <c r="AA14" i="2"/>
  <c r="AB14" i="2"/>
  <c r="AC14" i="2"/>
  <c r="AE14" i="2"/>
  <c r="AF14" i="2"/>
  <c r="AG14" i="2"/>
  <c r="AH14" i="2"/>
  <c r="AI14" i="2"/>
  <c r="AJ14" i="2"/>
  <c r="AK14" i="2"/>
  <c r="AL14" i="2"/>
  <c r="AM14" i="2"/>
  <c r="AS14" i="2"/>
  <c r="AT14" i="2"/>
  <c r="AU14" i="2"/>
  <c r="AV14" i="2"/>
  <c r="AW14" i="2"/>
  <c r="AX14" i="2"/>
  <c r="AY14" i="2"/>
  <c r="AZ14" i="2"/>
  <c r="BA14" i="2"/>
  <c r="BB14" i="2"/>
  <c r="BC14" i="2"/>
  <c r="BD14" i="2"/>
  <c r="BE14" i="2"/>
  <c r="BF14" i="2"/>
  <c r="BG14" i="2"/>
  <c r="BH14" i="2"/>
  <c r="BI14" i="2"/>
  <c r="BJ14" i="2"/>
  <c r="BK14" i="2"/>
  <c r="BL14" i="2"/>
  <c r="BM14" i="2"/>
  <c r="BN14" i="2"/>
  <c r="BO14" i="2"/>
  <c r="BP14" i="2"/>
  <c r="BQ14" i="2"/>
  <c r="BR14" i="2"/>
  <c r="BS14" i="2"/>
  <c r="BT14" i="2"/>
  <c r="BU14" i="2"/>
  <c r="BV14" i="2"/>
  <c r="BW14" i="2"/>
  <c r="BX14" i="2"/>
  <c r="BY14" i="2"/>
  <c r="BZ14" i="2"/>
  <c r="CA14" i="2"/>
  <c r="CB14" i="2"/>
  <c r="CC14" i="2"/>
  <c r="CD14" i="2"/>
  <c r="CE14" i="2"/>
  <c r="CF14" i="2"/>
  <c r="CG14" i="2"/>
  <c r="CH14" i="2"/>
  <c r="CI14" i="2"/>
  <c r="CJ14" i="2"/>
  <c r="CK14" i="2"/>
  <c r="CL14" i="2"/>
  <c r="CM14" i="2"/>
  <c r="CN14" i="2"/>
  <c r="CO14" i="2"/>
  <c r="CP14" i="2"/>
  <c r="CQ14" i="2"/>
  <c r="CR14" i="2"/>
  <c r="CS14" i="2"/>
  <c r="CT14" i="2"/>
  <c r="CU14" i="2"/>
  <c r="CV14" i="2"/>
  <c r="CW14" i="2"/>
  <c r="CX14" i="2"/>
  <c r="CY14" i="2"/>
  <c r="DC14" i="2"/>
  <c r="DD14" i="2"/>
  <c r="DE14" i="2"/>
  <c r="DF14" i="2"/>
  <c r="DG14" i="2"/>
  <c r="DH14" i="2"/>
  <c r="DI14" i="2"/>
  <c r="DJ14" i="2"/>
  <c r="DK14" i="2"/>
  <c r="DL14" i="2"/>
  <c r="DM14" i="2"/>
  <c r="DN14" i="2"/>
  <c r="DO14" i="2"/>
  <c r="DP14" i="2"/>
  <c r="DQ14" i="2"/>
  <c r="DR14" i="2"/>
  <c r="DS14" i="2"/>
  <c r="DW14" i="2"/>
  <c r="DX14" i="2"/>
  <c r="DY14" i="2"/>
  <c r="DZ14" i="2"/>
  <c r="EC14" i="2"/>
  <c r="ED14" i="2"/>
  <c r="EF14" i="2"/>
  <c r="EG14" i="2"/>
  <c r="EH14" i="2"/>
  <c r="EI14" i="2"/>
  <c r="EJ14" i="2"/>
  <c r="A14" i="2"/>
  <c r="B15" i="2"/>
  <c r="C15" i="2"/>
  <c r="D15" i="2"/>
  <c r="F15" i="2"/>
  <c r="K15" i="2"/>
  <c r="P15" i="2"/>
  <c r="V15" i="2"/>
  <c r="W15" i="2"/>
  <c r="AF15" i="2"/>
  <c r="AG15" i="2"/>
  <c r="AH15" i="2"/>
  <c r="AT15" i="2"/>
  <c r="AU15" i="2"/>
  <c r="AV15" i="2"/>
  <c r="AW15" i="2"/>
  <c r="AX15" i="2"/>
  <c r="BD15" i="2"/>
  <c r="BE15" i="2"/>
  <c r="BJ15" i="2"/>
  <c r="BL15" i="2"/>
  <c r="BM15" i="2"/>
  <c r="BN15" i="2"/>
  <c r="BO15" i="2"/>
  <c r="BP15" i="2"/>
  <c r="BQ15" i="2"/>
  <c r="BR15" i="2"/>
  <c r="BS15" i="2"/>
  <c r="BT15" i="2"/>
  <c r="BU15" i="2"/>
  <c r="BV15" i="2"/>
  <c r="BW15" i="2"/>
  <c r="CA15" i="2"/>
  <c r="CB15" i="2"/>
  <c r="CC15" i="2"/>
  <c r="CD15" i="2"/>
  <c r="CE15" i="2"/>
  <c r="CF15" i="2"/>
  <c r="CG15" i="2"/>
  <c r="CK15" i="2"/>
  <c r="CL15" i="2"/>
  <c r="CM15" i="2"/>
  <c r="CN15" i="2"/>
  <c r="CO15" i="2"/>
  <c r="CP15" i="2"/>
  <c r="CQ15" i="2"/>
  <c r="CR15" i="2"/>
  <c r="CS15" i="2"/>
  <c r="CT15" i="2"/>
  <c r="CV15" i="2"/>
  <c r="CX15" i="2"/>
  <c r="DI15" i="2"/>
  <c r="DJ15" i="2"/>
  <c r="DK15" i="2"/>
  <c r="DL15" i="2"/>
  <c r="EH15" i="2"/>
  <c r="EI15" i="2"/>
  <c r="A15" i="2"/>
  <c r="A16" i="2" l="1"/>
  <c r="HI86" i="2" s="1"/>
  <c r="FD23" i="2"/>
  <c r="FD25" i="2"/>
  <c r="BG25" i="2" s="1"/>
  <c r="GH17" i="2"/>
  <c r="GH18" i="2"/>
  <c r="GH19" i="2"/>
  <c r="GH20" i="2"/>
  <c r="GH21" i="2"/>
  <c r="GH22" i="2"/>
  <c r="GH23" i="2"/>
  <c r="GH24" i="2"/>
  <c r="GH25" i="2"/>
  <c r="HI56" i="2" l="1"/>
  <c r="HI46" i="2"/>
  <c r="HI36" i="2"/>
  <c r="HI66" i="2"/>
  <c r="HI76" i="2"/>
  <c r="EQ17" i="2"/>
  <c r="ER17" i="2"/>
  <c r="ES17" i="2"/>
  <c r="ES21" i="2"/>
  <c r="EQ21" i="2"/>
  <c r="ER21" i="2"/>
  <c r="GI21" i="2" s="1"/>
  <c r="EQ19" i="2"/>
  <c r="ER19" i="2"/>
  <c r="GI19" i="2" s="1"/>
  <c r="ES19" i="2"/>
  <c r="ES22" i="2"/>
  <c r="EQ22" i="2"/>
  <c r="ER22" i="2"/>
  <c r="GI22" i="2" s="1"/>
  <c r="EQ16" i="2"/>
  <c r="ES16" i="2"/>
  <c r="ER16" i="2"/>
  <c r="EQ20" i="2"/>
  <c r="ES20" i="2"/>
  <c r="ER20" i="2"/>
  <c r="GI20" i="2" s="1"/>
  <c r="ER23" i="2"/>
  <c r="GI23" i="2" s="1"/>
  <c r="ES23" i="2"/>
  <c r="EQ23" i="2"/>
  <c r="EQ18" i="2"/>
  <c r="ER18" i="2"/>
  <c r="GI18" i="2" s="1"/>
  <c r="ES18" i="2"/>
  <c r="ES24" i="2"/>
  <c r="EQ24" i="2"/>
  <c r="ER24" i="2"/>
  <c r="GI24" i="2" s="1"/>
  <c r="FE25" i="2"/>
  <c r="FE23" i="2"/>
  <c r="B16" i="2"/>
  <c r="GT7" i="6"/>
  <c r="GU7" i="6"/>
  <c r="AC17" i="2" l="1"/>
  <c r="P17" i="2"/>
  <c r="W17" i="2"/>
  <c r="AC19" i="2"/>
  <c r="P19" i="2"/>
  <c r="HK39" i="2" s="1"/>
  <c r="W19" i="2"/>
  <c r="P24" i="2"/>
  <c r="HK44" i="2" s="1"/>
  <c r="W24" i="2"/>
  <c r="AC24" i="2"/>
  <c r="HK54" i="2" s="1"/>
  <c r="W20" i="2"/>
  <c r="AC20" i="2"/>
  <c r="P20" i="2"/>
  <c r="HK40" i="2" s="1"/>
  <c r="AC18" i="2"/>
  <c r="W18" i="2"/>
  <c r="P18" i="2"/>
  <c r="HK38" i="2" s="1"/>
  <c r="W23" i="2"/>
  <c r="AC23" i="2"/>
  <c r="HK53" i="2" s="1"/>
  <c r="P23" i="2"/>
  <c r="HK43" i="2" s="1"/>
  <c r="J6" i="2"/>
  <c r="J15" i="2" s="1"/>
  <c r="W16" i="2"/>
  <c r="P16" i="2"/>
  <c r="HK36" i="2" s="1"/>
  <c r="P21" i="2"/>
  <c r="HK41" i="2" s="1"/>
  <c r="W21" i="2"/>
  <c r="AC21" i="2"/>
  <c r="HK51" i="2" s="1"/>
  <c r="P22" i="2"/>
  <c r="HK42" i="2" s="1"/>
  <c r="W22" i="2"/>
  <c r="AC22" i="2"/>
  <c r="HK52" i="2" s="1"/>
  <c r="GW17" i="2"/>
  <c r="EH22" i="2"/>
  <c r="EH24" i="2"/>
  <c r="EH23" i="2"/>
  <c r="BG23" i="2"/>
  <c r="EH17" i="2"/>
  <c r="HK37" i="2"/>
  <c r="EH21" i="2"/>
  <c r="EH20" i="2"/>
  <c r="EH19" i="2"/>
  <c r="EH18" i="2"/>
  <c r="EH16" i="2"/>
  <c r="Z16" i="2"/>
  <c r="ET16" i="2" s="1"/>
  <c r="Z5" i="2"/>
  <c r="HC38" i="2" s="1"/>
  <c r="HF38" i="2" s="1"/>
  <c r="HG38" i="2" s="1"/>
  <c r="GW16" i="2"/>
  <c r="AN6" i="2"/>
  <c r="AN15" i="2" s="1"/>
  <c r="AO6" i="2"/>
  <c r="AO15" i="2" s="1"/>
  <c r="AQ6" i="2"/>
  <c r="AQ15" i="2" s="1"/>
  <c r="AP6" i="2"/>
  <c r="AP15" i="2" s="1"/>
  <c r="AR6" i="2"/>
  <c r="AR15" i="2" s="1"/>
  <c r="CZ16" i="2"/>
  <c r="CP16" i="2"/>
  <c r="BJ16" i="2"/>
  <c r="V16" i="2"/>
  <c r="V24" i="2"/>
  <c r="CP24" i="2"/>
  <c r="BJ24" i="2"/>
  <c r="BY24" i="2" s="1"/>
  <c r="CZ24" i="2"/>
  <c r="Z24" i="2"/>
  <c r="ET24" i="2" s="1"/>
  <c r="BJ19" i="2"/>
  <c r="BY19" i="2" s="1"/>
  <c r="HK69" i="2" s="1"/>
  <c r="CZ19" i="2"/>
  <c r="V19" i="2"/>
  <c r="CP19" i="2"/>
  <c r="DA19" i="2" s="1"/>
  <c r="Z19" i="2"/>
  <c r="ET19" i="2" s="1"/>
  <c r="CP22" i="2"/>
  <c r="BJ22" i="2"/>
  <c r="CZ22" i="2"/>
  <c r="V22" i="2"/>
  <c r="Z22" i="2"/>
  <c r="ET22" i="2" s="1"/>
  <c r="CP23" i="2"/>
  <c r="V23" i="2"/>
  <c r="CZ23" i="2"/>
  <c r="BJ23" i="2"/>
  <c r="Z23" i="2"/>
  <c r="ET23" i="2" s="1"/>
  <c r="BJ17" i="2"/>
  <c r="BY17" i="2" s="1"/>
  <c r="CZ17" i="2"/>
  <c r="V17" i="2"/>
  <c r="CP17" i="2"/>
  <c r="Z17" i="2"/>
  <c r="ET17" i="2" s="1"/>
  <c r="CP21" i="2"/>
  <c r="BJ21" i="2"/>
  <c r="BY21" i="2" s="1"/>
  <c r="HK71" i="2" s="1"/>
  <c r="V21" i="2"/>
  <c r="CZ21" i="2"/>
  <c r="Z21" i="2"/>
  <c r="ET21" i="2" s="1"/>
  <c r="CP20" i="2"/>
  <c r="BJ20" i="2"/>
  <c r="BY20" i="2" s="1"/>
  <c r="CZ20" i="2"/>
  <c r="V20" i="2"/>
  <c r="Z20" i="2"/>
  <c r="ET20" i="2" s="1"/>
  <c r="BJ18" i="2"/>
  <c r="CZ18" i="2"/>
  <c r="V18" i="2"/>
  <c r="CP18" i="2"/>
  <c r="Z18" i="2"/>
  <c r="ET18" i="2" s="1"/>
  <c r="EW16" i="2"/>
  <c r="EP16" i="2"/>
  <c r="EW22" i="2"/>
  <c r="EP22" i="2"/>
  <c r="EO22" i="2" s="1"/>
  <c r="AD22" i="2" s="1"/>
  <c r="HG22" i="2" s="1"/>
  <c r="EW24" i="2"/>
  <c r="EP24" i="2"/>
  <c r="EO24" i="2" s="1"/>
  <c r="AD24" i="2" s="1"/>
  <c r="HG24" i="2" s="1"/>
  <c r="EW19" i="2"/>
  <c r="EP19" i="2"/>
  <c r="EO19" i="2" s="1"/>
  <c r="AD19" i="2" s="1"/>
  <c r="HG19" i="2" s="1"/>
  <c r="EW18" i="2"/>
  <c r="EP18" i="2"/>
  <c r="EO18" i="2" s="1"/>
  <c r="AD18" i="2" s="1"/>
  <c r="HG18" i="2" s="1"/>
  <c r="EW23" i="2"/>
  <c r="EP23" i="2"/>
  <c r="EO23" i="2" s="1"/>
  <c r="AD23" i="2" s="1"/>
  <c r="HG23" i="2" s="1"/>
  <c r="EW21" i="2"/>
  <c r="EP21" i="2"/>
  <c r="EO21" i="2" s="1"/>
  <c r="AD21" i="2" s="1"/>
  <c r="HG21" i="2" s="1"/>
  <c r="EW20" i="2"/>
  <c r="EP20" i="2"/>
  <c r="EO20" i="2" s="1"/>
  <c r="AD20" i="2" s="1"/>
  <c r="HG20" i="2" s="1"/>
  <c r="EW17" i="2"/>
  <c r="EP17" i="2"/>
  <c r="EO17" i="2" s="1"/>
  <c r="AD17" i="2" s="1"/>
  <c r="HG17" i="2" s="1"/>
  <c r="GW22" i="2"/>
  <c r="GW24" i="2"/>
  <c r="GW19" i="2"/>
  <c r="GW18" i="2"/>
  <c r="GW23" i="2"/>
  <c r="GW21" i="2"/>
  <c r="GW20" i="2"/>
  <c r="E6" i="2"/>
  <c r="GL24" i="2"/>
  <c r="GK24" i="2"/>
  <c r="GL19" i="2"/>
  <c r="GK19" i="2"/>
  <c r="GL18" i="2"/>
  <c r="GK18" i="2"/>
  <c r="GU17" i="2"/>
  <c r="GU19" i="2"/>
  <c r="GU21" i="2"/>
  <c r="GU23" i="2"/>
  <c r="GU25" i="2"/>
  <c r="GP20" i="2"/>
  <c r="GP24" i="2"/>
  <c r="GM17" i="2"/>
  <c r="GM21" i="2"/>
  <c r="GQ16" i="2"/>
  <c r="GQ23" i="2"/>
  <c r="GR21" i="2"/>
  <c r="GS25" i="2"/>
  <c r="GT19" i="2"/>
  <c r="GO20" i="2"/>
  <c r="GM25" i="2"/>
  <c r="GP19" i="2"/>
  <c r="GR19" i="2"/>
  <c r="GS23" i="2"/>
  <c r="GT23" i="2"/>
  <c r="GO24" i="2"/>
  <c r="GV17" i="2"/>
  <c r="GV19" i="2"/>
  <c r="GV21" i="2"/>
  <c r="GV23" i="2"/>
  <c r="GV25" i="2"/>
  <c r="GN17" i="2"/>
  <c r="GN21" i="2"/>
  <c r="GN25" i="2"/>
  <c r="GM22" i="2"/>
  <c r="GS20" i="2"/>
  <c r="GS24" i="2"/>
  <c r="GN18" i="2"/>
  <c r="GP22" i="2"/>
  <c r="GT17" i="2"/>
  <c r="GO17" i="2"/>
  <c r="GO21" i="2"/>
  <c r="GO25" i="2"/>
  <c r="GK16" i="2"/>
  <c r="GO23" i="2"/>
  <c r="GQ21" i="2"/>
  <c r="GR23" i="2"/>
  <c r="GM24" i="2"/>
  <c r="GS21" i="2"/>
  <c r="GQ18" i="2"/>
  <c r="GQ20" i="2"/>
  <c r="GQ22" i="2"/>
  <c r="GQ24" i="2"/>
  <c r="GR16" i="2"/>
  <c r="GP17" i="2"/>
  <c r="GP21" i="2"/>
  <c r="GP25" i="2"/>
  <c r="GS16" i="2"/>
  <c r="GN16" i="2"/>
  <c r="GS18" i="2"/>
  <c r="GS22" i="2"/>
  <c r="GN22" i="2"/>
  <c r="GP18" i="2"/>
  <c r="GM23" i="2"/>
  <c r="GQ25" i="2"/>
  <c r="GR17" i="2"/>
  <c r="GM20" i="2"/>
  <c r="GR18" i="2"/>
  <c r="GR20" i="2"/>
  <c r="GR22" i="2"/>
  <c r="GR24" i="2"/>
  <c r="GM18" i="2"/>
  <c r="GT16" i="2"/>
  <c r="GO16" i="2"/>
  <c r="GV16" i="2"/>
  <c r="GM19" i="2"/>
  <c r="GS19" i="2"/>
  <c r="GT25" i="2"/>
  <c r="GT18" i="2"/>
  <c r="GT20" i="2"/>
  <c r="GT22" i="2"/>
  <c r="GT24" i="2"/>
  <c r="GU16" i="2"/>
  <c r="GO18" i="2"/>
  <c r="GO22" i="2"/>
  <c r="GP16" i="2"/>
  <c r="GU18" i="2"/>
  <c r="GU20" i="2"/>
  <c r="GU22" i="2"/>
  <c r="GU24" i="2"/>
  <c r="GM16" i="2"/>
  <c r="GN23" i="2"/>
  <c r="GL16" i="2"/>
  <c r="GP23" i="2"/>
  <c r="GN24" i="2"/>
  <c r="GT21" i="2"/>
  <c r="GO19" i="2"/>
  <c r="GV18" i="2"/>
  <c r="GV20" i="2"/>
  <c r="GV22" i="2"/>
  <c r="GV24" i="2"/>
  <c r="GN19" i="2"/>
  <c r="GQ19" i="2"/>
  <c r="GR25" i="2"/>
  <c r="GN20" i="2"/>
  <c r="GQ17" i="2"/>
  <c r="GS17" i="2"/>
  <c r="GL23" i="2"/>
  <c r="GK23" i="2"/>
  <c r="GK21" i="2"/>
  <c r="GL21" i="2"/>
  <c r="CH6" i="2"/>
  <c r="CH15" i="2" s="1"/>
  <c r="GK20" i="2"/>
  <c r="GL20" i="2"/>
  <c r="GK22" i="2"/>
  <c r="GL22" i="2"/>
  <c r="GL17" i="2"/>
  <c r="GK17" i="2"/>
  <c r="ET25" i="2"/>
  <c r="DW6" i="2"/>
  <c r="DW15" i="2" s="1"/>
  <c r="EG6" i="2"/>
  <c r="EG15" i="2" s="1"/>
  <c r="CU6" i="2"/>
  <c r="CU15" i="2" s="1"/>
  <c r="DN6" i="2"/>
  <c r="DN15" i="2" s="1"/>
  <c r="L6" i="2"/>
  <c r="L15" i="2" s="1"/>
  <c r="DD6" i="2"/>
  <c r="DD15" i="2" s="1"/>
  <c r="DY6" i="2"/>
  <c r="DY15" i="2" s="1"/>
  <c r="DO6" i="2"/>
  <c r="DO15" i="2" s="1"/>
  <c r="EF6" i="2"/>
  <c r="EF15" i="2" s="1"/>
  <c r="CY6" i="2"/>
  <c r="CY15" i="2" s="1"/>
  <c r="DE6" i="2"/>
  <c r="DE15" i="2" s="1"/>
  <c r="ED6" i="2"/>
  <c r="ED15" i="2" s="1"/>
  <c r="CW6" i="2"/>
  <c r="CW15" i="2" s="1"/>
  <c r="O6" i="2"/>
  <c r="O15" i="2" s="1"/>
  <c r="AI6" i="2"/>
  <c r="AI15" i="2" s="1"/>
  <c r="BX6" i="2"/>
  <c r="BX15" i="2" s="1"/>
  <c r="CI6" i="2"/>
  <c r="CI15" i="2" s="1"/>
  <c r="DZ6" i="2"/>
  <c r="DZ15" i="2" s="1"/>
  <c r="N6" i="2"/>
  <c r="N15" i="2" s="1"/>
  <c r="I6" i="2"/>
  <c r="I15" i="2" s="1"/>
  <c r="DF6" i="2"/>
  <c r="DF15" i="2" s="1"/>
  <c r="M6" i="2"/>
  <c r="M15" i="2" s="1"/>
  <c r="DG6" i="2"/>
  <c r="DG15" i="2" s="1"/>
  <c r="AB6" i="2"/>
  <c r="AB15" i="2" s="1"/>
  <c r="CJ6" i="2"/>
  <c r="CJ15" i="2" s="1"/>
  <c r="BB6" i="2"/>
  <c r="BB15" i="2" s="1"/>
  <c r="AZ6" i="2"/>
  <c r="AZ15" i="2" s="1"/>
  <c r="S6" i="2"/>
  <c r="S15" i="2" s="1"/>
  <c r="AM6" i="2"/>
  <c r="AM15" i="2" s="1"/>
  <c r="T6" i="2"/>
  <c r="T15" i="2" s="1"/>
  <c r="AJ6" i="2"/>
  <c r="AJ15" i="2" s="1"/>
  <c r="Y6" i="2"/>
  <c r="Y15" i="2" s="1"/>
  <c r="AS6" i="2"/>
  <c r="AS15" i="2" s="1"/>
  <c r="AL6" i="2"/>
  <c r="AL15" i="2" s="1"/>
  <c r="AK6" i="2"/>
  <c r="AK15" i="2" s="1"/>
  <c r="X6" i="2"/>
  <c r="X15" i="2" s="1"/>
  <c r="GI17" i="2"/>
  <c r="GI16" i="2"/>
  <c r="H6" i="2"/>
  <c r="H15" i="2" s="1"/>
  <c r="BC6" i="2"/>
  <c r="BC15" i="2" s="1"/>
  <c r="AY6" i="2"/>
  <c r="AY15" i="2" s="1"/>
  <c r="U6" i="2"/>
  <c r="U15" i="2" s="1"/>
  <c r="R6" i="2"/>
  <c r="R15" i="2" s="1"/>
  <c r="AA6" i="2"/>
  <c r="AA15" i="2" s="1"/>
  <c r="DH6" i="2"/>
  <c r="DH15" i="2" s="1"/>
  <c r="EC6" i="2"/>
  <c r="EC15" i="2" s="1"/>
  <c r="BA6" i="2"/>
  <c r="BA15" i="2" s="1"/>
  <c r="G6" i="2"/>
  <c r="G15" i="2" s="1"/>
  <c r="DM6" i="2"/>
  <c r="DM15" i="2" s="1"/>
  <c r="AC15" i="2"/>
  <c r="EB6" i="6"/>
  <c r="EA6" i="6"/>
  <c r="DA23" i="2" l="1"/>
  <c r="DA21" i="2"/>
  <c r="HF21" i="2" s="1"/>
  <c r="DA22" i="2"/>
  <c r="HF22" i="2" s="1"/>
  <c r="BY23" i="2"/>
  <c r="HK73" i="2" s="1"/>
  <c r="DA18" i="2"/>
  <c r="HF18" i="2" s="1"/>
  <c r="DR6" i="2"/>
  <c r="DR15" i="2" s="1"/>
  <c r="BY22" i="2"/>
  <c r="HK72" i="2" s="1"/>
  <c r="DA24" i="2"/>
  <c r="HF24" i="2" s="1"/>
  <c r="DA20" i="2"/>
  <c r="HF20" i="2" s="1"/>
  <c r="DA17" i="2"/>
  <c r="HF17" i="2" s="1"/>
  <c r="DQ6" i="2"/>
  <c r="DQ15" i="2" s="1"/>
  <c r="HK74" i="2"/>
  <c r="DX6" i="2"/>
  <c r="DX15" i="2" s="1"/>
  <c r="DS6" i="2"/>
  <c r="DS15" i="2" s="1"/>
  <c r="BY18" i="2"/>
  <c r="HK68" i="2" s="1"/>
  <c r="HK67" i="2"/>
  <c r="HK70" i="2"/>
  <c r="BK6" i="2"/>
  <c r="BY16" i="2"/>
  <c r="HK66" i="2" s="1"/>
  <c r="DP6" i="2"/>
  <c r="DP15" i="2" s="1"/>
  <c r="HF23" i="2"/>
  <c r="Q6" i="2"/>
  <c r="Q7" i="2" s="1"/>
  <c r="HF19" i="2"/>
  <c r="DA16" i="2"/>
  <c r="HF16" i="2" s="1"/>
  <c r="EP15" i="2"/>
  <c r="EO16" i="2"/>
  <c r="AD16" i="2" s="1"/>
  <c r="HG16" i="2" s="1"/>
  <c r="EW15" i="2"/>
  <c r="GW13" i="2"/>
  <c r="GF15" i="6" s="1"/>
  <c r="E15" i="2"/>
  <c r="GV13" i="2"/>
  <c r="DL15" i="6" s="1"/>
  <c r="GO13" i="2"/>
  <c r="DD15" i="6" s="1"/>
  <c r="GT13" i="2"/>
  <c r="DJ15" i="6" s="1"/>
  <c r="GM13" i="2"/>
  <c r="DB15" i="6" s="1"/>
  <c r="GK13" i="2"/>
  <c r="FY15" i="6" s="1"/>
  <c r="GN13" i="2"/>
  <c r="DC15" i="6" s="1"/>
  <c r="GP13" i="2"/>
  <c r="DE15" i="6" s="1"/>
  <c r="GS13" i="2"/>
  <c r="DI15" i="6" s="1"/>
  <c r="GU13" i="2"/>
  <c r="DK15" i="6" s="1"/>
  <c r="GQ13" i="2"/>
  <c r="DG15" i="6" s="1"/>
  <c r="GR13" i="2"/>
  <c r="DH15" i="6" s="1"/>
  <c r="GL13" i="2"/>
  <c r="FZ15" i="6" s="1"/>
  <c r="BY15" i="2"/>
  <c r="CX15" i="6"/>
  <c r="CY15" i="6" s="1"/>
  <c r="CY5" i="6" s="1"/>
  <c r="HD30" i="6" s="1"/>
  <c r="HG30" i="6" s="1"/>
  <c r="HH30" i="6" s="1"/>
  <c r="CW6" i="6"/>
  <c r="CU6" i="6"/>
  <c r="CS6" i="6"/>
  <c r="BZ6" i="2" l="1"/>
  <c r="BZ7" i="2" s="1"/>
  <c r="HH70" i="2" s="1"/>
  <c r="HL70" i="2" s="1"/>
  <c r="HM70" i="2" s="1"/>
  <c r="BK15" i="2"/>
  <c r="HK48" i="2"/>
  <c r="AC16" i="2"/>
  <c r="AE6" i="2" s="1"/>
  <c r="HK47" i="2"/>
  <c r="HK50" i="2"/>
  <c r="HK49" i="2"/>
  <c r="Q15" i="2"/>
  <c r="HH36" i="2"/>
  <c r="HL36" i="2" s="1"/>
  <c r="HM36" i="2" s="1"/>
  <c r="HH37" i="2"/>
  <c r="HL37" i="2" s="1"/>
  <c r="HM37" i="2" s="1"/>
  <c r="HH45" i="2"/>
  <c r="HL45" i="2" s="1"/>
  <c r="HM45" i="2" s="1"/>
  <c r="HH44" i="2"/>
  <c r="HL44" i="2" s="1"/>
  <c r="HM44" i="2" s="1"/>
  <c r="HH43" i="2"/>
  <c r="HL43" i="2" s="1"/>
  <c r="HM43" i="2" s="1"/>
  <c r="HH42" i="2"/>
  <c r="HL42" i="2" s="1"/>
  <c r="HM42" i="2" s="1"/>
  <c r="HH41" i="2"/>
  <c r="HL41" i="2" s="1"/>
  <c r="HM41" i="2" s="1"/>
  <c r="HH40" i="2"/>
  <c r="HL40" i="2" s="1"/>
  <c r="HM40" i="2" s="1"/>
  <c r="HH39" i="2"/>
  <c r="HL39" i="2" s="1"/>
  <c r="HM39" i="2" s="1"/>
  <c r="HH38" i="2"/>
  <c r="HL38" i="2" s="1"/>
  <c r="HM38" i="2" s="1"/>
  <c r="DA5" i="2"/>
  <c r="HC44" i="2" s="1"/>
  <c r="HF44" i="2" s="1"/>
  <c r="HG44" i="2" s="1"/>
  <c r="DM15" i="6"/>
  <c r="GA15" i="6"/>
  <c r="DF15" i="6"/>
  <c r="HD28" i="6"/>
  <c r="HG28" i="6" s="1"/>
  <c r="HH28" i="6" s="1"/>
  <c r="HD27" i="6"/>
  <c r="HG27" i="6" s="1"/>
  <c r="HH27" i="6" s="1"/>
  <c r="HD26" i="6"/>
  <c r="HG26" i="6" s="1"/>
  <c r="HH26" i="6" s="1"/>
  <c r="HD25" i="6"/>
  <c r="HG25" i="6" s="1"/>
  <c r="HH25" i="6" s="1"/>
  <c r="BU15" i="6"/>
  <c r="BT15" i="6"/>
  <c r="HH74" i="2" l="1"/>
  <c r="HL74" i="2" s="1"/>
  <c r="HM74" i="2" s="1"/>
  <c r="HH69" i="2"/>
  <c r="HL69" i="2" s="1"/>
  <c r="HM69" i="2" s="1"/>
  <c r="HH67" i="2"/>
  <c r="HL67" i="2" s="1"/>
  <c r="HM67" i="2" s="1"/>
  <c r="HH68" i="2"/>
  <c r="HL68" i="2" s="1"/>
  <c r="HM68" i="2" s="1"/>
  <c r="HH66" i="2"/>
  <c r="HL66" i="2" s="1"/>
  <c r="HM66" i="2" s="1"/>
  <c r="BZ15" i="2"/>
  <c r="HH75" i="2"/>
  <c r="HL75" i="2" s="1"/>
  <c r="HM75" i="2" s="1"/>
  <c r="HH71" i="2"/>
  <c r="HL71" i="2" s="1"/>
  <c r="HM71" i="2" s="1"/>
  <c r="HH72" i="2"/>
  <c r="HL72" i="2" s="1"/>
  <c r="HM72" i="2" s="1"/>
  <c r="HH73" i="2"/>
  <c r="HL73" i="2" s="1"/>
  <c r="HM73" i="2" s="1"/>
  <c r="HK46" i="2"/>
  <c r="AE15" i="2"/>
  <c r="BM6" i="6"/>
  <c r="BL15" i="6"/>
  <c r="BK5" i="6" s="1"/>
  <c r="BI5" i="6"/>
  <c r="BH6" i="6"/>
  <c r="BF5" i="6"/>
  <c r="HD24" i="6" s="1"/>
  <c r="HG24" i="6" s="1"/>
  <c r="HH24" i="6" s="1"/>
  <c r="BD5" i="6"/>
  <c r="HD23" i="6" s="1"/>
  <c r="HG23" i="6" s="1"/>
  <c r="HH23" i="6" s="1"/>
  <c r="AR15" i="6"/>
  <c r="AJ5" i="6"/>
  <c r="HD22" i="6" s="1"/>
  <c r="HG22" i="6" s="1"/>
  <c r="HH22" i="6" s="1"/>
  <c r="AH15" i="6"/>
  <c r="AI6" i="6" s="1"/>
  <c r="HI22" i="6"/>
  <c r="HL22" i="6" s="1"/>
  <c r="T6" i="6"/>
  <c r="I15" i="6"/>
  <c r="B5" i="4"/>
  <c r="CA5" i="6" l="1"/>
  <c r="CB5" i="6"/>
  <c r="HD29" i="6" s="1"/>
  <c r="HG29" i="6" s="1"/>
  <c r="HH29" i="6" s="1"/>
  <c r="BN6" i="6"/>
  <c r="BN14" i="6" s="1"/>
  <c r="Q6" i="6"/>
  <c r="Q14" i="6" s="1"/>
  <c r="EE6" i="6"/>
  <c r="EE14" i="6" s="1"/>
  <c r="BB15" i="6"/>
  <c r="BC6" i="6" s="1"/>
  <c r="BC7" i="6" s="1"/>
  <c r="HI25" i="6" s="1"/>
  <c r="HL25" i="6" s="1"/>
  <c r="HM25" i="6" s="1"/>
  <c r="HO24" i="6"/>
  <c r="X6" i="6"/>
  <c r="HK21" i="6"/>
  <c r="HK23" i="6"/>
  <c r="AZ6" i="6"/>
  <c r="AZ14" i="6" s="1"/>
  <c r="HK24" i="6"/>
  <c r="C21" i="2"/>
  <c r="C19" i="2"/>
  <c r="C25" i="2"/>
  <c r="C24" i="2"/>
  <c r="C23" i="2"/>
  <c r="C20" i="2"/>
  <c r="C22" i="2"/>
  <c r="C20" i="3"/>
  <c r="C22" i="3"/>
  <c r="C17" i="3"/>
  <c r="C16" i="3"/>
  <c r="C18" i="3"/>
  <c r="C23" i="3"/>
  <c r="C15" i="3"/>
  <c r="C21" i="3"/>
  <c r="C19" i="3"/>
  <c r="D21" i="2"/>
  <c r="D22" i="2"/>
  <c r="D24" i="2"/>
  <c r="D19" i="2"/>
  <c r="D20" i="2"/>
  <c r="D25" i="2"/>
  <c r="D23" i="2"/>
  <c r="D18" i="3"/>
  <c r="D16" i="3"/>
  <c r="D21" i="3"/>
  <c r="D15" i="3"/>
  <c r="D23" i="3"/>
  <c r="D22" i="3"/>
  <c r="D17" i="3"/>
  <c r="D19" i="3"/>
  <c r="D20" i="3"/>
  <c r="B3" i="5"/>
  <c r="B3" i="4"/>
  <c r="C18" i="2"/>
  <c r="C17" i="2"/>
  <c r="B5" i="5"/>
  <c r="D18" i="2"/>
  <c r="D17" i="2"/>
  <c r="AE7" i="2"/>
  <c r="C14" i="3"/>
  <c r="D14" i="3"/>
  <c r="C16" i="2"/>
  <c r="D16" i="2"/>
  <c r="Z6" i="6"/>
  <c r="BV6" i="6"/>
  <c r="BV14" i="6" s="1"/>
  <c r="AA6" i="6"/>
  <c r="ED6" i="6"/>
  <c r="ED14" i="6" s="1"/>
  <c r="BQ6" i="6"/>
  <c r="BQ14" i="6" s="1"/>
  <c r="AB6" i="6"/>
  <c r="AB14" i="6" s="1"/>
  <c r="BA6" i="6"/>
  <c r="BA14" i="6" s="1"/>
  <c r="AM6" i="6"/>
  <c r="AM14" i="6" s="1"/>
  <c r="EB14" i="6"/>
  <c r="AD6" i="6"/>
  <c r="AD14" i="6" s="1"/>
  <c r="AX6" i="6"/>
  <c r="AX14" i="6" s="1"/>
  <c r="BF6" i="6"/>
  <c r="BF14" i="6" s="1"/>
  <c r="AJ6" i="6"/>
  <c r="AJ14" i="6" s="1"/>
  <c r="EC6" i="6"/>
  <c r="EC14" i="6" s="1"/>
  <c r="BD6" i="6"/>
  <c r="BD14" i="6" s="1"/>
  <c r="EF6" i="6"/>
  <c r="EF14" i="6" s="1"/>
  <c r="EA14" i="6"/>
  <c r="AL6" i="6"/>
  <c r="AL14" i="6" s="1"/>
  <c r="BK6" i="6"/>
  <c r="BK14" i="6" s="1"/>
  <c r="AK6" i="6"/>
  <c r="AK14" i="6" s="1"/>
  <c r="AC6" i="6"/>
  <c r="AC14" i="6" s="1"/>
  <c r="AP6" i="6"/>
  <c r="AP14" i="6" s="1"/>
  <c r="BP6" i="6"/>
  <c r="BP14" i="6" s="1"/>
  <c r="BI6" i="6"/>
  <c r="BI14" i="6" s="1"/>
  <c r="EG6" i="6"/>
  <c r="EG14" i="6" s="1"/>
  <c r="AO6" i="6"/>
  <c r="AO14" i="6" s="1"/>
  <c r="BS6" i="6"/>
  <c r="BS14" i="6" s="1"/>
  <c r="BR6" i="6"/>
  <c r="BR14" i="6" s="1"/>
  <c r="AA5" i="6"/>
  <c r="G6" i="6"/>
  <c r="R6" i="6"/>
  <c r="R14" i="6" s="1"/>
  <c r="FR14" i="6"/>
  <c r="DU14" i="6"/>
  <c r="DM14" i="6"/>
  <c r="EW14" i="6"/>
  <c r="EP14" i="6"/>
  <c r="EK14" i="6"/>
  <c r="DO6" i="6"/>
  <c r="DO14" i="6" s="1"/>
  <c r="F6" i="6"/>
  <c r="F14" i="6" s="1"/>
  <c r="FP14" i="6"/>
  <c r="FM14" i="6"/>
  <c r="DE14" i="6"/>
  <c r="FJ14" i="6"/>
  <c r="DW14" i="6"/>
  <c r="CQ14" i="6"/>
  <c r="CO14" i="6"/>
  <c r="CG6" i="6"/>
  <c r="CG14" i="6" s="1"/>
  <c r="BY6" i="6"/>
  <c r="BY14" i="6" s="1"/>
  <c r="V6" i="6"/>
  <c r="V14" i="6" s="1"/>
  <c r="N6" i="6"/>
  <c r="N14" i="6" s="1"/>
  <c r="FW14" i="6"/>
  <c r="FO14" i="6"/>
  <c r="FD14" i="6"/>
  <c r="EJ14" i="6"/>
  <c r="DT14" i="6"/>
  <c r="DL14" i="6"/>
  <c r="DD14" i="6"/>
  <c r="CV14" i="6"/>
  <c r="CF6" i="6"/>
  <c r="CF14" i="6" s="1"/>
  <c r="BX6" i="6"/>
  <c r="BX14" i="6" s="1"/>
  <c r="U6" i="6"/>
  <c r="U14" i="6" s="1"/>
  <c r="M6" i="6"/>
  <c r="M14" i="6" s="1"/>
  <c r="FV14" i="6"/>
  <c r="FN14" i="6"/>
  <c r="EZ14" i="6"/>
  <c r="EI14" i="6"/>
  <c r="DS14" i="6"/>
  <c r="DK14" i="6"/>
  <c r="CU14" i="6"/>
  <c r="CM14" i="6"/>
  <c r="CE6" i="6"/>
  <c r="CE14" i="6" s="1"/>
  <c r="BW6" i="6"/>
  <c r="BW14" i="6" s="1"/>
  <c r="BG14" i="6"/>
  <c r="T14" i="6"/>
  <c r="L6" i="6"/>
  <c r="L14" i="6" s="1"/>
  <c r="K6" i="6"/>
  <c r="K14" i="6" s="1"/>
  <c r="DZ14" i="6"/>
  <c r="DJ14" i="6"/>
  <c r="CT14" i="6"/>
  <c r="CD6" i="6"/>
  <c r="CD14" i="6" s="1"/>
  <c r="AH14" i="6"/>
  <c r="S6" i="6"/>
  <c r="S14" i="6" s="1"/>
  <c r="FT14" i="6"/>
  <c r="FL14" i="6"/>
  <c r="ER14" i="6"/>
  <c r="DY14" i="6"/>
  <c r="DQ6" i="6"/>
  <c r="DQ14" i="6" s="1"/>
  <c r="CS14" i="6"/>
  <c r="CK14" i="6"/>
  <c r="BE14" i="6"/>
  <c r="AG14" i="6"/>
  <c r="J6" i="6"/>
  <c r="J14" i="6" s="1"/>
  <c r="DB14" i="6"/>
  <c r="CL14" i="6"/>
  <c r="FS14" i="6"/>
  <c r="FK14" i="6"/>
  <c r="EQ14" i="6"/>
  <c r="DX14" i="6"/>
  <c r="DP6" i="6"/>
  <c r="DP14" i="6" s="1"/>
  <c r="DH14" i="6"/>
  <c r="CR14" i="6"/>
  <c r="CB6" i="6"/>
  <c r="BL14" i="6"/>
  <c r="Y6" i="6"/>
  <c r="Y14" i="6" s="1"/>
  <c r="I14" i="6"/>
  <c r="H6" i="6"/>
  <c r="H14" i="6" s="1"/>
  <c r="CI14" i="6"/>
  <c r="CA6" i="6"/>
  <c r="CA14" i="6" s="1"/>
  <c r="P6" i="6"/>
  <c r="P14" i="6" s="1"/>
  <c r="FQ14" i="6"/>
  <c r="FI14" i="6"/>
  <c r="DV14" i="6"/>
  <c r="DN6" i="6"/>
  <c r="DN14" i="6" s="1"/>
  <c r="DF14" i="6"/>
  <c r="CP14" i="6"/>
  <c r="BZ6" i="6"/>
  <c r="BZ14" i="6" s="1"/>
  <c r="BJ14" i="6"/>
  <c r="W14" i="6"/>
  <c r="O6" i="6"/>
  <c r="O14" i="6" s="1"/>
  <c r="E6" i="6"/>
  <c r="E13" i="3"/>
  <c r="H13" i="3"/>
  <c r="J13" i="3"/>
  <c r="M13" i="3"/>
  <c r="N13" i="3"/>
  <c r="O13" i="3"/>
  <c r="P13" i="3"/>
  <c r="E12" i="3"/>
  <c r="H12" i="3"/>
  <c r="J12" i="3"/>
  <c r="M12" i="3"/>
  <c r="N12" i="3"/>
  <c r="O12" i="3"/>
  <c r="P12" i="3"/>
  <c r="BH14" i="6"/>
  <c r="BM14" i="6"/>
  <c r="BT14" i="6"/>
  <c r="BU14" i="6"/>
  <c r="CW14" i="6"/>
  <c r="DC14" i="6"/>
  <c r="DG14" i="6"/>
  <c r="DI14" i="6"/>
  <c r="EH14" i="6"/>
  <c r="EL14" i="6"/>
  <c r="FU14" i="6"/>
  <c r="E14" i="6" l="1"/>
  <c r="HK25" i="6"/>
  <c r="CB14" i="6"/>
  <c r="Z14" i="6"/>
  <c r="BC14" i="6"/>
  <c r="AZ7" i="6"/>
  <c r="HI24" i="6" s="1"/>
  <c r="HL24" i="6" s="1"/>
  <c r="HM24" i="6" s="1"/>
  <c r="HH55" i="2"/>
  <c r="HH54" i="2"/>
  <c r="HH53" i="2"/>
  <c r="HH52" i="2"/>
  <c r="HH51" i="2"/>
  <c r="HH46" i="2"/>
  <c r="HH50" i="2"/>
  <c r="HH49" i="2"/>
  <c r="HH48" i="2"/>
  <c r="HH47" i="2"/>
  <c r="E2" i="6"/>
  <c r="HD21" i="6"/>
  <c r="HG21" i="6" s="1"/>
  <c r="HH21" i="6" s="1"/>
  <c r="B10" i="5" s="1"/>
  <c r="G14" i="6"/>
  <c r="AA14" i="6"/>
  <c r="C14" i="6"/>
  <c r="AQ15" i="6"/>
  <c r="X14" i="6"/>
  <c r="X7" i="6"/>
  <c r="HI21" i="6" s="1"/>
  <c r="HL21" i="6" s="1"/>
  <c r="HM21" i="6" s="1"/>
  <c r="AV15" i="6" l="1"/>
  <c r="FW15" i="6"/>
  <c r="FX6" i="6" s="1"/>
  <c r="FX14" i="6" s="1"/>
  <c r="HL46" i="2"/>
  <c r="HM46" i="2" s="1"/>
  <c r="HL51" i="2"/>
  <c r="HM51" i="2" s="1"/>
  <c r="HL52" i="2"/>
  <c r="HM52" i="2" s="1"/>
  <c r="HL53" i="2"/>
  <c r="HM53" i="2" s="1"/>
  <c r="HL47" i="2"/>
  <c r="HM47" i="2" s="1"/>
  <c r="HL54" i="2"/>
  <c r="HM54" i="2" s="1"/>
  <c r="HL48" i="2"/>
  <c r="HM48" i="2" s="1"/>
  <c r="HL55" i="2"/>
  <c r="HM55" i="2" s="1"/>
  <c r="HL49" i="2"/>
  <c r="HM49" i="2" s="1"/>
  <c r="HL50" i="2"/>
  <c r="HM50" i="2" s="1"/>
  <c r="B9" i="5"/>
  <c r="B10" i="4"/>
  <c r="HP25" i="6"/>
  <c r="HS25" i="6" s="1"/>
  <c r="HP24" i="6"/>
  <c r="HR24" i="6" s="1"/>
  <c r="HS24" i="6" s="1"/>
  <c r="CZ15" i="6"/>
  <c r="DA6" i="6" s="1"/>
  <c r="C2" i="6" s="1"/>
  <c r="AU15" i="6"/>
  <c r="EU17" i="2"/>
  <c r="BF17" i="2" s="1"/>
  <c r="EU25" i="2"/>
  <c r="BF25" i="2" s="1"/>
  <c r="EU24" i="2"/>
  <c r="BF24" i="2" s="1"/>
  <c r="EU18" i="2"/>
  <c r="BF18" i="2" s="1"/>
  <c r="EU16" i="2"/>
  <c r="BF16" i="2" s="1"/>
  <c r="EU19" i="2"/>
  <c r="BF19" i="2" s="1"/>
  <c r="EU20" i="2"/>
  <c r="BF20" i="2" s="1"/>
  <c r="EU21" i="2"/>
  <c r="BF21" i="2" s="1"/>
  <c r="EU22" i="2"/>
  <c r="BF22" i="2" s="1"/>
  <c r="EU23" i="2"/>
  <c r="BF23" i="2" s="1"/>
  <c r="CI15" i="6"/>
  <c r="AW15" i="6"/>
  <c r="AI7" i="6"/>
  <c r="HI23" i="6" s="1"/>
  <c r="HL23" i="6" s="1"/>
  <c r="HM23" i="6" s="1"/>
  <c r="AI14" i="6"/>
  <c r="GC15" i="6" l="1"/>
  <c r="GE15" i="6" s="1"/>
  <c r="HP22" i="6"/>
  <c r="HR22" i="6" s="1"/>
  <c r="HS22" i="6" s="1"/>
  <c r="CJ6" i="6"/>
  <c r="HK26" i="6"/>
  <c r="EI23" i="2"/>
  <c r="HK93" i="2" s="1"/>
  <c r="DB23" i="2"/>
  <c r="HK83" i="2" s="1"/>
  <c r="EI25" i="2"/>
  <c r="HK95" i="2" s="1"/>
  <c r="DB25" i="2"/>
  <c r="HK85" i="2" s="1"/>
  <c r="DA14" i="6"/>
  <c r="HK27" i="6"/>
  <c r="EI22" i="2"/>
  <c r="HK92" i="2" s="1"/>
  <c r="DB22" i="2"/>
  <c r="HK82" i="2" s="1"/>
  <c r="EI21" i="2"/>
  <c r="HK91" i="2" s="1"/>
  <c r="DB21" i="2"/>
  <c r="HK81" i="2" s="1"/>
  <c r="EI20" i="2"/>
  <c r="HK90" i="2" s="1"/>
  <c r="DB20" i="2"/>
  <c r="HK80" i="2" s="1"/>
  <c r="EI19" i="2"/>
  <c r="HK89" i="2" s="1"/>
  <c r="DB19" i="2"/>
  <c r="HK79" i="2" s="1"/>
  <c r="EI16" i="2"/>
  <c r="HK86" i="2" s="1"/>
  <c r="DB16" i="2"/>
  <c r="HK76" i="2" s="1"/>
  <c r="EI18" i="2"/>
  <c r="HK88" i="2" s="1"/>
  <c r="DB18" i="2"/>
  <c r="HK78" i="2" s="1"/>
  <c r="EI24" i="2"/>
  <c r="HK94" i="2" s="1"/>
  <c r="DB24" i="2"/>
  <c r="HK84" i="2" s="1"/>
  <c r="EI17" i="2"/>
  <c r="HK87" i="2" s="1"/>
  <c r="DB17" i="2"/>
  <c r="HK77" i="2" s="1"/>
  <c r="GD15" i="6"/>
  <c r="EX16" i="2"/>
  <c r="FF16" i="2" s="1"/>
  <c r="EX22" i="2"/>
  <c r="EY22" i="2" s="1"/>
  <c r="EX23" i="2"/>
  <c r="FC23" i="2" s="1"/>
  <c r="EX21" i="2"/>
  <c r="FF21" i="2" s="1"/>
  <c r="EX20" i="2"/>
  <c r="FC20" i="2" s="1"/>
  <c r="EX19" i="2"/>
  <c r="FF19" i="2" s="1"/>
  <c r="EX18" i="2"/>
  <c r="FC18" i="2" s="1"/>
  <c r="EX24" i="2"/>
  <c r="EZ24" i="2" s="1"/>
  <c r="EX25" i="2"/>
  <c r="EZ25" i="2" s="1"/>
  <c r="EX17" i="2"/>
  <c r="FB17" i="2" s="1"/>
  <c r="CJ14" i="6"/>
  <c r="BB14" i="6"/>
  <c r="AY14" i="6"/>
  <c r="HP23" i="6" l="1"/>
  <c r="HR23" i="6" s="1"/>
  <c r="HS23" i="6" s="1"/>
  <c r="A17" i="4" s="1"/>
  <c r="B8" i="5"/>
  <c r="CJ7" i="6"/>
  <c r="HI26" i="6" s="1"/>
  <c r="HL26" i="6" s="1"/>
  <c r="HM26" i="6" s="1"/>
  <c r="DA7" i="6"/>
  <c r="HI27" i="6" s="1"/>
  <c r="HL27" i="6" s="1"/>
  <c r="HM27" i="6" s="1"/>
  <c r="EJ6" i="2"/>
  <c r="EJ15" i="2" s="1"/>
  <c r="FB16" i="2"/>
  <c r="FB23" i="2"/>
  <c r="FF18" i="2"/>
  <c r="FI18" i="2" s="1"/>
  <c r="FN18" i="2" s="1"/>
  <c r="HC18" i="2" s="1"/>
  <c r="FF20" i="2"/>
  <c r="FI20" i="2" s="1"/>
  <c r="FN20" i="2" s="1"/>
  <c r="HC20" i="2" s="1"/>
  <c r="FA20" i="2"/>
  <c r="FF23" i="2"/>
  <c r="FG23" i="2" s="1"/>
  <c r="FL23" i="2" s="1"/>
  <c r="EY23" i="2"/>
  <c r="DC6" i="2"/>
  <c r="FA23" i="2"/>
  <c r="EY18" i="2"/>
  <c r="FB18" i="2"/>
  <c r="FF22" i="2"/>
  <c r="FI22" i="2" s="1"/>
  <c r="FN22" i="2" s="1"/>
  <c r="HC22" i="2" s="1"/>
  <c r="BF15" i="2"/>
  <c r="FB22" i="2"/>
  <c r="EZ22" i="2"/>
  <c r="FD22" i="2" s="1"/>
  <c r="BG22" i="2" s="1"/>
  <c r="FC22" i="2"/>
  <c r="FA22" i="2"/>
  <c r="FF24" i="2"/>
  <c r="FJ24" i="2" s="1"/>
  <c r="FO24" i="2" s="1"/>
  <c r="HD24" i="2" s="1"/>
  <c r="FA24" i="2"/>
  <c r="FC24" i="2"/>
  <c r="EY24" i="2"/>
  <c r="FC21" i="2"/>
  <c r="FB24" i="2"/>
  <c r="EY21" i="2"/>
  <c r="FA21" i="2"/>
  <c r="FB21" i="2"/>
  <c r="EZ21" i="2"/>
  <c r="FC17" i="2"/>
  <c r="EZ17" i="2"/>
  <c r="EZ16" i="2"/>
  <c r="FC16" i="2"/>
  <c r="EY16" i="2"/>
  <c r="FB19" i="2"/>
  <c r="FA25" i="2"/>
  <c r="EZ19" i="2"/>
  <c r="EY25" i="2"/>
  <c r="FA18" i="2"/>
  <c r="FC19" i="2"/>
  <c r="FF25" i="2"/>
  <c r="FH25" i="2" s="1"/>
  <c r="FM25" i="2" s="1"/>
  <c r="HB25" i="2" s="1"/>
  <c r="FA19" i="2"/>
  <c r="FB25" i="2"/>
  <c r="FC25" i="2"/>
  <c r="FA16" i="2"/>
  <c r="EY19" i="2"/>
  <c r="FF17" i="2"/>
  <c r="FH17" i="2" s="1"/>
  <c r="FM17" i="2" s="1"/>
  <c r="HB17" i="2" s="1"/>
  <c r="EY20" i="2"/>
  <c r="FA17" i="2"/>
  <c r="FB20" i="2"/>
  <c r="EY17" i="2"/>
  <c r="EZ23" i="2"/>
  <c r="EZ18" i="2"/>
  <c r="EZ20" i="2"/>
  <c r="FK19" i="2"/>
  <c r="FP19" i="2" s="1"/>
  <c r="HE19" i="2" s="1"/>
  <c r="FH19" i="2"/>
  <c r="FM19" i="2" s="1"/>
  <c r="HB19" i="2" s="1"/>
  <c r="FI19" i="2"/>
  <c r="FN19" i="2" s="1"/>
  <c r="HC19" i="2" s="1"/>
  <c r="FJ19" i="2"/>
  <c r="FO19" i="2" s="1"/>
  <c r="HD19" i="2" s="1"/>
  <c r="FG19" i="2"/>
  <c r="FL19" i="2" s="1"/>
  <c r="HA19" i="2" s="1"/>
  <c r="FG21" i="2"/>
  <c r="FL21" i="2" s="1"/>
  <c r="HA21" i="2" s="1"/>
  <c r="FI21" i="2"/>
  <c r="FN21" i="2" s="1"/>
  <c r="HC21" i="2" s="1"/>
  <c r="FK21" i="2"/>
  <c r="FP21" i="2" s="1"/>
  <c r="HE21" i="2" s="1"/>
  <c r="FH21" i="2"/>
  <c r="FM21" i="2" s="1"/>
  <c r="HB21" i="2" s="1"/>
  <c r="FJ21" i="2"/>
  <c r="FO21" i="2" s="1"/>
  <c r="HD21" i="2" s="1"/>
  <c r="FK16" i="2"/>
  <c r="FP16" i="2" s="1"/>
  <c r="HE16" i="2" s="1"/>
  <c r="FH16" i="2"/>
  <c r="FM16" i="2" s="1"/>
  <c r="HB16" i="2" s="1"/>
  <c r="FJ16" i="2"/>
  <c r="FO16" i="2" s="1"/>
  <c r="HD16" i="2" s="1"/>
  <c r="FG16" i="2"/>
  <c r="FL16" i="2" s="1"/>
  <c r="HA16" i="2" s="1"/>
  <c r="FI16" i="2"/>
  <c r="FN16" i="2" s="1"/>
  <c r="HC16" i="2" s="1"/>
  <c r="FH18" i="2" l="1"/>
  <c r="FM18" i="2" s="1"/>
  <c r="HB18" i="2" s="1"/>
  <c r="B12" i="5"/>
  <c r="FK18" i="2"/>
  <c r="FP18" i="2" s="1"/>
  <c r="HE18" i="2" s="1"/>
  <c r="G2" i="6"/>
  <c r="B11" i="5" s="1"/>
  <c r="HA23" i="2"/>
  <c r="FG20" i="2"/>
  <c r="FL20" i="2" s="1"/>
  <c r="HA20" i="2" s="1"/>
  <c r="FJ20" i="2"/>
  <c r="FO20" i="2" s="1"/>
  <c r="HD20" i="2" s="1"/>
  <c r="FH20" i="2"/>
  <c r="FM20" i="2" s="1"/>
  <c r="HB20" i="2" s="1"/>
  <c r="FK20" i="2"/>
  <c r="FP20" i="2" s="1"/>
  <c r="HE20" i="2" s="1"/>
  <c r="EJ7" i="2"/>
  <c r="HH91" i="2" s="1"/>
  <c r="HL91" i="2" s="1"/>
  <c r="HM91" i="2" s="1"/>
  <c r="FG18" i="2"/>
  <c r="FL18" i="2" s="1"/>
  <c r="HA18" i="2" s="1"/>
  <c r="FJ18" i="2"/>
  <c r="FO18" i="2" s="1"/>
  <c r="HD18" i="2" s="1"/>
  <c r="FH23" i="2"/>
  <c r="FM23" i="2" s="1"/>
  <c r="HB23" i="2" s="1"/>
  <c r="FK23" i="2"/>
  <c r="FP23" i="2" s="1"/>
  <c r="HE23" i="2" s="1"/>
  <c r="FI23" i="2"/>
  <c r="FN23" i="2" s="1"/>
  <c r="HC23" i="2" s="1"/>
  <c r="FJ23" i="2"/>
  <c r="FO23" i="2" s="1"/>
  <c r="HD23" i="2" s="1"/>
  <c r="FJ22" i="2"/>
  <c r="FO22" i="2" s="1"/>
  <c r="HD22" i="2" s="1"/>
  <c r="FH22" i="2"/>
  <c r="FM22" i="2" s="1"/>
  <c r="HB22" i="2" s="1"/>
  <c r="FG22" i="2"/>
  <c r="FL22" i="2" s="1"/>
  <c r="HA22" i="2" s="1"/>
  <c r="DC15" i="2"/>
  <c r="DC7" i="2"/>
  <c r="FK24" i="2"/>
  <c r="FP24" i="2" s="1"/>
  <c r="HE24" i="2" s="1"/>
  <c r="FI24" i="2"/>
  <c r="FN24" i="2" s="1"/>
  <c r="HC24" i="2" s="1"/>
  <c r="FH24" i="2"/>
  <c r="FM24" i="2" s="1"/>
  <c r="HB24" i="2" s="1"/>
  <c r="FG24" i="2"/>
  <c r="FL24" i="2" s="1"/>
  <c r="HA24" i="2" s="1"/>
  <c r="FK22" i="2"/>
  <c r="FP22" i="2" s="1"/>
  <c r="HE22" i="2" s="1"/>
  <c r="FD21" i="2"/>
  <c r="FD18" i="2"/>
  <c r="BG18" i="2" s="1"/>
  <c r="FD24" i="2"/>
  <c r="BG24" i="2" s="1"/>
  <c r="FE22" i="2"/>
  <c r="FI17" i="2"/>
  <c r="FN17" i="2" s="1"/>
  <c r="HC17" i="2" s="1"/>
  <c r="FD17" i="2"/>
  <c r="BG17" i="2" s="1"/>
  <c r="FK25" i="2"/>
  <c r="FP25" i="2" s="1"/>
  <c r="HE25" i="2" s="1"/>
  <c r="FG25" i="2"/>
  <c r="FL25" i="2" s="1"/>
  <c r="FJ25" i="2"/>
  <c r="FO25" i="2" s="1"/>
  <c r="HD25" i="2" s="1"/>
  <c r="FJ17" i="2"/>
  <c r="FO17" i="2" s="1"/>
  <c r="HD17" i="2" s="1"/>
  <c r="FI25" i="2"/>
  <c r="FN25" i="2" s="1"/>
  <c r="HC25" i="2" s="1"/>
  <c r="FG17" i="2"/>
  <c r="FL17" i="2" s="1"/>
  <c r="HA17" i="2" s="1"/>
  <c r="FK17" i="2"/>
  <c r="FP17" i="2" s="1"/>
  <c r="HE17" i="2" s="1"/>
  <c r="FD20" i="2"/>
  <c r="FD19" i="2"/>
  <c r="FD16" i="2"/>
  <c r="BG16" i="2" s="1"/>
  <c r="BH16" i="2" s="1"/>
  <c r="HH93" i="2" l="1"/>
  <c r="HL93" i="2" s="1"/>
  <c r="HM93" i="2" s="1"/>
  <c r="HH89" i="2"/>
  <c r="HL89" i="2" s="1"/>
  <c r="HM89" i="2" s="1"/>
  <c r="HH94" i="2"/>
  <c r="HL94" i="2" s="1"/>
  <c r="HM94" i="2" s="1"/>
  <c r="HH95" i="2"/>
  <c r="HL95" i="2" s="1"/>
  <c r="HM95" i="2" s="1"/>
  <c r="HH88" i="2"/>
  <c r="HL88" i="2" s="1"/>
  <c r="HM88" i="2" s="1"/>
  <c r="HH90" i="2"/>
  <c r="HL90" i="2" s="1"/>
  <c r="HM90" i="2" s="1"/>
  <c r="BG19" i="2"/>
  <c r="BH19" i="2" s="1"/>
  <c r="HK59" i="2" s="1"/>
  <c r="BG20" i="2"/>
  <c r="BH20" i="2" s="1"/>
  <c r="HK60" i="2" s="1"/>
  <c r="BH17" i="2"/>
  <c r="HK57" i="2" s="1"/>
  <c r="BH22" i="2"/>
  <c r="HK62" i="2" s="1"/>
  <c r="BH24" i="2"/>
  <c r="HK64" i="2" s="1"/>
  <c r="BG21" i="2"/>
  <c r="BH21" i="2" s="1"/>
  <c r="HK61" i="2" s="1"/>
  <c r="HH92" i="2"/>
  <c r="HL92" i="2" s="1"/>
  <c r="HM92" i="2" s="1"/>
  <c r="BH23" i="2"/>
  <c r="HK63" i="2" s="1"/>
  <c r="HA25" i="2"/>
  <c r="AN5" i="2" s="1"/>
  <c r="HC39" i="2" s="1"/>
  <c r="HF39" i="2" s="1"/>
  <c r="HG39" i="2" s="1"/>
  <c r="BH25" i="2"/>
  <c r="HK65" i="2" s="1"/>
  <c r="BH18" i="2"/>
  <c r="HK58" i="2" s="1"/>
  <c r="HH86" i="2"/>
  <c r="HL86" i="2" s="1"/>
  <c r="HM86" i="2" s="1"/>
  <c r="HH87" i="2"/>
  <c r="HL87" i="2" s="1"/>
  <c r="HM87" i="2" s="1"/>
  <c r="AR5" i="2"/>
  <c r="HC43" i="2" s="1"/>
  <c r="HF43" i="2" s="1"/>
  <c r="HG43" i="2" s="1"/>
  <c r="AQ5" i="2"/>
  <c r="HC42" i="2" s="1"/>
  <c r="HF42" i="2" s="1"/>
  <c r="HG42" i="2" s="1"/>
  <c r="HH81" i="2"/>
  <c r="HL81" i="2" s="1"/>
  <c r="HM81" i="2" s="1"/>
  <c r="HH80" i="2"/>
  <c r="HL80" i="2" s="1"/>
  <c r="HM80" i="2" s="1"/>
  <c r="HH84" i="2"/>
  <c r="HL84" i="2" s="1"/>
  <c r="HM84" i="2" s="1"/>
  <c r="HH85" i="2"/>
  <c r="HL85" i="2" s="1"/>
  <c r="HM85" i="2" s="1"/>
  <c r="HH83" i="2"/>
  <c r="HL83" i="2" s="1"/>
  <c r="HM83" i="2" s="1"/>
  <c r="HH82" i="2"/>
  <c r="HL82" i="2" s="1"/>
  <c r="HM82" i="2" s="1"/>
  <c r="AO5" i="2"/>
  <c r="HC40" i="2" s="1"/>
  <c r="HF40" i="2" s="1"/>
  <c r="HG40" i="2" s="1"/>
  <c r="HH78" i="2"/>
  <c r="HL78" i="2" s="1"/>
  <c r="HM78" i="2" s="1"/>
  <c r="HH76" i="2"/>
  <c r="HL76" i="2" s="1"/>
  <c r="HM76" i="2" s="1"/>
  <c r="HH79" i="2"/>
  <c r="HL79" i="2" s="1"/>
  <c r="HM79" i="2" s="1"/>
  <c r="HH77" i="2"/>
  <c r="HL77" i="2" s="1"/>
  <c r="HM77" i="2" s="1"/>
  <c r="AP5" i="2"/>
  <c r="AP14" i="2" s="1"/>
  <c r="FE18" i="2"/>
  <c r="FE21" i="2"/>
  <c r="FE24" i="2"/>
  <c r="FE17" i="2"/>
  <c r="FE16" i="2"/>
  <c r="FE20" i="2"/>
  <c r="FE19" i="2"/>
  <c r="AQ14" i="2" l="1"/>
  <c r="AR14" i="2"/>
  <c r="F2" i="2"/>
  <c r="HC41" i="2"/>
  <c r="HF41" i="2" s="1"/>
  <c r="HG41" i="2" s="1"/>
  <c r="B16" i="5" s="1"/>
  <c r="AO14" i="2"/>
  <c r="AN14" i="2"/>
  <c r="HK56" i="2"/>
  <c r="BG15" i="2"/>
  <c r="B15" i="5" l="1"/>
  <c r="B14" i="4"/>
  <c r="BH15" i="2"/>
  <c r="BI6" i="2"/>
  <c r="D2" i="2" l="1"/>
  <c r="B14" i="5" s="1"/>
  <c r="BI7" i="2"/>
  <c r="BI15" i="2"/>
  <c r="B13" i="4" l="1"/>
  <c r="H2" i="2"/>
  <c r="B15" i="4" s="1"/>
  <c r="HH62" i="2"/>
  <c r="HL62" i="2" s="1"/>
  <c r="HM62" i="2" s="1"/>
  <c r="HH61" i="2"/>
  <c r="HL61" i="2" s="1"/>
  <c r="HM61" i="2" s="1"/>
  <c r="HH59" i="2"/>
  <c r="HL59" i="2" s="1"/>
  <c r="HM59" i="2" s="1"/>
  <c r="HH63" i="2"/>
  <c r="HL63" i="2" s="1"/>
  <c r="HM63" i="2" s="1"/>
  <c r="HH60" i="2"/>
  <c r="HL60" i="2" s="1"/>
  <c r="HM60" i="2" s="1"/>
  <c r="HH65" i="2"/>
  <c r="HL65" i="2" s="1"/>
  <c r="HM65" i="2" s="1"/>
  <c r="HH64" i="2"/>
  <c r="HL64" i="2" s="1"/>
  <c r="HM64" i="2" s="1"/>
  <c r="HH58" i="2"/>
  <c r="HL58" i="2" s="1"/>
  <c r="HM58" i="2" s="1"/>
  <c r="HH57" i="2"/>
  <c r="HL57" i="2" s="1"/>
  <c r="HM57" i="2" s="1"/>
  <c r="HH56" i="2"/>
  <c r="HL56" i="2" s="1"/>
  <c r="HM56" i="2" s="1"/>
  <c r="B18" i="5" l="1"/>
  <c r="B17" i="5"/>
</calcChain>
</file>

<file path=xl/sharedStrings.xml><?xml version="1.0" encoding="utf-8"?>
<sst xmlns="http://schemas.openxmlformats.org/spreadsheetml/2006/main" count="33049" uniqueCount="10712">
  <si>
    <t>Liczba pustych pól wymagających jeszcze uzupełnienia:</t>
  </si>
  <si>
    <t>Liczba komunikatów wymagających wyjaśnienia:</t>
  </si>
  <si>
    <t>Pola pomocnicze wyjaśniające nagłówki kolumn i pojawiające się komunikaty:</t>
  </si>
  <si>
    <t>Wskazówki dotyczące wypełniania kolumn,
oraz wyjaśnienia pojawiających się błędów i uwag:</t>
  </si>
  <si>
    <t>Należy wymienić gminy, które nie przesłały danych niezbędnych do sporządzenia kompletnego sprawozdania oraz wyjaśnić przyczynę niezłożenia danych.
Jeżeli wszystkie gminy przekazały informację, kolumnę należy pozostawić PUSTĄ.</t>
  </si>
  <si>
    <t>Kolumna nie może być pusta, jeżeli w kol. 96 wpisano wartość większą od 0. Gdy wartość pola wynosi "0", należy taką wartość wpisać.</t>
  </si>
  <si>
    <t xml:space="preserve">Kolumna nie może być pusta, jeżeli w kol. 96 wpisano wartość większą od 0. Należy wybrać z listy rozwijanej "TAK" lub "NIE".
</t>
  </si>
  <si>
    <t>Należy opisać</t>
  </si>
  <si>
    <t>Kolumna nie może być pusta, jeżeli w kol. 109 wybrano "TAK". Należy opisać jakie to były działania.</t>
  </si>
  <si>
    <t xml:space="preserve"> INFORMACJE WYMAGANE PRZEZ KE NA POTRZEBY RAPORTU z ART. 17 DYREKTYWY RADY 91/271/EWG</t>
  </si>
  <si>
    <t xml:space="preserve"> PODSTAWOWE DANE AGLOMERACJI</t>
  </si>
  <si>
    <t xml:space="preserve"> INFORMACJE O SYSTEMACH ZBIERANIA</t>
  </si>
  <si>
    <t xml:space="preserve"> INFORMACJE O SIECI KANALIZACYJNEJ</t>
  </si>
  <si>
    <t>ŁĄCZNE NAKŁADY PONIESIONE NA OCZYSZCZALNIE ŚCIEKÓW W ROKU SPRAWOZDAWCZYM</t>
  </si>
  <si>
    <t>ŹRÓDŁA FINANSOWANIA WSZYSTKICH INWESTYCJI W ROKU SPRAWOZDAWCZYM</t>
  </si>
  <si>
    <t>LOKALIZACJA</t>
  </si>
  <si>
    <t>INFORMACJE WYMAGANE PRZEZ KE NA POTRZEBY RAPORTU z ART. 15 DYREKTYWY 91/271/EWG</t>
  </si>
  <si>
    <t xml:space="preserve"> WARUNKI ZGODNOŚCI</t>
  </si>
  <si>
    <t>Lp.</t>
  </si>
  <si>
    <t>stan na koniec roku sprawozdawczego</t>
  </si>
  <si>
    <t>w tym:</t>
  </si>
  <si>
    <t xml:space="preserve">RLM ścieków przemysłowych w granicach aglomeracji </t>
  </si>
  <si>
    <t>całkowita długość sieci kanalizacyjnej sanitarnej w aglomeracji</t>
  </si>
  <si>
    <t>całkowita długość sieci kanalizacyjnej ogólnospławnej w aglomeracji</t>
  </si>
  <si>
    <t>całkowita długość sieci kanalizacyjnej sanitarnej i ogólnospławnej razem – wyliczenie AUTOMATYCZNE</t>
  </si>
  <si>
    <t>całkowita długość sieci kanalizacyjnej zmodernizowanej w roku sprawozdawczym (sanitarnej i ogólnospławnej, nie wliczać deszczowej)</t>
  </si>
  <si>
    <t>Liczba mieszkańców zameldowanych w aglomeracji oraz zarejestrowanych miejsc noclegowych podłączonych do sieci kanalizacyjnej w roku sprawozdawczym</t>
  </si>
  <si>
    <t>fundusze ekologiczne
TYLKO DOTACJE BEZZWROTNE</t>
  </si>
  <si>
    <t xml:space="preserve">fundusze zagraniczne </t>
  </si>
  <si>
    <t>kredyty i pożyczki krajowe w tym bankowe, NFOŚiGW oraz WFOŚiGW</t>
  </si>
  <si>
    <t>inne źródła finansowania</t>
  </si>
  <si>
    <t>fundusze ekologiczne</t>
  </si>
  <si>
    <t>kredyty i pożyczki krajowe w tym bankowe</t>
  </si>
  <si>
    <t xml:space="preserve">współrzędne geograficzne aglomeracji 
(oznaczenie punktu charakterystycznego dla aglomeracji; należy przyjąć, że jest to adres urzędu gminy wiodącej w aglomeracji) </t>
  </si>
  <si>
    <t>termin zakończenia</t>
  </si>
  <si>
    <t>termin zakończenia inwestycji</t>
  </si>
  <si>
    <t xml:space="preserve">Warunek I </t>
  </si>
  <si>
    <t>Warunek II</t>
  </si>
  <si>
    <t>Warunek III</t>
  </si>
  <si>
    <t xml:space="preserve">I_d aglomeracji </t>
  </si>
  <si>
    <t>kolumna sprawdzająca poprawność wpisania I_d aglomeracji</t>
  </si>
  <si>
    <t xml:space="preserve">nazwa aglomeracji
</t>
  </si>
  <si>
    <t>status aglomeracji</t>
  </si>
  <si>
    <t>liczba oczyszczalni ścieków w aglomeracji</t>
  </si>
  <si>
    <t>liczba końcowych punktów zrzutu w aglomeracji</t>
  </si>
  <si>
    <t>rodzaj aglomeracji
(Kolumna uzupełniana AUTOMATYCZNIE)</t>
  </si>
  <si>
    <t>województwo</t>
  </si>
  <si>
    <t xml:space="preserve">powiat
</t>
  </si>
  <si>
    <t xml:space="preserve">regionalny zarząd gospodarki wodnej
</t>
  </si>
  <si>
    <t xml:space="preserve">zarząd zlewni
</t>
  </si>
  <si>
    <t xml:space="preserve">region wodny
</t>
  </si>
  <si>
    <t>obszar dorzecza</t>
  </si>
  <si>
    <t>gmina wiodąca w aglomeracji</t>
  </si>
  <si>
    <t>rodzaj gminy</t>
  </si>
  <si>
    <t>nazwy gmin w aglomeracji</t>
  </si>
  <si>
    <t>czy wszystkie gminy, na terenie których leży aglomeracja przekazały niezbędne informacje do sprawozdania?</t>
  </si>
  <si>
    <t>gminy, które nie przekazały danych</t>
  </si>
  <si>
    <t>kolumna sprawdzająca datę w kol. 19</t>
  </si>
  <si>
    <t>kolumna na wyjaśnienia</t>
  </si>
  <si>
    <t>RLM aglomeracji zgodnie z obowiązującą uchwałą</t>
  </si>
  <si>
    <t>liczba mieszkańców w granicach aglomeracji zameldowana na pobyt stały i czasowy powyżej 3 miesięcy na terenie aglomeracji = RLM mieszkańców aglomeracji</t>
  </si>
  <si>
    <t>liczba mieszkańców korzystających z sieci kanalizacyjnej</t>
  </si>
  <si>
    <t xml:space="preserve">liczba wszystkich zarejestrowanych miejsc noclegowych w granicach aglomeracji = RLM zarejestrowanych miejsc noclegowych w granicach aglomeracji </t>
  </si>
  <si>
    <t>liczba zarejestrowanych miejsc noclegowych korzystających z sieci kanalizacyjnej</t>
  </si>
  <si>
    <t>liczba zarejestrowanych miejsc noclegowych korzystających ze zbiorników bezodpływowych (szamb)</t>
  </si>
  <si>
    <t>liczba zarejestrowanych miejsc noclegowych korzystających z indywidualnych oczyszczalni ścieków</t>
  </si>
  <si>
    <t>RLM od przemysłu podłączonego do sieci kanalizacyjnej</t>
  </si>
  <si>
    <t>RLM od przemysłu podłączonego do zbiorników bezodpływowych, z których ścieki wywożone są na oczyszczalnię ścieków</t>
  </si>
  <si>
    <t>całkowity - rzeczywisty - ładunek zanieczyszczeń powstający w aglomeracji wyrażony RLM – wyliczenie AUTOMATYCZNE</t>
  </si>
  <si>
    <t>RLM korzystających z sieci kanalizacyjnej</t>
  </si>
  <si>
    <t>RLM dostarczana do oczyszczalni taborem asenizacyjnym</t>
  </si>
  <si>
    <t>RLM korzystających z systemów indywidualnych (przydomowych oczyszczalni ścieków)</t>
  </si>
  <si>
    <t>RLM nieskanalizowanych</t>
  </si>
  <si>
    <t>procent skanalizowania aglomeracji– wyliczenie AUTOMATYCZNE</t>
  </si>
  <si>
    <t>grupa wielkości aglomeracji zgodna z RLM wyliczonym 
(Pole uzupełniane AUTOMATYCZNIE)</t>
  </si>
  <si>
    <t>czy gmina/y prowadzą ewidencję zbiorników bezodpływowych?</t>
  </si>
  <si>
    <t>kolumna sprawdzająca spójność danych wpisanych w kol. 42 i 44a</t>
  </si>
  <si>
    <t>czy gmina/y prowadzą ewidencję przydomowych oczyszczalni ścieków (POŚ) na terenie aglomeracji?</t>
  </si>
  <si>
    <t>kolumna sprawdzająca spójność danych wpisanych w kol. 43 i 44b</t>
  </si>
  <si>
    <t>gminy, które nie prowadzą ewidencji zbiorników bezodpływowych i/lub przydomowych oczyszczalni ścieków lub prowadzą ewidencję częściową</t>
  </si>
  <si>
    <t>kolumna sprawdzająca spójność danych wpisanych w kol. 42 i 46a</t>
  </si>
  <si>
    <t>kolumna sprawdzająca spójność danych wpisanych w kol. 43 i 46b</t>
  </si>
  <si>
    <t>ogółem 
[km]</t>
  </si>
  <si>
    <t>w tym sieci grawitacyjnej 
[km]</t>
  </si>
  <si>
    <t>długość istniejącej kanalizacji deszczowej 
w aglomeracji
[km]</t>
  </si>
  <si>
    <t xml:space="preserve">ogółem 
[km] </t>
  </si>
  <si>
    <t>do już istniejącej w roku sprawozdawczym</t>
  </si>
  <si>
    <t>ilość ścieków oczyszczanych systemami indywidualnymi (przydomowymi oczyszczalniami ścieków) 
[tys. m3/r]</t>
  </si>
  <si>
    <t>całkowita ilość ścieków wytworzonych na terenie aglomeracji w roku sprawozdawczym – wyliczenie AUTOMATYCZNE</t>
  </si>
  <si>
    <t>kolumna sprawdzająca
Porównuje ilość ścieków wytworzonych na terenie aglomeracji z wielkością aglomeracji.</t>
  </si>
  <si>
    <t>koszty związane z wykonaniem dokumentacji projektowej 
[tys. zł]</t>
  </si>
  <si>
    <t>koszty związane z wybudowaniem sieci 
[tys. zł]</t>
  </si>
  <si>
    <t>koszty związane z modernizacją sieci 
[tys. zł]</t>
  </si>
  <si>
    <t>wydatki na sieć (suma poniesionych nakładów) – wyliczenie AUTOMATYCZNE</t>
  </si>
  <si>
    <t>środki własne samorządów gmin oraz środki przedsiębiorstw wodociągowo-kanalizacyjnych 
[tys. zł]</t>
  </si>
  <si>
    <t>Narodowy Fundusz Ochrony Środowiska  i Gospodarki Wodnej 
[tys. zł]</t>
  </si>
  <si>
    <t>Wojewódzkie Fundusze Ochrony Środowiska  i Gospodarki Wodnej 
[tys. zł]</t>
  </si>
  <si>
    <t>kwota 
[tys. zł]</t>
  </si>
  <si>
    <t>nazwa funduszu</t>
  </si>
  <si>
    <t xml:space="preserve">nazwa </t>
  </si>
  <si>
    <t>wydatki na sieć (suma wg źródeł finansowania) – wyliczenie AUTOMATYCZNE</t>
  </si>
  <si>
    <t>kolumna sprawdzająca 
Porównuje wielkość aglomeracji z poniesionymi nakładami finansowymi</t>
  </si>
  <si>
    <t>koszty związane z przeróbką osadu na oczyszczalni 
[tys. zł]</t>
  </si>
  <si>
    <t>koszty kwalifikowane związane z zagospodarowaniem osadu 
[tys. zł]</t>
  </si>
  <si>
    <t>wydatki na oczyszczalnie (suma)
[tys. zł]</t>
  </si>
  <si>
    <t>szerokość (N)</t>
  </si>
  <si>
    <t>długość (E)</t>
  </si>
  <si>
    <t>czy są monitorowane zrzuty z przelewów burzowych?</t>
  </si>
  <si>
    <t>kolumna sprawdzająca spójność danych wpisanych w kol. 96, 97</t>
  </si>
  <si>
    <t>w jaki sposób są monitorowane zrzuty z przelewów burzowych?</t>
  </si>
  <si>
    <t>sumaryczna liczba zrzutów ze wszystkich przelewów burzowych w całej aglomeracji</t>
  </si>
  <si>
    <t>ilość ścieków nieoczyszczonych odprowadzonych do odbiornika bezpośrednio z przelewów burzowych ogółem 
[tys. m3/r]</t>
  </si>
  <si>
    <t>czy wszystkie punkty posiadają pozwolenia wodnoprawne na szczególne korzystanie z wód?</t>
  </si>
  <si>
    <t>nazwy punktów które nie posiadają pozwolenia wodnoprawnego oraz liczba zrzutów</t>
  </si>
  <si>
    <t xml:space="preserve">stosowane metody ograniczające zanieczyszczenia związane z przelewem wód burzowych </t>
  </si>
  <si>
    <t>czy gmina posiada model matematyczny przelewów burzowych?</t>
  </si>
  <si>
    <t>czy kanalizacja posiada system wykrywania przecieków rur kanalizacyjnych?</t>
  </si>
  <si>
    <t>czy w roku sprawozdawczym przeprowadzano działania zmierzające do wyeliminowania przecieków rur kanalizacyjnych?</t>
  </si>
  <si>
    <t>jakie działania zmierzające do wyeliminowania przecieków rur kanalizacyjnych przeprowadzono w roku sprawozdawczym?</t>
  </si>
  <si>
    <t>czy system kanalizacyjny posiada plan konserwacji i modernizacji?</t>
  </si>
  <si>
    <t>wysokość taryfy obowiązującej w aglomeracji (cena za m3 ścieków) wartość brutto</t>
  </si>
  <si>
    <t>czy inwestycja była ujęta w VI AKPOŚK?</t>
  </si>
  <si>
    <t>wg VI AKPOŚK</t>
  </si>
  <si>
    <t>nazwa planowanej inwestycji</t>
  </si>
  <si>
    <t>długość planowanej do budowy sieci kanalizacyjnej
[km]</t>
  </si>
  <si>
    <t>długość modernizowanej sieci kanalizacyjnej
[km]</t>
  </si>
  <si>
    <t>długość planowanej do modernizacji sieci kanalizacyjnej
[km]</t>
  </si>
  <si>
    <t>planowane wydatki (suma) – wyliczenie AUTOMATYCZNE, obliczenie niezbędnych nakładów do poniesienia na realizację inwestycji w latach 2024-2027 
[w tys. zł]</t>
  </si>
  <si>
    <t>uwagi</t>
  </si>
  <si>
    <t>procent skanalizowania (art. 3) 
(pole uzupełniane AUTOMATYCZNIE)</t>
  </si>
  <si>
    <t>brakująca RLM w aglomeracji do spełnienia warunku I
(pole uzupełniane AUTOMATYCZNIE)</t>
  </si>
  <si>
    <t>łączna wielkość wydajności aktywnych oczyszczalni w aglomeracji w RLM (art. 10 wraz z art. 3)
(pole uzupełniane AUTOMATYCZNIE)</t>
  </si>
  <si>
    <t>liczba aktywnych oczyszczalni w aglomeracji spełniających normy dot. jakości ścieków (art. 4/5 wraz z art. 3 i 10)
(pole uzupełniane AUTOMATYCZNIE)</t>
  </si>
  <si>
    <t>spełnienie łącznie 3 warunków zgodności z Dyrektywą (art. 3,4,5,10 + zasada hierarchii)
(pole uzupełnia KZGW na końcowym etapie projektu Sprawozdania)</t>
  </si>
  <si>
    <t>Dane osobowe, RODO</t>
  </si>
  <si>
    <t>Wyjaśnienie kol. 19</t>
  </si>
  <si>
    <t>Wyjaśnienie kol. 22-26</t>
  </si>
  <si>
    <t>44a</t>
  </si>
  <si>
    <t>44b</t>
  </si>
  <si>
    <t>46a</t>
  </si>
  <si>
    <t>46b</t>
  </si>
  <si>
    <t>Wyjaśnienie kol. 63-66</t>
  </si>
  <si>
    <t>Wyjaśnienie kol. 68-70 i 72-80</t>
  </si>
  <si>
    <t>x</t>
  </si>
  <si>
    <t>Powinno się podać dane służbowe do osoby, która posiada wiedzę z zakresu eksploatacji danej oczyszczalni oraz jest zaznajomiona z danymi przekazanymi w niniejszym sprawozdaniu.
UWAGA: Dane z tych pól nie będą publikowane!</t>
  </si>
  <si>
    <t>Należy wstawić nazwę odbiornika wg Atlasu hydrologicznego Polski lub na podstawie Mapy Podziału Hydrograficznego Polski (MPHP wersja elektroniczna), natomiast bezpośredni odbiornik podawać wg pozwolenia wodnoprawnego.</t>
  </si>
  <si>
    <t>Należy podać wartości średnich rocznych wskaźników w ściekach dopływających do oczyszczalni. Wartości powinny być określone na podstawie pomiarów ilości i jakości ścieków prowadzonych zgodnie z rozporządzeniem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t>
  </si>
  <si>
    <t xml:space="preserve">Należy podać wartości redukcji azotu i fosforu w %.
UWAGA: Wartość (wyliczona) na podstawie ładunków dopływających i odpływających 
z oczyszczalni, jest wymagana dla oczyszczalni z podwyższonym usuwaniem biogenów, dla których pozwolenie wodnoprawne nakłada taki obowiązek. 
Dla pozostałych oczyszczalni pole należy pozostawić PUSTE. </t>
  </si>
  <si>
    <t xml:space="preserve">Kolumna pomocnicza, sprawdza czy dla oczyszczalni podano stężenia wszystkich wymaganych zanieczyszczeń w ściekach odpływających.
Oczyszczalnie, których wydajność wyrażona w RLM w pozwoleniu wodnoprawnym przekracza wartość 9 999 lub leżące na terenie aglomeracji, której RLM rzeczywisty przekracza wartość 9 999, są zobowiązane do badania stężeń azotu i fosforu w ściekach oczyszczonych odprowadzanych z oczyszczalni. Brak danych w kol. 193 i 194 jest równoznaczny z brakiem spełnienia III warunku dyrektywy ściekowej (warunku jakościowego). </t>
  </si>
  <si>
    <t>UWAGA:
Po wybraniu tej opcji należy w kolumnie obok opisać sposób postępowania z osadami.</t>
  </si>
  <si>
    <t>Należy zadeklarować, czy inwestycja była ujęta w VI AKPOŚK?</t>
  </si>
  <si>
    <t xml:space="preserve">Należy wybrać skrót rodzaju inwestycji wskazanej w kolumnie 249, tj.:
BN – budowa nowej oczyszczalni ścieków;
M – modernizacja oczyszczalni ścieków; 
MO – modernizacja gospodarki osadowej;
R – rozbudowa oczyszczalni;
RM – rozbudowa i modernizacja oczyszczalni;
L – likwidacja oczyszczalni;
kilka inwestycji – zaplanowano kilka inwestycji, których nie można opisać żadnym z powyższych skrótów.
</t>
  </si>
  <si>
    <t>INFORMACJE WYMAGANE PRZEZ KE NA POTRZEBY RAPORTU z ART.15. DYREKTYWY 91/271/EWG</t>
  </si>
  <si>
    <t>DANE PODSTAWOWE OCZYSZCZALNI ŚCIEKÓW</t>
  </si>
  <si>
    <t>SPEŁNIENIE WYMAGAŃ określonych w rozporządzeniu Ministra Gospodarki Morskiej i Żeglugi Śródlądowej z dnia 12 lipca 2019 r. i w pozwoleniu wodnoprawnym (lub zintegrowanym)</t>
  </si>
  <si>
    <t>OSADY ŚCIEKOWE</t>
  </si>
  <si>
    <t>FINANSOWANIE INWESTYCJI NA OCZYSZCZALNIACH ŚCIEKÓW</t>
  </si>
  <si>
    <t>Dane aglomeracji, do której należy oczyszczalnia ścieków (Pola uzupełniane automatycznie)</t>
  </si>
  <si>
    <t>nazwa odbiornika ścieków</t>
  </si>
  <si>
    <t>metoda unieszkodliwiania/odzysku [Mg s.m./rok]</t>
  </si>
  <si>
    <t>data odbioru technicznego zrealizowanej inwestycji</t>
  </si>
  <si>
    <t>nakłady poniesione w roku sprawozdawczym na oczyszczalnie ścieków w aglomeracji</t>
  </si>
  <si>
    <t>źródła pochodzenia oraz kwoty poniesione na oczyszczalnie ścieków w roku sprawozdawczym</t>
  </si>
  <si>
    <t>współrzędne geograficzne oczyszczalni ścieków</t>
  </si>
  <si>
    <t>współrzędne geograficzne punktu zrzutu ścieków</t>
  </si>
  <si>
    <t>sytuacje wpływające na nieprawidłowe funkcjonowanie procesu oczyszczania ścieków</t>
  </si>
  <si>
    <t>inwestycje planowane do realizacji - zapotrzebowanie na środki oraz termin zakończenia</t>
  </si>
  <si>
    <t>Próby ścieków</t>
  </si>
  <si>
    <t>spełnienie przez poszczególne wskaźniki w ściekach odpływających z oczyszczalni wymagań rozporządzenia Ministra Gospodarki Morskiej i Żeglugi Śródlądowej z dnia 12 lipca 2019 r.</t>
  </si>
  <si>
    <t>średnie roczne stężenia zanieczyszczeń w ściekach dopływających do oczyszczalni</t>
  </si>
  <si>
    <t>średnie roczne stężenia zanieczyszczeń w ściekach oczyszczonych z oczyszczalni</t>
  </si>
  <si>
    <t>redukcja biogenów</t>
  </si>
  <si>
    <t>I_d oczyszczalni ścieków</t>
  </si>
  <si>
    <t>kolumna sprawdzająca poprawność wpisania I_d oczyszczalni ścieków</t>
  </si>
  <si>
    <t>nazwa oczyszczalni</t>
  </si>
  <si>
    <t>status oczyszczalni</t>
  </si>
  <si>
    <t>adres oczyszczalni</t>
  </si>
  <si>
    <t>średnia [m3/d]</t>
  </si>
  <si>
    <t>maksymalna [m3/d]</t>
  </si>
  <si>
    <t>docelowa maksymalna [m3/d]</t>
  </si>
  <si>
    <t>projektowa (aktualna)
maksymalna wydajność oczyszczalni w RLM</t>
  </si>
  <si>
    <t xml:space="preserve">kolumna sprawdzająca, czy wielkość wydajności w RLM jest spójna z wartościami przepustowości hydraulicznej </t>
  </si>
  <si>
    <t>wydajność oczyszczalni wyrażona w RLM w obowiązującym pozwoleniu wodnoprawnym</t>
  </si>
  <si>
    <t>I_d aglomeracji z których oczyszczalnia przyjmuje ścieki przez KP 
(Uwaga! Nie należy wpisywać I_d własnej aglomeracji)</t>
  </si>
  <si>
    <t>ilość ścieków odprowadzonych z oczyszczalni bez ich oczyszczenia (np. uruchomienie awaryjnego by-passu zakładu)
 [tys. m3/r]</t>
  </si>
  <si>
    <t>I rzędu</t>
  </si>
  <si>
    <t>II rzędu</t>
  </si>
  <si>
    <t>III rzędu</t>
  </si>
  <si>
    <t>bezpośredni odbiornik</t>
  </si>
  <si>
    <t xml:space="preserve">czy oczyszczalnia spełnia wymagania określone w pozwoleniu wodnoprawnym lub zintegrowanym?
</t>
  </si>
  <si>
    <t>liczba prób pobranych w roku sprawozdawczym (kalendarzowym)</t>
  </si>
  <si>
    <t>BZT5</t>
  </si>
  <si>
    <t>ChZT</t>
  </si>
  <si>
    <t>zawiesina ogólna</t>
  </si>
  <si>
    <t>azot ogólny</t>
  </si>
  <si>
    <t>fosfor ogólny</t>
  </si>
  <si>
    <t>czy oczyszczalnia spełnia wymagania określone w rozporządzeniu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 (TAK/NIE)</t>
  </si>
  <si>
    <t>BZT5
[mgO2/l]</t>
  </si>
  <si>
    <t>ChZT 
[mgO2/l]</t>
  </si>
  <si>
    <t>zawiesina ogólna
[mg/l]</t>
  </si>
  <si>
    <t>azot ogólny 
[mg/l]</t>
  </si>
  <si>
    <t>fosfor ogólny [mg/l]</t>
  </si>
  <si>
    <t>BZT5 
[mgO2/l]</t>
  </si>
  <si>
    <t>ChZT [mgO2/l]</t>
  </si>
  <si>
    <t>fosfor ogólny 
[mg/l]</t>
  </si>
  <si>
    <t>azot [%]</t>
  </si>
  <si>
    <t>fosfor [%]</t>
  </si>
  <si>
    <t>kolumna pomocnicza, sprawdza czy dla oczyszczalni podano stężenia wszystkich wymaganych zanieczyszczeń w ściekach odpływających</t>
  </si>
  <si>
    <t>kolumna pomocnicza, informuje, gdy stężenia zanieczyszczeń w ściekach oczyszczonych z oczyszczalni przekraczają wartości dopuszczone w rozporządzeniu</t>
  </si>
  <si>
    <t>kolumna weryfikująca spójność przekazanych danych w kol. 177, 179-183 z kol. 184</t>
  </si>
  <si>
    <t>wykorzystana metoda stabilizacji i higienizacji osadu na terenie oczyszczalni (jeżeli osad podlegał stabilizacji innej niż wapnowanie, zaś wapna użyto tylko do higienizacji, należy wybrać skrót opisujący stabilizację)</t>
  </si>
  <si>
    <t>R3 – przeznaczono do produkcji kompostu</t>
  </si>
  <si>
    <t>R10 REK - do rekultywacji terenów</t>
  </si>
  <si>
    <t>Do celów określonych w art. 96 ust. 1 pkt 5 ustawy o odpadach</t>
  </si>
  <si>
    <t>R11/R12 - zastosowano wykorzystanie lub wymianę osadów (przeróbka w instalacji)</t>
  </si>
  <si>
    <t>D9 SUSZ - osad wysuszono</t>
  </si>
  <si>
    <t>D10 INC - osad poddano spaleniu</t>
  </si>
  <si>
    <t>osad czasowo zmagazynowany na terenie oczyszczalni do unieszkodliwienia lub odzysku po roku sprawozdawczym</t>
  </si>
  <si>
    <t>kolumna sprawdzająca spójność wpisanych danych w kol. 169 i 199-210</t>
  </si>
  <si>
    <t>BN</t>
  </si>
  <si>
    <t>M</t>
  </si>
  <si>
    <t>MO</t>
  </si>
  <si>
    <t>R</t>
  </si>
  <si>
    <t>RM</t>
  </si>
  <si>
    <t>L</t>
  </si>
  <si>
    <t>inwestycja prowadząca do podwyższenia efektywności energetycznej oczyszczalni</t>
  </si>
  <si>
    <t>wydatki na oczyszczalnie (suma wg rodzajów kosztów) – wyliczenie AUTOMATYCZNE</t>
  </si>
  <si>
    <t>poniesione wydatki (suma wg źródeł finansowania) – wyliczenie AUTOMATYCZNE</t>
  </si>
  <si>
    <t>kolumna sprawdzająca, oblicza różnicę między poniesionymi nakładami, a źródłami ich pochodzenia</t>
  </si>
  <si>
    <t>błędy wykonawcze, błędy eksploatacyjne
niewystarczająca wydajność hydrauliczna, zbyt mała przepustowość pod kątem możliwości przyjęcia ładunku zanieczyszczeń</t>
  </si>
  <si>
    <t>poważne awarie</t>
  </si>
  <si>
    <t>błędy projektowe</t>
  </si>
  <si>
    <t>inne – opis</t>
  </si>
  <si>
    <t>data ostatecznego uprawomocnienia się pozwolenia wodnoprawnego lub zintegrowanego dla oczyszczalni ścieków [RRRR-MM-DD]</t>
  </si>
  <si>
    <t xml:space="preserve">rodzaj inwestycji </t>
  </si>
  <si>
    <t xml:space="preserve">nakłady finansowe niezbędne do jej zakończenia, planowane do poniesienia w latach 2024- 2027
[w tys. zł] </t>
  </si>
  <si>
    <t>Pomocnicza</t>
  </si>
  <si>
    <t>Wyjaśnienie kol. 177,179-183 z kol. 184</t>
  </si>
  <si>
    <t>Wyjaśnienie kol. 199-210</t>
  </si>
  <si>
    <t>211a</t>
  </si>
  <si>
    <t>211b</t>
  </si>
  <si>
    <t>211c</t>
  </si>
  <si>
    <t>211d</t>
  </si>
  <si>
    <t>211e</t>
  </si>
  <si>
    <t>211f</t>
  </si>
  <si>
    <t>211g</t>
  </si>
  <si>
    <t>Dane pomocnicze, pochodzą ze sprawozdania z 2022 r.</t>
  </si>
  <si>
    <t>Nazwa RZGW (należy wybrać z listy rozwijanej):</t>
  </si>
  <si>
    <t>Kraków</t>
  </si>
  <si>
    <t>Liczba aglomeracji wg sprawozdania z 2022 r.:</t>
  </si>
  <si>
    <t>Liczba aglomeracji wymienionych w sprawozdaniu z 2023 r.:</t>
  </si>
  <si>
    <t>Oczyszczalnie ścieków</t>
  </si>
  <si>
    <t>I_d oczyszczalni ścieków w 2022 r.</t>
  </si>
  <si>
    <t>Końcowe punkty zrzutu (I_d aglomeracji)</t>
  </si>
  <si>
    <t>czy aglomeracja jest KP innej aglomeracji</t>
  </si>
  <si>
    <t>RZGW</t>
  </si>
  <si>
    <t>Czy alomeracja została ujęta w sprawozdnaiu z 2023 r.</t>
  </si>
  <si>
    <t>I_d Aglomeracji</t>
  </si>
  <si>
    <t>Nazwa aglomeracji</t>
  </si>
  <si>
    <t>Rodzaj aglomeracji</t>
  </si>
  <si>
    <t>Województwo</t>
  </si>
  <si>
    <t>powiat</t>
  </si>
  <si>
    <t>zarząd zlewni</t>
  </si>
  <si>
    <t>region wodny</t>
  </si>
  <si>
    <t xml:space="preserve">obszar dorzecza </t>
  </si>
  <si>
    <t>gmina wiodąca w aglomeracji w 2022 r.</t>
  </si>
  <si>
    <t>nazwy gmin w aglomeracji w 2022 r.</t>
  </si>
  <si>
    <t>obowiązująca Uchwała ustanawiająca aglomerację w 2022 r.</t>
  </si>
  <si>
    <t>RLM rz  aglomeracji  w 2022 r.</t>
  </si>
  <si>
    <t>Procent skanalizowania aglomeracji</t>
  </si>
  <si>
    <t>Warunek I</t>
  </si>
  <si>
    <t>Warunek II
bez hierarchiczności</t>
  </si>
  <si>
    <t>Warunek III
bez hierarchiczności</t>
  </si>
  <si>
    <t>Spełnienie łącznie 3 warunków zgodności</t>
  </si>
  <si>
    <t>Czy jest KP innej aglo</t>
  </si>
  <si>
    <t>Ile jest KP z innych aglomeracji</t>
  </si>
  <si>
    <t>oczyszczalnia</t>
  </si>
  <si>
    <t>nazwa oczyszczalni ze sprawozdania</t>
  </si>
  <si>
    <t>nazwa aglomeracji do której należy oczyszczalnia</t>
  </si>
  <si>
    <t>Wrocław</t>
  </si>
  <si>
    <t>PLDO001</t>
  </si>
  <si>
    <t>Aglomeracja z OŚ</t>
  </si>
  <si>
    <t>dolnośląskie</t>
  </si>
  <si>
    <t>Miasto Wrocław, wrocławski, trzebnicki, średzki</t>
  </si>
  <si>
    <t>Region Środkowej Odry</t>
  </si>
  <si>
    <t>Odra</t>
  </si>
  <si>
    <t>Wrocław, Kobierzyce, Wisznia Mała, Czernica, Miękinia, Siechnice</t>
  </si>
  <si>
    <t>Uchwała nr XXXI/794/20 Rady Miejskiej Wrocławia z dnia 20 listopada 2020 r. w sprawie wyznaczenia obszaru i granic Aglomeracji Wrocław na potrzeby Krajowego Programu Oczyszczania Ścieków Komunalnych</t>
  </si>
  <si>
    <t>PLDO0010</t>
  </si>
  <si>
    <t>NIE</t>
  </si>
  <si>
    <t>Wrocławska Oczyszczalnia Ścieków w aglomeracji -Wrocław</t>
  </si>
  <si>
    <t>Wrocławska Oczyszczalnia Ścieków</t>
  </si>
  <si>
    <t>PLDO002</t>
  </si>
  <si>
    <t>Wałbrzych</t>
  </si>
  <si>
    <t>wałbrzyski, świdnicki, Wałbrzych</t>
  </si>
  <si>
    <t>Legnica</t>
  </si>
  <si>
    <t>Wałbrzych, Szczawno-Zdrój, Świebodzice, Boguszów-Gorce, Stare Bogaczowice</t>
  </si>
  <si>
    <t>Uchwała nr XXXI/332/21 Rady Miejskiej Wałbrzycha z dnia 28 stycznia 2021 r. w sprawie wyznaczenia obszaru i granic aglomeracji Wałbrzych</t>
  </si>
  <si>
    <t>PLDO0020</t>
  </si>
  <si>
    <t>Ciernie w aglomeracji -Wałbrzych</t>
  </si>
  <si>
    <t>Ciernie</t>
  </si>
  <si>
    <t>PLDO003</t>
  </si>
  <si>
    <t>Lubin</t>
  </si>
  <si>
    <t>Lublin</t>
  </si>
  <si>
    <t>Uchwała nr XXII/162/20 Rady Miejskiej w Lubinie z dnia 20 grudnia 2020 r. w sprawie wyznaczania obszaru i granic Aglomeracji Lubin</t>
  </si>
  <si>
    <t>PLDO0030</t>
  </si>
  <si>
    <t>Oczyszczalnia Ścieków dla Miasta Lubin w aglomeracji -Lubin</t>
  </si>
  <si>
    <t>Oczyszczalnia Ścieków dla Miasta Lubin</t>
  </si>
  <si>
    <t>PLDO004</t>
  </si>
  <si>
    <t>Jelenia Góra</t>
  </si>
  <si>
    <t>Jelenia Góra, karkonoski</t>
  </si>
  <si>
    <t>Lwówek Śląski</t>
  </si>
  <si>
    <t>Miasto Jelenia Góra Gmina Janowice Wielkie Gmina Jeżów Sudecki Gmina Stara Kamienica</t>
  </si>
  <si>
    <t>Uchwała nr 268.XXV.2020 Rady Miejskiej Jeleniej Góry z dnia 2 grudnia 2020 r. w sprawie wyznaczenia obszaru i granic aglomeracji Jelenia Góra</t>
  </si>
  <si>
    <t>PLDO0040</t>
  </si>
  <si>
    <t>Jelenia Góra w aglomeracji -Jelenia Góra</t>
  </si>
  <si>
    <t>PLDO006</t>
  </si>
  <si>
    <t>Bielawa</t>
  </si>
  <si>
    <t>dzierżoniowski</t>
  </si>
  <si>
    <t>Gmina Bielawa, Gmina Dzierżoniów</t>
  </si>
  <si>
    <t>Uchwała nr XXXIII/307/2020RADY MIEJSKIEJ BIELAWY z dnia 16 grudnia 2020 r.</t>
  </si>
  <si>
    <t>PLDO0060</t>
  </si>
  <si>
    <t>PLDO0061</t>
  </si>
  <si>
    <t>TAK</t>
  </si>
  <si>
    <t>Oczyszczalnia Piława Dolna w aglomeracji -Bielawa</t>
  </si>
  <si>
    <t>Oczyszczalnia Piława Dolna</t>
  </si>
  <si>
    <t>PLDO007</t>
  </si>
  <si>
    <t>Świdnica</t>
  </si>
  <si>
    <t>świdnicki</t>
  </si>
  <si>
    <t>Miasto Świdnica</t>
  </si>
  <si>
    <t>Miasto Świdnica, Świdnica, Marcinowice</t>
  </si>
  <si>
    <t>Uchwała nr XXIV/261/20 Rady Miejskiej w Świdnicy z dnia 29 grudnia 2020 r.</t>
  </si>
  <si>
    <t>PLDO0070</t>
  </si>
  <si>
    <t>OŚ w Bielawie w aglomeracji -Bielawa</t>
  </si>
  <si>
    <t>OŚ w Bielawie</t>
  </si>
  <si>
    <t>PLDO008</t>
  </si>
  <si>
    <t>Kłodzko</t>
  </si>
  <si>
    <t>kłodzki</t>
  </si>
  <si>
    <t>Nysa</t>
  </si>
  <si>
    <t>Region Górnej Odry</t>
  </si>
  <si>
    <t>Uchwała nr XXVII/238/2020 Rady Miejskiej w Kłodzku z dnia 22.12.2020 r.</t>
  </si>
  <si>
    <t>PLDO0080</t>
  </si>
  <si>
    <t>ŚPWiK Świdnica Sp. z o.o. w aglomeracji -Świdnica</t>
  </si>
  <si>
    <t>ŚPWiK Świdnica Sp. z o.o.</t>
  </si>
  <si>
    <t>PLDO009</t>
  </si>
  <si>
    <t>legnicki</t>
  </si>
  <si>
    <t>Miasto Legnica</t>
  </si>
  <si>
    <t>Legnica, Kunice, Krotoszyce, Ruja, Legnickie Pole</t>
  </si>
  <si>
    <t>Uchwała nr XXV/325/20 Rady Miejskiej Legnicy z dnia 30 listopada 2020 r. w sprawie wyznaczenia obszaru i granic aglomeracji Legnica</t>
  </si>
  <si>
    <t>PLDO0090</t>
  </si>
  <si>
    <t>OŚ Kłodzko w aglomeracji -Kłodzko</t>
  </si>
  <si>
    <t>OŚ Kłodzko</t>
  </si>
  <si>
    <t>PLDO010</t>
  </si>
  <si>
    <t>Bolesławiec</t>
  </si>
  <si>
    <t>bolesławiecki</t>
  </si>
  <si>
    <t>Gmina Miejska Bolesławiec</t>
  </si>
  <si>
    <t>Gmina Miejska Bolesławiec i Gmina Bolesławiec (Wiejska)</t>
  </si>
  <si>
    <t>Uchwała nr XXV/290/2020 z dn. 30.12.2020 r. Dz. Urz. Woj. Doln. Poz. 263</t>
  </si>
  <si>
    <t>PLDO0100</t>
  </si>
  <si>
    <t>Legnica w aglomeracji -Legnica</t>
  </si>
  <si>
    <t>PLDO012</t>
  </si>
  <si>
    <t>Lubań</t>
  </si>
  <si>
    <t>lubański</t>
  </si>
  <si>
    <t>Gmina Miejska Lubań, Gmina Siekierczyn</t>
  </si>
  <si>
    <t>Uchwała nr XXXII/223/20 Rady Miasta Lubań</t>
  </si>
  <si>
    <t>PLDO0120</t>
  </si>
  <si>
    <t>Oczyszczalnia Ścieków w Bolesławcu w aglomeracji -Bolesławiec</t>
  </si>
  <si>
    <t>Oczyszczalnia Ścieków w Bolesławcu</t>
  </si>
  <si>
    <t>PLDO013</t>
  </si>
  <si>
    <t>Strzegom</t>
  </si>
  <si>
    <t>Uchwała nr 96/20 Rady Miejskiej w Strzegomiu z dnia 22.12.2020 r.</t>
  </si>
  <si>
    <t>PLDO0130</t>
  </si>
  <si>
    <t>Lubań w aglomeracji -Lubań</t>
  </si>
  <si>
    <t>PLDO014</t>
  </si>
  <si>
    <t>Zgorzelec</t>
  </si>
  <si>
    <t>zgorzelecki</t>
  </si>
  <si>
    <t>Gmina Miejska Zgorzelec</t>
  </si>
  <si>
    <t>Gmina Miejska Zgorzelec, Gmina Zgorzelec</t>
  </si>
  <si>
    <t>Uchwała nr 228/2020 z 29.12.2020 Dz.U.W.Do poz.344 z 21.01.2021 r.</t>
  </si>
  <si>
    <t>PLDO0140</t>
  </si>
  <si>
    <t>Oczyszczalnia Strzegom w aglomeracji -Strzegom</t>
  </si>
  <si>
    <t>Oczyszczalnia Strzegom</t>
  </si>
  <si>
    <t>PLDO015</t>
  </si>
  <si>
    <t>Oleśnica</t>
  </si>
  <si>
    <t>oleśnicki</t>
  </si>
  <si>
    <t>Oleśnica Miasto</t>
  </si>
  <si>
    <t>Uchwała nr XXIV/271/2020 RADY MIASTA OLEŚNICY z dnia 30 grudnia 2020 r. w sprawie wyznaczenia aglomeracji Oleśnica; Dziennik Urzędowy Województwa Dolnośląskiego, Wrocław, 18.01.2021, poz.272</t>
  </si>
  <si>
    <t>PLDO0150</t>
  </si>
  <si>
    <t>Zakład Oczyszczania Ścieków i Zagospodarowania Osadów w aglomeracji -Zgorzelec</t>
  </si>
  <si>
    <t>Zakład Oczyszczania Ścieków i Zagospodarowania Osadów</t>
  </si>
  <si>
    <t>PLDO016</t>
  </si>
  <si>
    <t>Dzierżoniów</t>
  </si>
  <si>
    <t>Gmina Miejska Dzierżoniów</t>
  </si>
  <si>
    <t>Gmina Miejska Dzierżoniów, Gmina Pieszyce</t>
  </si>
  <si>
    <t>Uchwała nr XXV/242/20 Rady Miejskiej Dzierżoniowa z dnia 28 grudnia 2020 r. w sprawie wyznaczenia obszaru i granic aglomeracji Dzierżoniów (Dz.U.Woj.Dol. z dnia 4.01.2021, poz. 10)</t>
  </si>
  <si>
    <t>PLDO0160</t>
  </si>
  <si>
    <t>Komunalna Oczyszczalnia Ścieków w Oleśnicy w aglomeracji -Oleśnica</t>
  </si>
  <si>
    <t>Komunalna Oczyszczalnia Ścieków w Oleśnicy</t>
  </si>
  <si>
    <t>PLDO017</t>
  </si>
  <si>
    <t>Oława</t>
  </si>
  <si>
    <t>oławski</t>
  </si>
  <si>
    <t>Gmina Miasto Oława</t>
  </si>
  <si>
    <t>Gmina Miasto Oława, Gmina Oława</t>
  </si>
  <si>
    <t>Uchwała nr XXXI/194/20 RADY MIEJSKIEJ W OŁAWIE z dnia 29 grudnia 2020 r. w sprawie wyznaczenia obszaru i granic Aglomeracji Oława</t>
  </si>
  <si>
    <t>PLDO0170</t>
  </si>
  <si>
    <t>OŚ w Dzierżoniowie w aglomeracji -Dzierżoniów</t>
  </si>
  <si>
    <t>OŚ w Dzierżoniowie</t>
  </si>
  <si>
    <t>PLDO018</t>
  </si>
  <si>
    <t>Nowa Ruda</t>
  </si>
  <si>
    <t>Radków</t>
  </si>
  <si>
    <t>Uchwała nr 230/XXIX/20 Rady Miejskiej w Nowej Rudzie z 30 grudnia 2020 r.</t>
  </si>
  <si>
    <t>PLDO0180</t>
  </si>
  <si>
    <t>Oczyszczalnia Ścieków w Oławie w aglomeracji -Oława</t>
  </si>
  <si>
    <t>Oczyszczalnia Ścieków w Oławie</t>
  </si>
  <si>
    <t>PLDO019</t>
  </si>
  <si>
    <t>Jawor</t>
  </si>
  <si>
    <t>jaworski</t>
  </si>
  <si>
    <t>Jawor, Paszowice, Męcinka, Mściwojów</t>
  </si>
  <si>
    <t>Uchwała nr XXI/185/2020 Rady Miejskiej w Jaworze z dnia 23 grudnia 2020 r.</t>
  </si>
  <si>
    <t>PLDO0190</t>
  </si>
  <si>
    <t>Międzygminna Oczyszczalnia Ścieków w Ścinawce Dolnej w aglomeracji -Nowa Ruda</t>
  </si>
  <si>
    <t>Międzygminna Oczyszczalnia Ścieków w Ścinawce Dolnej</t>
  </si>
  <si>
    <t>PLDO020</t>
  </si>
  <si>
    <t>Polkowice</t>
  </si>
  <si>
    <t>polkowicki</t>
  </si>
  <si>
    <t>Uchwała nr XXVI/306/20 RADY MIEJSKIEJ W POLKOWICACH z dnia 27 listopada 2020 r. w sprawie wyznaczenia obszaru i granic aglomeracji Polkowice; Dziennik Urzędowy województwa Dolnośląskiego z dnia 9 grudnia 2020 r. poz. 6819 oraz z dnia 1 czerwca 2021 r. poz. 2640.</t>
  </si>
  <si>
    <t>PLDO0200</t>
  </si>
  <si>
    <t>Oczyszczalnia Ścieków dla miasta Jawora w aglomeracji -Jawor</t>
  </si>
  <si>
    <t>Oczyszczalnia Ścieków dla miasta Jawora</t>
  </si>
  <si>
    <t>PLDO021</t>
  </si>
  <si>
    <t>Ząbkowice Śląskie</t>
  </si>
  <si>
    <t>ząbkowicki</t>
  </si>
  <si>
    <t>Ząbkowice Śląskie i Stoszowice</t>
  </si>
  <si>
    <t>Uchwała nr XL/264/2021 Rady Miejskiej Ząbkowic Śląskich z dnia 28 stycznia 2021 r. w sprawie wyznaczenia obszaru i granic aglomeracji Ząbkowice Śląskie (Dz. Urz. Woj. Dolnośląskiego 2021.528)</t>
  </si>
  <si>
    <t>PLDO0211</t>
  </si>
  <si>
    <t>PLDO0212</t>
  </si>
  <si>
    <t>Komunalna Oczyszczalnia Ścieków w Polkowicach w aglomeracji -Polkowice</t>
  </si>
  <si>
    <t>Komunalna Oczyszczalnia Ścieków w Polkowicach</t>
  </si>
  <si>
    <t>PLDO022</t>
  </si>
  <si>
    <t>Kąty Wrocławskie</t>
  </si>
  <si>
    <t>wrocławski</t>
  </si>
  <si>
    <t>Uchwała nr XXX/445/20 Rady Miejskiej w Kątach Wrocławskich z dnia 30 grudnia 2020 r.</t>
  </si>
  <si>
    <t>PLDO0220</t>
  </si>
  <si>
    <t>Ząbkowice Śląskie w aglomeracji -Ząbkowice Śląskie</t>
  </si>
  <si>
    <t>PLDO023</t>
  </si>
  <si>
    <t>Kowary</t>
  </si>
  <si>
    <t>karkonoski</t>
  </si>
  <si>
    <t>Uchwała nr XXXII/201/20 z dn. 14.12.2021 r. Dz.Urz.Woj. Dol. poz 7061</t>
  </si>
  <si>
    <t>PLDO0230</t>
  </si>
  <si>
    <t>Oczyszczalnia Ścieków w Budzowie w aglomeracji -Ząbkowice Śląskie</t>
  </si>
  <si>
    <t>Oczyszczalnia Ścieków w Budzowie</t>
  </si>
  <si>
    <t>PLDO024</t>
  </si>
  <si>
    <t>Ziębice</t>
  </si>
  <si>
    <t>Uchwała nr 249/VIII/2020 z dn. 28.12.2020 r.</t>
  </si>
  <si>
    <t>PLDO0241</t>
  </si>
  <si>
    <t>PLDO0242</t>
  </si>
  <si>
    <t>Oczyszczalnia Jurczyce w aglomeracji -Kąty Wrocławskie</t>
  </si>
  <si>
    <t>Oczyszczalnia Jurczyce</t>
  </si>
  <si>
    <t>PLDO025</t>
  </si>
  <si>
    <t>Boguszów-Gorce</t>
  </si>
  <si>
    <t>wałbrzyski</t>
  </si>
  <si>
    <t>Boguszów-Gorce, Czarny Bór</t>
  </si>
  <si>
    <t>Uchwała nr XXXI/166/20 Rady Miejskiej w Boguszowie-Gorcach z dnia 28 grudnia 2020 r. w sprawie wyznaczenia obszaru i granic aglomeracji Boguszowa-Gorc</t>
  </si>
  <si>
    <t>PLDO0250</t>
  </si>
  <si>
    <t>Oczyszczalnia Ścieków w Kowarach w aglomeracji -Kowary</t>
  </si>
  <si>
    <t>Oczyszczalnia Ścieków w Kowarach</t>
  </si>
  <si>
    <t>PLDO026</t>
  </si>
  <si>
    <t>Złotoryja</t>
  </si>
  <si>
    <t>złotoryjski</t>
  </si>
  <si>
    <t>Gmina Miejska Złotoryja Gmina Złotoryja</t>
  </si>
  <si>
    <t>Uchwała nr 0007.XXIV.205.2020 Rady Miejskiej Złotoryi z dnia 16 grudnia 2020 r.</t>
  </si>
  <si>
    <t>PLDO0260</t>
  </si>
  <si>
    <t>Ziębice w aglomeracji -Ziębice</t>
  </si>
  <si>
    <t>PLDO027</t>
  </si>
  <si>
    <t>Góra</t>
  </si>
  <si>
    <t>górowski</t>
  </si>
  <si>
    <t>Leszno</t>
  </si>
  <si>
    <t>Uchwała nr XXVII/284/20 Rady Miejskiej Góry z dnia 18 grudnia 2020 r. (Dz. Urz. Woj. Doln z 2020 r. poz. 7247)</t>
  </si>
  <si>
    <t>PLDO0270</t>
  </si>
  <si>
    <t>Henryków w aglomeracji -Ziębice</t>
  </si>
  <si>
    <t>Henryków</t>
  </si>
  <si>
    <t>PLDO028</t>
  </si>
  <si>
    <t>Trzebnica</t>
  </si>
  <si>
    <t>trzebnicki</t>
  </si>
  <si>
    <t>Uchwała nr XXII/249/20 Rady Miejskiej w Trzebnicy z dnia 30.12.2020 r. (Dz. Urz. Woj. Doln. z 2021 r. poz.321)</t>
  </si>
  <si>
    <t>PLDO0280</t>
  </si>
  <si>
    <t>Gorce w aglomeracji -Boguszów-Gorce</t>
  </si>
  <si>
    <t>Gorce</t>
  </si>
  <si>
    <t>PLDO029</t>
  </si>
  <si>
    <t>Brzeg Dolny</t>
  </si>
  <si>
    <t>wołowski</t>
  </si>
  <si>
    <t>Uchwała nr XXX/193/20 Rady Miejskiej w Brzegu Dolnym z dnia 30 grudnia 2020 r. w sprawie wyznaczania obszaru i granic Aglomeracji Brzeg Dolny</t>
  </si>
  <si>
    <t>PLDO0290</t>
  </si>
  <si>
    <t>Mechaniczno-Biologiczna Oczyszczalnia Ścieków w Złotoryi w aglomeracji -Złotoryja</t>
  </si>
  <si>
    <t>Mechaniczno-Biologiczna Oczyszczalnia Ścieków w Złotoryi</t>
  </si>
  <si>
    <t>PLDO030</t>
  </si>
  <si>
    <t>Kamienna Góra</t>
  </si>
  <si>
    <t>kamiennogórski</t>
  </si>
  <si>
    <t>Gmina Miejska Kamienna Góra</t>
  </si>
  <si>
    <t>Uchwała nr XXXII/198/20 Rady Miasta Kamienna Góra z dnia 25 listopada 2020 r. w sprawie wyznaczenia obszaru i granic aglomeracji Kamienna Góra</t>
  </si>
  <si>
    <t>PLDO0300</t>
  </si>
  <si>
    <t>Oczyszczalnia Ścieków w Górze w aglomeracji -Góra</t>
  </si>
  <si>
    <t>Oczyszczalnia Ścieków w Górze</t>
  </si>
  <si>
    <t>PLDO031</t>
  </si>
  <si>
    <t>Bolków</t>
  </si>
  <si>
    <t>Gmina Bolków</t>
  </si>
  <si>
    <t>Uchwała nr XXV/158/20 Rady Miejskiej w Bolkowie z dnia 30 listopada 2020 r.</t>
  </si>
  <si>
    <t>PLDO0310</t>
  </si>
  <si>
    <t>Trzebnica w aglomeracji -Trzebnica</t>
  </si>
  <si>
    <t>PLDO032</t>
  </si>
  <si>
    <t>Chojnów</t>
  </si>
  <si>
    <t>Legnicki</t>
  </si>
  <si>
    <t>Gmina Miejska Chojnów</t>
  </si>
  <si>
    <t>Gmina Miejska Chojnów, Gmina Wiejska Chojnów</t>
  </si>
  <si>
    <t>Uchwała nr XXXIV/160/20 Rady Miejskiej Chojnowa z dnia 29.12.2020 r.</t>
  </si>
  <si>
    <t>PLDO0320</t>
  </si>
  <si>
    <t>Z.Ch. Rokita w aglomeracji -Brzeg Dolny</t>
  </si>
  <si>
    <t>Z.Ch. Rokita</t>
  </si>
  <si>
    <t>PLDO033</t>
  </si>
  <si>
    <t>Bogatynia</t>
  </si>
  <si>
    <t>Uchwała nr L/329/20 Rady Miejskiej w Bogatyni</t>
  </si>
  <si>
    <t>PLDO0330</t>
  </si>
  <si>
    <t>Mechaniczno-biologiczna Oczyszczalnia Ścieków w aglomeracji -Kamienna Góra</t>
  </si>
  <si>
    <t>Mechaniczno-biologiczna Oczyszczalnia Ścieków</t>
  </si>
  <si>
    <t>PLDO034</t>
  </si>
  <si>
    <t>Polanica-Zdrój</t>
  </si>
  <si>
    <t>Uchwała nr XII/120/2020 Rady Miejskiej w POLANICY-ZDROJU z dnia 30 grudnia 2020 r.</t>
  </si>
  <si>
    <t>PLDO0340</t>
  </si>
  <si>
    <t>Oczyszczalnia Ścieków w Wolbromku w aglomeracji -Bolków</t>
  </si>
  <si>
    <t>Oczyszczalnia Ścieków w Wolbromku</t>
  </si>
  <si>
    <t>PLDO035</t>
  </si>
  <si>
    <t>Milicz</t>
  </si>
  <si>
    <t>milicki</t>
  </si>
  <si>
    <t>Uchwała nr LVIII/298/2021 Rady Miejskiej w Miliczu z dnia 25 listopada 2021 r.</t>
  </si>
  <si>
    <t>PLDO0350</t>
  </si>
  <si>
    <t>Oczyszczalnia Ścieków w Goliszowie w aglomeracji -Chojnów</t>
  </si>
  <si>
    <t>Oczyszczalnia Ścieków w Goliszowie</t>
  </si>
  <si>
    <t>PLDO036</t>
  </si>
  <si>
    <t>Strzelin</t>
  </si>
  <si>
    <t>strzeliński</t>
  </si>
  <si>
    <t>Uchwała nr XXIX/376/20 RADY MIEJSKIEJ STRZELINA z dnia 22 grudnia 2020 r. w sprawie wyznaczenia obszaru i granic Aglomeracji Strzelin na obszarze Gminy Strzelin; Dziennik Urzędowy Województwa Dolnośląskiego poz. 47 z dnia 05.01.2021 r.</t>
  </si>
  <si>
    <t>PLDO0360</t>
  </si>
  <si>
    <t>Oczyszczalnia Ścieków w Bogatyni w aglomeracji -Bogatynia</t>
  </si>
  <si>
    <t>Oczyszczalnia Ścieków w Bogatyni</t>
  </si>
  <si>
    <t>PLDO037</t>
  </si>
  <si>
    <t>lwówecki</t>
  </si>
  <si>
    <t>Gmina i Miasto Lwówek Śląski</t>
  </si>
  <si>
    <t>Uchwała nr XXVII/203/20 z dn. 23.11.2020 r. Dz. Urz. Woj. Doln. Poz 6317</t>
  </si>
  <si>
    <t>PLDO0370</t>
  </si>
  <si>
    <t>Oczyszczalnia Ścieków w Szalejowie Górnym w aglomeracji -Polanica-Zdrój</t>
  </si>
  <si>
    <t>Oczyszczalnia Ścieków w Szalejowie Górnym</t>
  </si>
  <si>
    <t>PLDO038</t>
  </si>
  <si>
    <t>Mysłakowice</t>
  </si>
  <si>
    <t>Mysłakowice, Podgórzyn</t>
  </si>
  <si>
    <t>Uchwała nr XXXI/212/2020 z dn. 29.12.2020 r. Dz.Urz. Poz 155</t>
  </si>
  <si>
    <t>PLDO0380</t>
  </si>
  <si>
    <t>Oczyszczalnia Ścieków w Miliczu w aglomeracji -Milicz</t>
  </si>
  <si>
    <t>Oczyszczalnia Ścieków w Miliczu</t>
  </si>
  <si>
    <t>PLDO039</t>
  </si>
  <si>
    <t>Nowogrodziec</t>
  </si>
  <si>
    <t>Uchwała nr XXVIII/189/20 Rady Miejskiej w Nowogrodźcu z dnia 29 września 2020 r. w sprawie wyznaczenia obszaru, wielkości i granic Aglomeracji Nowogrodziec (Dz. Urz. Woj. Dolnośląskiego z dnia 6 października 2020 r. poz. 5409)</t>
  </si>
  <si>
    <t>PLDO0390</t>
  </si>
  <si>
    <t>Oczyszczalnia Ścieków w Chociwelu w aglomeracji -Strzelin</t>
  </si>
  <si>
    <t>Oczyszczalnia Ścieków w Chociwelu</t>
  </si>
  <si>
    <t>PLDO040</t>
  </si>
  <si>
    <t>Żarów</t>
  </si>
  <si>
    <t>Żarów, Jaworzyna Śląska</t>
  </si>
  <si>
    <t>Uchwała nr XXV/193/2020 Rady Miejskiej w Żarowie z dnia 29 grudnia 2020 r.</t>
  </si>
  <si>
    <t>PLDO0400</t>
  </si>
  <si>
    <t>Oczyszczalnia Ścieków w Lwówku Śląskim w aglomeracji -Lwówek Śląski</t>
  </si>
  <si>
    <t>Oczyszczalnia Ścieków w Lwówku Śląskim</t>
  </si>
  <si>
    <t>PLDO041</t>
  </si>
  <si>
    <t>Walim</t>
  </si>
  <si>
    <t>Walim, Jedlina Zdrój, Głuszyca</t>
  </si>
  <si>
    <t>Uchwała nr XXIV/211/2021 Rady Gminy Walim z dnia 26 stycznia 2021 r. w sprawie wyznaczenia granic Aglomeracji Walim</t>
  </si>
  <si>
    <t>PLDO0410</t>
  </si>
  <si>
    <t>Oczyszczalnia Ścieków ORZEŁ w Mysłakowicach w aglomeracji -Mysłakowice</t>
  </si>
  <si>
    <t>Oczyszczalnia Ścieków ORZEŁ w Mysłakowicach</t>
  </si>
  <si>
    <t>PLDO042</t>
  </si>
  <si>
    <t>Środa Śląska</t>
  </si>
  <si>
    <t>średzki</t>
  </si>
  <si>
    <t>Uchwała nr XXXV/373/20 Rady Miejskiej w Środzie Śląskiej z dnia 10 grudnia 2020 r. - Dziennik Urzędowy Województwa Dolnośląskiego z dnia 15 grudnia 2020 r. poz. 7032</t>
  </si>
  <si>
    <t>PLDO0420</t>
  </si>
  <si>
    <t>Oczyszczalnia Ścieków w Nowogrodźcu w aglomeracji -Nowogrodziec</t>
  </si>
  <si>
    <t>Oczyszczalnia Ścieków w Nowogrodźcu</t>
  </si>
  <si>
    <t>PLDO043</t>
  </si>
  <si>
    <t>Jelcz-Laskowice</t>
  </si>
  <si>
    <t>Uchwała nr XXIX.252.2020 Rady Miejskiej w Jelczu - Laskowicach z dnia 30 grudnia 2020 r. DZ. URZ. WOJ. 2021.266</t>
  </si>
  <si>
    <t>PLDO0430</t>
  </si>
  <si>
    <t>Przedsiębiorstwo Wodno-Ściekowe Sp. z o.o. w aglomeracji -Żarów</t>
  </si>
  <si>
    <t>Przedsiębiorstwo Wodno-Ściekowe Sp. z o.o.</t>
  </si>
  <si>
    <t>PLDO044</t>
  </si>
  <si>
    <t>Wołów</t>
  </si>
  <si>
    <t>Uchwała nr XXXII/263/2021 Rady Miejskiej w Wołowie z dnia 26 lutego 2021 r.</t>
  </si>
  <si>
    <t>PLDO0440</t>
  </si>
  <si>
    <t>Jugowice w aglomeracji -Walim</t>
  </si>
  <si>
    <t>Jugowice</t>
  </si>
  <si>
    <t>PLDO045</t>
  </si>
  <si>
    <t>Długołęka</t>
  </si>
  <si>
    <t>Uchwała nr XIII/140/19 z dnia 30 października 2019 r. (Dz. U. Woj. Doln. Z dnia 19 listopada 2019r., poz. 6570</t>
  </si>
  <si>
    <t>PLDO0451</t>
  </si>
  <si>
    <t>Średzka Woda w aglomeracji -Środa Śląska</t>
  </si>
  <si>
    <t>Średzka Woda</t>
  </si>
  <si>
    <t>PLDO046</t>
  </si>
  <si>
    <t>Kudowa-Zdrój</t>
  </si>
  <si>
    <t>Łaba</t>
  </si>
  <si>
    <t>Kudowa- Zdrój, Lewin Kłodzki</t>
  </si>
  <si>
    <t>Uchwała nr XXVIII/195/20 z dn 30.12.2020 r. DZ.URZ. WOJ.DOLN.2021.194</t>
  </si>
  <si>
    <t>PLDO0460</t>
  </si>
  <si>
    <t>Oczyszczalnia Ścieków w Jelczu-Laskowicach w aglomeracji -Jelcz-Laskowice</t>
  </si>
  <si>
    <t>Oczyszczalnia Ścieków w Jelczu-Laskowicach</t>
  </si>
  <si>
    <t>PLDO047</t>
  </si>
  <si>
    <t>Syców</t>
  </si>
  <si>
    <t>Uchwała nr XXVIII/233/2020 Rady Miejskiej w Sycowie z dnia 21.12.2020 opublikowana w dzienniku Urzędowym woj. Dolnośląskiego w dniu 24.12.2020 poz. 7273</t>
  </si>
  <si>
    <t>PLDO0470</t>
  </si>
  <si>
    <t>Wołów w aglomeracji -Wołów</t>
  </si>
  <si>
    <t>PLDO048</t>
  </si>
  <si>
    <t>Piechowice</t>
  </si>
  <si>
    <t>Uchwała nr 163/XXIX/2020 z dn. 25.11.2020 Dz.Urz. Poz 6672</t>
  </si>
  <si>
    <t>PLDO0480</t>
  </si>
  <si>
    <t>Mirków w aglomeracji -Długołęka</t>
  </si>
  <si>
    <t>Mirków</t>
  </si>
  <si>
    <t>PLDO049</t>
  </si>
  <si>
    <t>Bystrzyca Kłodzka</t>
  </si>
  <si>
    <t>Uchwała nr XXXIII/277/2020 Rady Miejskiej Bystrzycy Kłodzkiej z dnia 20 listopada 2020 r., publikacja DUWD 27.11.2020 r. poz. 6441</t>
  </si>
  <si>
    <t>PLDO0490</t>
  </si>
  <si>
    <t>Oczyszczalnia Ścieków w aglomeracji -Kudowa-Zdrój</t>
  </si>
  <si>
    <t>Oczyszczalnia Ścieków</t>
  </si>
  <si>
    <t>PLDO050</t>
  </si>
  <si>
    <t>Lubawka</t>
  </si>
  <si>
    <t>Uchwała nr XV/203/20 Rady Miejskiej w Lubawce z dnia 29 grudnia 2020 r. (Dz.Urz.Woj.dol. 2021, poz.180)</t>
  </si>
  <si>
    <t>PLDO0500</t>
  </si>
  <si>
    <t>Syców w aglomeracji -Syców</t>
  </si>
  <si>
    <t>PLDO054</t>
  </si>
  <si>
    <t>Ścinawa</t>
  </si>
  <si>
    <t>lubiński</t>
  </si>
  <si>
    <t>Uchwała nr XLII/270/21 z dnia 29.07.2021 r.</t>
  </si>
  <si>
    <t>PLDO0540</t>
  </si>
  <si>
    <t>Oczyszczalnia Ścieków w Piechowicach w aglomeracji -Piechowice</t>
  </si>
  <si>
    <t>Oczyszczalnia Ścieków w Piechowicach</t>
  </si>
  <si>
    <t>PLDO055</t>
  </si>
  <si>
    <t>Olszyna</t>
  </si>
  <si>
    <t>Gmina Olszyna, Gmina Gryfów Śląski</t>
  </si>
  <si>
    <t>Uchwała nr XII/64/2020 Rady Miejskiej w Olszynie z dnia 25 listopada 2020 r. w sprawie wyznaczenia obszaru i granic aglomeracji Olszyna</t>
  </si>
  <si>
    <t>PLDO0550</t>
  </si>
  <si>
    <t>Bystrzyca Kłodzka w aglomeracji -Bystrzyca Kłodzka</t>
  </si>
  <si>
    <t>PLDO056</t>
  </si>
  <si>
    <t>Świeradów-Zdrój</t>
  </si>
  <si>
    <t>Uchwała nr XXXV/162/2020 Rady Miasta Świeradów-Zdrój z dnia 27.11.2020 r.</t>
  </si>
  <si>
    <t>PLDO0560</t>
  </si>
  <si>
    <t>Oczyszczalnia Lubawka w aglomeracji -Lubawka</t>
  </si>
  <si>
    <t>Oczyszczalnia Lubawka</t>
  </si>
  <si>
    <t>PLDO058</t>
  </si>
  <si>
    <t>Mirsk</t>
  </si>
  <si>
    <t>Uchwała nr XXV/327/20 Rady Miejskiej Gminy Mirsk z dnia 26.11.2020 r.; Dz. Urz. Woj. Doln. z dnia 14. 12. 2020 r., poz. 2020</t>
  </si>
  <si>
    <t>PLDO0580</t>
  </si>
  <si>
    <t>Oczyszczalnia Ścieków w Lasowicach w aglomeracji -Ścinawa</t>
  </si>
  <si>
    <t>Oczyszczalnia Ścieków w Lasowicach</t>
  </si>
  <si>
    <t>PLDO059</t>
  </si>
  <si>
    <t>Sobótka</t>
  </si>
  <si>
    <t>Uchwała nr XXV/265/20 RADY MIEJSKIEJ W SOBÓTCE z dnia 27 listopada 2020 r.</t>
  </si>
  <si>
    <t>PLDO0590</t>
  </si>
  <si>
    <t>Olszyna w aglomeracji -Olszyna</t>
  </si>
  <si>
    <t>PLDO060</t>
  </si>
  <si>
    <t>Twardogóra</t>
  </si>
  <si>
    <t>Uchwała nr XXXI.250.2020 Rady Miejskiej w Twardogórze z dnia 21 grudnia 2020 r. w sprawie wyznaczenia obszaru i granic aglomeracji Twardogóra DZ. URZ. WOJ. 2020.7251, Ogłoszony: 23.12.2020 r.</t>
  </si>
  <si>
    <t>PLDO0600</t>
  </si>
  <si>
    <t>Świeradów-Zdrój w aglomeracji -Świeradów-Zdrój</t>
  </si>
  <si>
    <t>PLDO061</t>
  </si>
  <si>
    <t>Kamieniec Ząbkowicki</t>
  </si>
  <si>
    <t>Uchwała nr XXX/232/2021 Rady Miejskiej w Kamieńcu Ząbkowickim z dnia 26 lutego 2021 r. w sprawie wyznaczenia obszaru i granic aglomeracji Kamieniec Ząbkowicki (Dz.Urz.Woj.Doln.z 2021 r. Poz.1175)</t>
  </si>
  <si>
    <t>PLDO0610</t>
  </si>
  <si>
    <t>Mirsk w aglomeracji -Mirsk</t>
  </si>
  <si>
    <t>PLDO062</t>
  </si>
  <si>
    <t>Wojcieszów</t>
  </si>
  <si>
    <t>Region Dolnej Odry i Przymorza</t>
  </si>
  <si>
    <t>Uchwała nr XXXV.219.2022 Rady Miasta Wojcieszów z dnia 12 grudnia 2022 zmieniająca uchwałę w sprawie wyznaczenia obszaru i granic aglomeracji g. Wojcieszów</t>
  </si>
  <si>
    <t>PLDO0620</t>
  </si>
  <si>
    <t>Sobótka w aglomeracji -Sobótka</t>
  </si>
  <si>
    <t>PLDO063</t>
  </si>
  <si>
    <t>Oborniki Śląskie</t>
  </si>
  <si>
    <t>Uchwała nr XXXI/259/21 Rady Miejskiej w Obornikach Śląskich</t>
  </si>
  <si>
    <t>PLDO0631</t>
  </si>
  <si>
    <t>PLDO0632</t>
  </si>
  <si>
    <t>MOŚ Twardogóra w aglomeracji -Twardogóra</t>
  </si>
  <si>
    <t>MOŚ Twardogóra</t>
  </si>
  <si>
    <t>PLDO064</t>
  </si>
  <si>
    <t>Prochowice</t>
  </si>
  <si>
    <t>Gmina Prochowice</t>
  </si>
  <si>
    <t>Uchwała nr XXXI/165/2020 RADY MIASTA I GMINY PROCHOWICE z dnia 30 grudnia 2020 r.</t>
  </si>
  <si>
    <t>PLDO0640</t>
  </si>
  <si>
    <t>Oczyszczalnia Ścieków w Kamieńcu Ząbkowickim w aglomeracji -Kamieniec Ząbkowicki</t>
  </si>
  <si>
    <t>Oczyszczalnia Ścieków w Kamieńcu Ząbkowickim</t>
  </si>
  <si>
    <t>PLDO066</t>
  </si>
  <si>
    <t>Warta Bolesławiecka</t>
  </si>
  <si>
    <t>Warta Bolesławiecka, Pielgrzymka i Gromadka</t>
  </si>
  <si>
    <t>Uchwała nr XXIII/225/20 RADY GMINY WARTA BOLESŁAWIECKA z dnia 22 grudnia 2020 r. (Dz. Urz. Woj. Doln. z 2020 r. poz. 7216)</t>
  </si>
  <si>
    <t>PLDO0661</t>
  </si>
  <si>
    <t>PLDO0662</t>
  </si>
  <si>
    <t>BOS-500 w aglomeracji -Wojcieszów</t>
  </si>
  <si>
    <t>BOS-500</t>
  </si>
  <si>
    <t>PLDO067</t>
  </si>
  <si>
    <t>Wąsosz</t>
  </si>
  <si>
    <t>Uchwała nr XXVIII/191/20 Rady Miejskiej Wąsosza z dnia 30 grudnia 2020 r. w sprawie wyznaczenia obszarów i granic aglomeracji Wąsosz - Dz. U. Woj. 2021.123</t>
  </si>
  <si>
    <t>PLDO0670</t>
  </si>
  <si>
    <t>ul. Grunwaldzka 41, Oborniki Śląskie w aglomeracji -Oborniki Śląskie</t>
  </si>
  <si>
    <t>ul. Grunwaldzka 41, Oborniki Śląskie</t>
  </si>
  <si>
    <t>PLDO068</t>
  </si>
  <si>
    <t>Siechnice</t>
  </si>
  <si>
    <t>Uchwała nr XXXVI/307/20 Rady Miejskiej w Siechnicach z dnia 30.12.2020 r.</t>
  </si>
  <si>
    <t>PLDO0680</t>
  </si>
  <si>
    <t>ul. Gen. S. Maczka, Oborniki Śląskie w aglomeracji -Oborniki Śląskie</t>
  </si>
  <si>
    <t>ul. Gen. S. Maczka, Oborniki Śląskie</t>
  </si>
  <si>
    <t>PLDO069</t>
  </si>
  <si>
    <t>Stronie Śląskie</t>
  </si>
  <si>
    <t>Uchwała nr XXIX/203/20 RADY MIEJSKIEJ STRONIA ŚLĄSKIEGO z dnia 31 grudnia 2020 r. w sprawie wyznaczenia obszaru i granic aglomeracji Stronie Śląskie</t>
  </si>
  <si>
    <t>PLDO0690</t>
  </si>
  <si>
    <t>Prochowice w aglomeracji -Prochowice</t>
  </si>
  <si>
    <t>PLDO070</t>
  </si>
  <si>
    <t>Łagiewniki</t>
  </si>
  <si>
    <t>Uchwała nr XXXII/201/21 RADA GMINY Łagiewniki z dnia 28 STYCZNIA 2021 r.</t>
  </si>
  <si>
    <t>PLDO0702</t>
  </si>
  <si>
    <t>PLDO0701</t>
  </si>
  <si>
    <t>Tomaszów Bolesławiecki w aglomeracji -Warta Bolesławiecka</t>
  </si>
  <si>
    <t>Tomaszów Bolesławiecki</t>
  </si>
  <si>
    <t>PLDO072</t>
  </si>
  <si>
    <t>Przemków</t>
  </si>
  <si>
    <t>Uchwała nr XXV/148/20 z dnia 30.12.2020 r. Dz. Urz. Woj. Doln. Poz. 253</t>
  </si>
  <si>
    <t>PLDO0720</t>
  </si>
  <si>
    <t>Raciborowice Dolne w aglomeracji -Warta Bolesławiecka</t>
  </si>
  <si>
    <t>Raciborowice Dolne</t>
  </si>
  <si>
    <t>PLDO073</t>
  </si>
  <si>
    <t>Lądek-Zdrój</t>
  </si>
  <si>
    <t>Uchwała nr XXXIV/233/2021 RADY MIEJSKIEJ LĄDKA-ZDROJU z dnia 10 maja 2021 r.</t>
  </si>
  <si>
    <t>PLDO0730</t>
  </si>
  <si>
    <t>Wąsosz w aglomeracji -Wąsosz</t>
  </si>
  <si>
    <t>PLDO074</t>
  </si>
  <si>
    <t>Stanowice</t>
  </si>
  <si>
    <t>Gmina Oława</t>
  </si>
  <si>
    <t>Uchwała nr XXXIX/224/2020 RADY GMINY OŁAWA Z 31.12.2020 r. Dz.U.WD z 19 stycznia 2021r poz.288</t>
  </si>
  <si>
    <t>PLDO0740</t>
  </si>
  <si>
    <t>Oczyszczalnia Ścieków SBR w aglomeracji -Siechnice</t>
  </si>
  <si>
    <t>Oczyszczalnia Ścieków SBR</t>
  </si>
  <si>
    <t>PLDO075</t>
  </si>
  <si>
    <t>Piława Górna</t>
  </si>
  <si>
    <t>Aglomeracja z KP</t>
  </si>
  <si>
    <t>Uchwała nr XXIV/133/2020 RADY MIEJSKIEJ W PIŁAWIE GÓRNEJ z dnia 29 grudnia 2020 r. w sprawie wyznaczenia Aglomeracji Piława Górna</t>
  </si>
  <si>
    <t>Oczyszczalnia Ścieków w Stroniu Śląskim w aglomeracji -Stronie Śląskie</t>
  </si>
  <si>
    <t>Oczyszczalnia Ścieków w Stroniu Śląskim</t>
  </si>
  <si>
    <t>PLDO077</t>
  </si>
  <si>
    <t>Gromadka</t>
  </si>
  <si>
    <t>Uchwała nr XXV/202/20 Rady Gminy Gromadka z dnia 28 października 2020 r. w sprawie wyznaczenia obszaru granic Aglomeracji Gromadka (Dz. U. Woj. Doln. Z 2020 r. poz. 6354)</t>
  </si>
  <si>
    <t>PLDO0770</t>
  </si>
  <si>
    <t>Sokolniki w aglomeracji -Łagiewniki</t>
  </si>
  <si>
    <t>Sokolniki</t>
  </si>
  <si>
    <t>PLDO078</t>
  </si>
  <si>
    <t>Mieroszów</t>
  </si>
  <si>
    <t>Uchwała nr XXX/185/2021 Rady Miejskiej Mieroszowa z dnia 28.01.2021 r.</t>
  </si>
  <si>
    <t>PLDO0781</t>
  </si>
  <si>
    <t>PLDO0782</t>
  </si>
  <si>
    <t>Łagiewniki w aglomeracji -Łagiewniki</t>
  </si>
  <si>
    <t>PLDO079</t>
  </si>
  <si>
    <t>Żmigród</t>
  </si>
  <si>
    <t>Uchwała nr 0007.XXI.294.2020 z dn. 26.11.2020 r., Rada Miejska w Żmigrodzie, (DZ. URZ. WOJ. 2020 poz. 6934)</t>
  </si>
  <si>
    <t>PLDO0790</t>
  </si>
  <si>
    <t>Oczyszczalnia Ścieków w aglomeracji -Przemków</t>
  </si>
  <si>
    <t>PLDO080</t>
  </si>
  <si>
    <t>Wisznia Mała</t>
  </si>
  <si>
    <t>Uchwała nr VIII/XXVI/278/20 RADY GMINY WISZNIA MAŁA z dnia 30 listopada 2020 r. (Dz. Urz. Woj. Doln. z 2020r poz. 6904)</t>
  </si>
  <si>
    <t>PLDO0800</t>
  </si>
  <si>
    <t>Oczyszczalnia Ścieków w aglomeracji -Lądek-Zdrój</t>
  </si>
  <si>
    <t>PLDO081</t>
  </si>
  <si>
    <t>Lubomierz</t>
  </si>
  <si>
    <t>Uchwała nr XXIV/166/20 Rady Miejskiej Gminy Lubomierz z dnia 29.10.2020 r.</t>
  </si>
  <si>
    <t>PLDO0811</t>
  </si>
  <si>
    <t>PLDO0812</t>
  </si>
  <si>
    <t>Stanowice w aglomeracji -Stanowice</t>
  </si>
  <si>
    <t>PLDO082</t>
  </si>
  <si>
    <t>Sulików</t>
  </si>
  <si>
    <t>Sulików, Platerówka</t>
  </si>
  <si>
    <t>Uchwała nr XXIII/167/20 Rady Gminy Sulików z dnia 15 grudnia 2020 r. w sprawie wyznaczenia obszaru i granic aglomeracji Sulików (Dz. Urzędowy Woj. Doln. Z 2020 r., poz. 7119)</t>
  </si>
  <si>
    <t>PLDO0820</t>
  </si>
  <si>
    <t>Gromadka w aglomeracji -Gromadka</t>
  </si>
  <si>
    <t>PLDO083</t>
  </si>
  <si>
    <t>Grębocice</t>
  </si>
  <si>
    <t>Uchwała nr LXIV/410/2022 RADY GMINY GRĘBOCICE z dnia 28 grudnia 2022 r. zmieniająca uchwałę w sprawie wyznaczenia obszaru i granic aglomeracji Grębocice</t>
  </si>
  <si>
    <t>PLDO0830</t>
  </si>
  <si>
    <t>Oczyszczalnia Ścieków Goliońsk w aglomeracji -Mieroszów</t>
  </si>
  <si>
    <t>Oczyszczalnia Ścieków Goliońsk</t>
  </si>
  <si>
    <t>PLDO084</t>
  </si>
  <si>
    <t>Świerzawa</t>
  </si>
  <si>
    <t>Uchwała nr XXIII/146/2020 Rady Miejskiej Świerzawa z dnia 5 listopada 2020 r. (Dz. Urz. Woj. Doln. z dnia 18.11.2020 r., poz. 6258)</t>
  </si>
  <si>
    <t>PLDO0840</t>
  </si>
  <si>
    <t>Oczyszczalnia Ścieków Sokołowsko w aglomeracji -Mieroszów</t>
  </si>
  <si>
    <t>Oczyszczalnia Ścieków Sokołowsko</t>
  </si>
  <si>
    <t>PLDO086</t>
  </si>
  <si>
    <t>Zawidów</t>
  </si>
  <si>
    <t>Uchwała nr XXXII/140/2020 RADY MIEJSKIEJ W ZAWIDOWIE z dnia 18 grudnia 2020 r.</t>
  </si>
  <si>
    <t>PLDO0860</t>
  </si>
  <si>
    <t>Oczyszczalnia Ścieków w Żmigrodzie w aglomeracji -Żmigród</t>
  </si>
  <si>
    <t>Oczyszczalnia Ścieków w Żmigrodzie</t>
  </si>
  <si>
    <t>PLDO087</t>
  </si>
  <si>
    <t>Mściwojów</t>
  </si>
  <si>
    <t>Uchwała nr XXIII.144.2020 z dnia 29 grudnia 2020 r. (Dz. Urz. Woj. Doln. Z dnia 30 grudnia 2020 – poz. 7362)</t>
  </si>
  <si>
    <t>PLDO0870</t>
  </si>
  <si>
    <t>Oczyszczalnia Ścieków w Strzeszowie w aglomeracji -Wisznia Mała</t>
  </si>
  <si>
    <t>Oczyszczalnia Ścieków w Strzeszowie</t>
  </si>
  <si>
    <t>PLDO088</t>
  </si>
  <si>
    <t>Szklarska Poręba</t>
  </si>
  <si>
    <t>Uchwała nr XXXI/359/2020 z dn. 29.11.2020 r. Dz.Urz. Poz 6020</t>
  </si>
  <si>
    <t>PLDO0880</t>
  </si>
  <si>
    <t>Lubomierz w aglomeracji -Lubomierz</t>
  </si>
  <si>
    <t>PLDO089</t>
  </si>
  <si>
    <t>Krosnowice</t>
  </si>
  <si>
    <t>Gmina Kłodzko</t>
  </si>
  <si>
    <t>Uchwała nr 241/VIII/2020 z dn. 31.12.2020 r. Dz. Urz.Woj.Doln. z 2021 r. poz.125</t>
  </si>
  <si>
    <t>PLDO0890</t>
  </si>
  <si>
    <t>Janice w aglomeracji -Lubomierz</t>
  </si>
  <si>
    <t>Janice</t>
  </si>
  <si>
    <t>PLDO090</t>
  </si>
  <si>
    <t>Marciszów</t>
  </si>
  <si>
    <t>Gmina Marciszów</t>
  </si>
  <si>
    <t>Uchwała nr XIII/139/2020 Rady Gminy Marciszów z dnia 29 grudnia 2020 r. w sprawie wyznaczenia obszaru i granic aglomeracji Marciszów</t>
  </si>
  <si>
    <t>PLDO0900</t>
  </si>
  <si>
    <t>Sulików w aglomeracji -Sulików</t>
  </si>
  <si>
    <t>PLDO092</t>
  </si>
  <si>
    <t>Podgórzyn</t>
  </si>
  <si>
    <t>Uchwała nr XXX/288/2020 z dn.17.12.2020 r.Dz Urz. Woj. Doln poz 7239</t>
  </si>
  <si>
    <t>PLDO0920</t>
  </si>
  <si>
    <t>Mechaniczno-Biologiczna w aglomeracji -Grębocice</t>
  </si>
  <si>
    <t>Mechaniczno-Biologiczna</t>
  </si>
  <si>
    <t>PLDO095</t>
  </si>
  <si>
    <t>Ołdrzychowice Kłodzkie</t>
  </si>
  <si>
    <t>Uchwała nr 242/VIII/2020 z dn. 31.12.2020 r. Dz.Urz.Woj.Doln. 2021 r. poz.126</t>
  </si>
  <si>
    <t>PLDO0950</t>
  </si>
  <si>
    <t>Świerzawa w aglomeracji -Świerzawa</t>
  </si>
  <si>
    <t>PLDO096</t>
  </si>
  <si>
    <t>Międzybórz</t>
  </si>
  <si>
    <t/>
  </si>
  <si>
    <t>Miejska Oczyszczalnia Ścieków w aglomeracji -Zawidów</t>
  </si>
  <si>
    <t>Miejska Oczyszczalnia Ścieków</t>
  </si>
  <si>
    <t>PLDO097</t>
  </si>
  <si>
    <t>Aglomeracja Bardo</t>
  </si>
  <si>
    <t>Bardo</t>
  </si>
  <si>
    <t>Uchwała nr XXI/169/2020 Rady Miejskiej w Bardzie z dnia 17 grudnia 2020 r. w sprawie wyznaczenia obszaru i granic Aglomeracji Bardo. DZ. U. W. D. poz 7319 z dnia 29.12.2020 r.</t>
  </si>
  <si>
    <t>PLDO0971</t>
  </si>
  <si>
    <t>PLDO0972</t>
  </si>
  <si>
    <t>Mściwojów w aglomeracji -Mściwojów</t>
  </si>
  <si>
    <t>PLDO098</t>
  </si>
  <si>
    <t>Gaworzyce</t>
  </si>
  <si>
    <t>Uchwała nr XV/91/2019 Rady Gminy Gaworzyce z dn. 28 października 2019 r.</t>
  </si>
  <si>
    <t>PLDO0980</t>
  </si>
  <si>
    <t>Oczyszczalnia Ścieków w Szklarskiej Porębie w aglomeracji -Szklarska Poręba</t>
  </si>
  <si>
    <t>Oczyszczalnia Ścieków w Szklarskiej Porębie</t>
  </si>
  <si>
    <t>PLDO100</t>
  </si>
  <si>
    <t>Kobierzyce</t>
  </si>
  <si>
    <t>Uchwała nr XXV/498/2020 Rady Gminy Kobierzyce z dnia 18 grudnia 2020 r., Dz. Urz. Woj. Dol. poz. 7250</t>
  </si>
  <si>
    <t>PLDO1001</t>
  </si>
  <si>
    <t>PLDO1002</t>
  </si>
  <si>
    <t>Oczyszczalnia Krosnowice w aglomeracji -Krosnowice</t>
  </si>
  <si>
    <t>Oczyszczalnia Krosnowice</t>
  </si>
  <si>
    <t>PLDO101</t>
  </si>
  <si>
    <t>Malczyce</t>
  </si>
  <si>
    <t>Uchwała nr XXV/163/2020 Rady Gminy Malczyce z dnia 29 grudnia 2020 r.</t>
  </si>
  <si>
    <t>PLDO1010</t>
  </si>
  <si>
    <t>Marciszów w aglomeracji -Marciszów</t>
  </si>
  <si>
    <t>PLDO102</t>
  </si>
  <si>
    <t>Dobroszyce</t>
  </si>
  <si>
    <t>Uchwała nr XXVII-207/2020 Rady Gminy Dobroszyce z dnia 29.12.2020 r. (Dz. Urz. Woj. Dolnośląskiego z 2021 r. poz. 56)</t>
  </si>
  <si>
    <t>PLDO1020</t>
  </si>
  <si>
    <t>Oczyszczalnia Ścieków w Marczycach w aglomeracji -Podgórzyn</t>
  </si>
  <si>
    <t>Oczyszczalnia Ścieków w Marczycach</t>
  </si>
  <si>
    <t>PLDO103</t>
  </si>
  <si>
    <t>Międzylesie</t>
  </si>
  <si>
    <t>Uchwała nr XXXVIII/154/2020 Rady Miejskiej w Międzylesiu z dnia 18 grudnia 2020 r.</t>
  </si>
  <si>
    <t>PLDO1030</t>
  </si>
  <si>
    <t>Oczyszczalnia Ołdrzychowice Kłodzkie w aglomeracji -Ołdrzychowice Kłodzkie</t>
  </si>
  <si>
    <t>Oczyszczalnia Ołdrzychowice Kłodzkie</t>
  </si>
  <si>
    <t>PLDO105</t>
  </si>
  <si>
    <t>Żórawina</t>
  </si>
  <si>
    <t>Uchwała nr XXII/187/20 Rady Gminy Żórawina z dnia 29 grudnia 2020 r. w sprawie wyznaczenia obszaru i granic aglomeracji Żórawina. DZ. URZ. WOJ. DOL. 2021.222 Ogłoszony: 14.01.2021 r.</t>
  </si>
  <si>
    <t>PLDO1050</t>
  </si>
  <si>
    <t>Oczyszczalnia Ścieków w Bardzie w aglomeracji -Aglomeracja Bardo</t>
  </si>
  <si>
    <t>Oczyszczalnia Ścieków w Bardzie</t>
  </si>
  <si>
    <t>PLDO106</t>
  </si>
  <si>
    <t>Radwanice</t>
  </si>
  <si>
    <t>Uchwała nr XXIII/161/20 Rady Gminy w Radwanicach z dnia 28 grudnia 2020 r. w sprawie wyznaczenia obszaru i granic aglomeracji Radwanice</t>
  </si>
  <si>
    <t>PLDO1060</t>
  </si>
  <si>
    <t>Oczyszczalnia Ścieków w Przyłęku w aglomeracji -Aglomeracja Bardo</t>
  </si>
  <si>
    <t>Oczyszczalnia Ścieków w Przyłęku</t>
  </si>
  <si>
    <t>PLDO108</t>
  </si>
  <si>
    <t>Sieniawka</t>
  </si>
  <si>
    <t xml:space="preserve">Uchwała nr L/328/20 Rady Miejskiej w Bogatyni </t>
  </si>
  <si>
    <t>PLDO1080</t>
  </si>
  <si>
    <t>Koźlice w aglomeracji -Gaworzyce</t>
  </si>
  <si>
    <t>Koźlice</t>
  </si>
  <si>
    <t>PLDO109</t>
  </si>
  <si>
    <t>Mościsko</t>
  </si>
  <si>
    <t>Dzierżoniów W.</t>
  </si>
  <si>
    <t>Uchwała nr XXVII/189/20 Rady Gminy Dzierżoniów z dnia 17 grudnia 2020 r. w sprawie wyznaczenia obszaru i granic aglomeracji Mościsko DZ.U. Woj. Doln. Poz. 7265</t>
  </si>
  <si>
    <t>PLDO1090</t>
  </si>
  <si>
    <t>Oczyszczalnia Ścieków w Kobierzycach w aglomeracji -Kobierzyce</t>
  </si>
  <si>
    <t>Oczyszczalnia Ścieków w Kobierzycach</t>
  </si>
  <si>
    <t>PLDO111</t>
  </si>
  <si>
    <t>Krośnice</t>
  </si>
  <si>
    <t>Uchwała nr XXXI/210/2020 RADY GMINY KROŚNICE z dnia 29 grudnia 2020 r.</t>
  </si>
  <si>
    <t>PLDO1110</t>
  </si>
  <si>
    <t>Oczyszczalnia Ścieków w Pustkowie Żurawskim w aglomeracji -Kobierzyce</t>
  </si>
  <si>
    <t>Oczyszczalnia Ścieków w Pustkowie Żurawskim</t>
  </si>
  <si>
    <t>PLDO112</t>
  </si>
  <si>
    <t>Stara Kamienica</t>
  </si>
  <si>
    <t>Uchwała nr XXVI.148.2020 Rady Gminy Stara Kamienica z dnia 30 listopada 2020 r. W sprawie wyznaczenia obszaru i granic aglomeracji Stara Kamienica w Gminie Stara Kamienica</t>
  </si>
  <si>
    <t>PLDO1120</t>
  </si>
  <si>
    <t>Malczyce w aglomeracji -Malczyce</t>
  </si>
  <si>
    <t>PLDO113</t>
  </si>
  <si>
    <t>Prusice</t>
  </si>
  <si>
    <t>Uchwała nr XXX/172/20 z 25.11.2020 r. (Dz.U.Woj.Dol. z 17.12.2020 r. poz.7090)</t>
  </si>
  <si>
    <t>PLDO1130</t>
  </si>
  <si>
    <t>Dobroszyce w aglomeracji -Dobroszyce</t>
  </si>
  <si>
    <t>PLDO114</t>
  </si>
  <si>
    <t>Janowice Wielkie</t>
  </si>
  <si>
    <t>Uchwała nr XXII/123/2020 Rady Gminy Janowice Wielkie z dnia 30.11.2020 r. w sprawie wyznaczenia obszaru i granic aglomeracji Janowice Wielkie, Dz. Urz. Woj. Dolnośląskiego z dnia 16.12.2020 r. poz. 7055</t>
  </si>
  <si>
    <t>PLDO1140</t>
  </si>
  <si>
    <t>Miejska Oczyszczalnia Ścieków w Międzylesiu w aglomeracji -Międzylesie</t>
  </si>
  <si>
    <t>Miejska Oczyszczalnia Ścieków w Międzylesiu</t>
  </si>
  <si>
    <t>PLDO117</t>
  </si>
  <si>
    <t>Chełmsko Śląskie</t>
  </si>
  <si>
    <t>Uchwała nr XV/204/20 Rady Miejskiej w Lubawce z dnia 29 grudnia 2020 r. (Dz.Urz.Woj.dol. 2021, poz.181)</t>
  </si>
  <si>
    <t>PLDO1170</t>
  </si>
  <si>
    <t>Oczyszczalnia Ścieków w Żórawinie w aglomeracji -Żórawina</t>
  </si>
  <si>
    <t>Oczyszczalnia Ścieków w Żórawinie</t>
  </si>
  <si>
    <t>PLDO119</t>
  </si>
  <si>
    <t>Sułów</t>
  </si>
  <si>
    <t>Uchwała nr XLII/204/2020 Rady Miejskiej w Miliczu z dnia 22.12.2020 r.</t>
  </si>
  <si>
    <t>PLDO1190</t>
  </si>
  <si>
    <t>Radwanice w aglomeracji -Radwanice</t>
  </si>
  <si>
    <t>PLDO121</t>
  </si>
  <si>
    <t>Borek Strzeliński</t>
  </si>
  <si>
    <t>Borów</t>
  </si>
  <si>
    <t>Uchwała nr XXII/157/2020 RADY GMINY BORÓW z dnia 28 grudnia 2020 r. w sprawie wyznaczenia obszaru i granic aglomeracji Borek Strzeliński</t>
  </si>
  <si>
    <t>PLDO1210</t>
  </si>
  <si>
    <t>Oczyszczalnia Ścieków w Sieniawce w aglomeracji -Sieniawka</t>
  </si>
  <si>
    <t>Oczyszczalnia Ścieków w Sieniawce</t>
  </si>
  <si>
    <t>PLDO124</t>
  </si>
  <si>
    <t>Kondratowice</t>
  </si>
  <si>
    <t>Uchwała nr XXVIII/189/2020 z dnia 23.12.2020 r.</t>
  </si>
  <si>
    <t>PLDO1240</t>
  </si>
  <si>
    <t>Mościsko w aglomeracji -Mościsko</t>
  </si>
  <si>
    <t>PLDO125</t>
  </si>
  <si>
    <t>Kostomłoty</t>
  </si>
  <si>
    <t>Uchwała nr XXVIII/233/20 z dnia 30 listopada 2020 r. Dz.Urz.Woj.Doln. poz. 6982</t>
  </si>
  <si>
    <t>PLDO1250</t>
  </si>
  <si>
    <t>Krośnice w aglomeracji -Krośnice</t>
  </si>
  <si>
    <t>PLDO126N</t>
  </si>
  <si>
    <t>Wiązów</t>
  </si>
  <si>
    <t>Uchwała nr XXV/197/2020 RMiG Wiązów z dnia 21.12.2020 r.</t>
  </si>
  <si>
    <t>PLDO1260N</t>
  </si>
  <si>
    <t>Stara Kamienica w aglomeracji -Stara Kamienica</t>
  </si>
  <si>
    <t>PLDO132N</t>
  </si>
  <si>
    <t>Wądroże Wielkie</t>
  </si>
  <si>
    <t>Uchwała nr XXV/137/21 Rady Gminy Wądroże Wielkie z dnia 12.01.2021 r. w sprawie wyznaczenia obszaru i granic Aglomeracji Wądroże Wielkie, dziennik Urzędowy Województwa Dolnośląskiego</t>
  </si>
  <si>
    <t>PLDO1321N</t>
  </si>
  <si>
    <t>PLDO1322N</t>
  </si>
  <si>
    <t>Pietrowice Małe w aglomeracji -Prusice</t>
  </si>
  <si>
    <t>Pietrowice Małe</t>
  </si>
  <si>
    <t>PLDO134N</t>
  </si>
  <si>
    <t>Lubiąż</t>
  </si>
  <si>
    <t>Uchwała nr XXX/250/2020 Rady Miejskiej w Wołowie z dnia 30 grudnia 2020 r.</t>
  </si>
  <si>
    <t>PLDO1340N</t>
  </si>
  <si>
    <t>Janowice Wielkie w aglomeracji -Janowice Wielkie</t>
  </si>
  <si>
    <t>PLDO135N</t>
  </si>
  <si>
    <t>Kotla</t>
  </si>
  <si>
    <t>głogowski</t>
  </si>
  <si>
    <t>Zielona Góra</t>
  </si>
  <si>
    <t>Uchwała nr XXXIV/185/20 Rady Gminy Kotla z dnia 08.12.2020 r. w sprawie wyznaczenia obszaru i granicy aglomeracji</t>
  </si>
  <si>
    <t>PLDO1350N</t>
  </si>
  <si>
    <t>Oczyszczalnia Chełmsko Śląskie w aglomeracji -Chełmsko Śląskie</t>
  </si>
  <si>
    <t>Oczyszczalnia Chełmsko Śląskie</t>
  </si>
  <si>
    <t>PLDO136N</t>
  </si>
  <si>
    <t>Złoty Stok</t>
  </si>
  <si>
    <t>Uchwała nr XI/87/2019 RM w Złotym Stoku z dnia 30.10.2019 r. Dz. Urz. Woj. Doln. Poz. 6261 z dnia 06.11.2019 r.</t>
  </si>
  <si>
    <t>PLDO1360N</t>
  </si>
  <si>
    <t>Oczyszczalnia Ścieków w Sułowie w aglomeracji -Sułów</t>
  </si>
  <si>
    <t>Oczyszczalnia Ścieków w Sułowie</t>
  </si>
  <si>
    <t>PLDO138N</t>
  </si>
  <si>
    <t>Niemcza</t>
  </si>
  <si>
    <t>Uchwała nr XXVII/170/20 RADY MIEJSKIEJ W NIEMCZY z dnia 30 grudnia 2020 r.</t>
  </si>
  <si>
    <t>PLDO1380N</t>
  </si>
  <si>
    <t>Borek Strzeliński w aglomeracji -Borek Strzeliński</t>
  </si>
  <si>
    <t>PLDO139N</t>
  </si>
  <si>
    <t>Udanin</t>
  </si>
  <si>
    <t>Uchwała nr XXIX.113.2020 Rady Gminy Udanin z dnia 29 grudnia 2020 w sprawie wyznaczenia obszaru i granic Aglomeracji Udanin</t>
  </si>
  <si>
    <t>PLDO1390N</t>
  </si>
  <si>
    <t>Oczyszczalnia Ścieków w Kondratowicach w aglomeracji -Kondratowice</t>
  </si>
  <si>
    <t>Oczyszczalnia Ścieków w Kondratowicach</t>
  </si>
  <si>
    <t>PLDO143N</t>
  </si>
  <si>
    <t>Chocianów</t>
  </si>
  <si>
    <t>Uchwała nr XXXV.229.2020 Rady Miejskiej w Chocianowie z dnia 22.12.2020 r.</t>
  </si>
  <si>
    <t>PLDO1430N</t>
  </si>
  <si>
    <t>Piotrowice w aglomeracji -Kostomłoty</t>
  </si>
  <si>
    <t>Piotrowice</t>
  </si>
  <si>
    <t>PLDO144N</t>
  </si>
  <si>
    <t>Dziećmorowice</t>
  </si>
  <si>
    <t>Walim, Wałbrzych</t>
  </si>
  <si>
    <t>Uchwała nr XXIV/212/2021 Rady gminy Walim z dnia 26 stycznia 2021 r. w sprawie wyznaczenia obszaru i granic Aglomeracji Dziecmorowice</t>
  </si>
  <si>
    <t>PLDO1440N</t>
  </si>
  <si>
    <t>Gminna Oczyszczalnia Ścieków w Starym Wiązowie w aglomeracji -Wiązów</t>
  </si>
  <si>
    <t>Gminna Oczyszczalnia Ścieków w Starym Wiązowie</t>
  </si>
  <si>
    <t>PLDO146N</t>
  </si>
  <si>
    <t>Legnickie Pole</t>
  </si>
  <si>
    <t>Uchwała nr XXII.181.2020 Rady Gminy Legnickie Pole z dnia 29 grudnia 2020 r</t>
  </si>
  <si>
    <t>PLDO1460N</t>
  </si>
  <si>
    <t>Mierczyce w aglomeracji -Wądroże Wielkie</t>
  </si>
  <si>
    <t>Mierczyce</t>
  </si>
  <si>
    <t>PLDO147N</t>
  </si>
  <si>
    <t>Bierutów</t>
  </si>
  <si>
    <t>Uchwała nr XXVII/329/20 Rady Miejskiej w Bierutowie z dnia 30 grudnia 2020 r.</t>
  </si>
  <si>
    <t>PLDO1470N</t>
  </si>
  <si>
    <t>Budziszów Wielki w aglomeracji -Wądroże Wielkie</t>
  </si>
  <si>
    <t>Budziszów Wielki</t>
  </si>
  <si>
    <t>PLDO148N</t>
  </si>
  <si>
    <t>Miłkowice</t>
  </si>
  <si>
    <t>Uchwała nr XXV/150/2020 z 11.01.2021 r. Poz. 129</t>
  </si>
  <si>
    <t>PLDO1480N</t>
  </si>
  <si>
    <t>Lubiąż w aglomeracji -Lubiąż</t>
  </si>
  <si>
    <t>PLDO151N</t>
  </si>
  <si>
    <t>Gniewków</t>
  </si>
  <si>
    <t>Dobromierz</t>
  </si>
  <si>
    <t>Uchwała nr XXIX/170/21 Rady Gminy Dobromierz z dnia 26 stycznia 2021 r.</t>
  </si>
  <si>
    <t>PLDO1510N</t>
  </si>
  <si>
    <t>Kotla w aglomeracji -Kotla</t>
  </si>
  <si>
    <t>PLDO501</t>
  </si>
  <si>
    <t>Gryfów Śląski</t>
  </si>
  <si>
    <t>Uchwała nr XXIX/167/21 z dnia 23.02.2021 r. (DZ. URZ. WOJ. 2021.1016)</t>
  </si>
  <si>
    <t>PLDO5010</t>
  </si>
  <si>
    <t>Złoty Stok w aglomeracji -Złoty Stok</t>
  </si>
  <si>
    <t>PLDO502</t>
  </si>
  <si>
    <t>Rudna</t>
  </si>
  <si>
    <t>Uchwała nr XXVI/181/2020 Rady Gminy Rudna z dnia 17 grudnia 2020 r.</t>
  </si>
  <si>
    <t>PLDO5020</t>
  </si>
  <si>
    <t>Niemcza w aglomeracji -Niemcza</t>
  </si>
  <si>
    <t>PLDO503</t>
  </si>
  <si>
    <t>Wleń</t>
  </si>
  <si>
    <t>Uchwała nr 172/XXVI/20 z dnia 17 grudnia 2020 r. Dz. Urz. Woj. Doln. Poz 7242</t>
  </si>
  <si>
    <t>PLDO5030</t>
  </si>
  <si>
    <t>Piekary w aglomeracji -Udanin</t>
  </si>
  <si>
    <t>Piekary</t>
  </si>
  <si>
    <t>PLDO504</t>
  </si>
  <si>
    <t>Duszniki-Zdrój</t>
  </si>
  <si>
    <t>Uchwała nr XXXII/196/21 RADY MIEJSKIEJ W DUSZNIKACH-ZDROJU z dnia 15 marca 2021 r. w sprawie wyznaczenia obszaru i granic aglomeracji Duszniki-Zdrój</t>
  </si>
  <si>
    <t>Chocianów w aglomeracji -Chocianów</t>
  </si>
  <si>
    <t>PLDO600</t>
  </si>
  <si>
    <t>Zawonia</t>
  </si>
  <si>
    <t>Uchwała nr XXIV/153/2020 RADY GMINY ZAWONIA z dnia 17 grudnia 2020 r.</t>
  </si>
  <si>
    <t>PLDO6000</t>
  </si>
  <si>
    <t>Dziećmorowice w aglomeracji -Dziećmorowice</t>
  </si>
  <si>
    <t>Gdańsk</t>
  </si>
  <si>
    <t>PLKP001</t>
  </si>
  <si>
    <t>Toruń</t>
  </si>
  <si>
    <t>kujawsko-pomorskie</t>
  </si>
  <si>
    <t>Miasto Toruń</t>
  </si>
  <si>
    <t>Region Dolnej Wisły</t>
  </si>
  <si>
    <t>Wisła</t>
  </si>
  <si>
    <t>Miasto Toruń, Miasto Chełmża, Gmina Chełmża, Gmina Zławieś Wielka</t>
  </si>
  <si>
    <t>Uchwała nr 497/20 RADY MIASTA TORUNIA z dnia 22 października 2020 r. w sprawie wyznaczenia obszaru i granic aglomeracji Toruń; publikacja uchwały w Dzienniku Urzędowym Woj. Kuj.-Pom. z dnia 02.12.2020 r. poz. 5860</t>
  </si>
  <si>
    <t>PLKP0011</t>
  </si>
  <si>
    <t>Oczyszczalnia Ścieków w Biskupicach w aglomeracji -Legnickie Pole</t>
  </si>
  <si>
    <t>Oczyszczalnia Ścieków w Biskupicach</t>
  </si>
  <si>
    <t>PLKP002</t>
  </si>
  <si>
    <t>Bydgoszcz</t>
  </si>
  <si>
    <t>bydgoski</t>
  </si>
  <si>
    <t>Chojnice</t>
  </si>
  <si>
    <t>Uchwała nr XXXII/768/20 Rady Miasta Bydgoszczy z dnia 16 grudnia 2020 r. w sprawie wyznaczenia obszaru i granic aglomeracji Bydgoszcz</t>
  </si>
  <si>
    <t>PLKP0021</t>
  </si>
  <si>
    <t>PLKP0022</t>
  </si>
  <si>
    <t>Bierutów w aglomeracji -Bierutów</t>
  </si>
  <si>
    <t>Warszawa</t>
  </si>
  <si>
    <t>PLKP003</t>
  </si>
  <si>
    <t>Włocławek</t>
  </si>
  <si>
    <t>Miasto Włocławek</t>
  </si>
  <si>
    <t>Gmina Miasto Włocławek, Gmina Włocławek</t>
  </si>
  <si>
    <t>Uchwała nr XLIII/179/2021 Rady Miasta Włocławek z dnia 30 grudnia 2021 r. (Dz. Urz. Woj. Kuj-Pom., 12.01.2022 r., poz. 308)</t>
  </si>
  <si>
    <t>PLKP0030</t>
  </si>
  <si>
    <t>Oczyszczalnia Ścieków w Miłkowicach w aglomeracji -Miłkowice</t>
  </si>
  <si>
    <t>Oczyszczalnia Ścieków w Miłkowicach</t>
  </si>
  <si>
    <t>PLKP004</t>
  </si>
  <si>
    <t>Grudziądz</t>
  </si>
  <si>
    <t>grudziądzki</t>
  </si>
  <si>
    <t>Tczew</t>
  </si>
  <si>
    <t>Miasto Grudziądz</t>
  </si>
  <si>
    <t>Miasto Grudziądz, Gmina Grudziądz</t>
  </si>
  <si>
    <t>Uchwała nr XXXVIII/319/20 Rady Miejskiej Grudziądza z dnia 16 grudnia 2020 r. w sprawie wyznaczenia obszaru i granic aglomeracji Grudziądz. Dziennik Urzędowy Województwa Kujawsko-Pomorskiego. Rocznik: 2020, poz. 6588, data ogłoszenia 22 grudnia 2020 r.</t>
  </si>
  <si>
    <t>PLKP0040</t>
  </si>
  <si>
    <t>Czernica w aglomeracji -Gniewków</t>
  </si>
  <si>
    <t>Czernica</t>
  </si>
  <si>
    <t>PLKP005</t>
  </si>
  <si>
    <t>Świecie-Bukowiec</t>
  </si>
  <si>
    <t>świecki</t>
  </si>
  <si>
    <t>Świecie</t>
  </si>
  <si>
    <t>Świecie, Bukowiec</t>
  </si>
  <si>
    <t>Uchwała nr 217/20 Rady Miejskiej w Świeciu z dnia 29 grudnia 2020 r. w sprawie wyznaczenia obszaru i granic aglomeracji Świecie-Bukowiec (Dz.Urz. Woj. Kuj.-Pom. z dnia 8 stycznia 2021 r., poz. 267)</t>
  </si>
  <si>
    <t>PLKP0051</t>
  </si>
  <si>
    <t>PLKP0052</t>
  </si>
  <si>
    <t>Komunalna Oczyszczalnia Ścieków w Gryfowie Śląskim w aglomeracji -Gryfów Śląski</t>
  </si>
  <si>
    <t>Komunalna Oczyszczalnia Ścieków w Gryfowie Śląskim</t>
  </si>
  <si>
    <t>PLKP006</t>
  </si>
  <si>
    <t>Choceń</t>
  </si>
  <si>
    <t>włocławski</t>
  </si>
  <si>
    <t>Region Środkowej Wisły</t>
  </si>
  <si>
    <t>Uchwała nr XXIII/170/2020 RADY GMINY CHOCEŃ z dnia 29 grudnia 2020 r. w sprawie wyznaczenia obszaru i granic aglomeracji Choceń</t>
  </si>
  <si>
    <t>PLKP0060</t>
  </si>
  <si>
    <t>Oczyszczalnia Ścieków w Rudnej w aglomeracji -Rudna</t>
  </si>
  <si>
    <t>Oczyszczalnia Ścieków w Rudnej</t>
  </si>
  <si>
    <t>PLKP007</t>
  </si>
  <si>
    <t>Inowrocław</t>
  </si>
  <si>
    <t>inowrocławski</t>
  </si>
  <si>
    <t>Noteć</t>
  </si>
  <si>
    <t>Gmina Miasto Inowrocław</t>
  </si>
  <si>
    <t>Gmina Miasto Inowrocław, Gmina Inowrocław</t>
  </si>
  <si>
    <t>Uchwała nr XXXII/310/2020 RADY MIEJSKIEJ INOWROCŁAWIA z dnia 17 grudnia 2020 r. w sprawie wyznaczenia obszaru i granic aglomeracji Inowrocław (Dz. Urz. Woj. Kuj.-Pom. z 2020 r., poz. 6666)</t>
  </si>
  <si>
    <t>PLKP0070</t>
  </si>
  <si>
    <t>Oczyszczalnia Ścieków we Wleniu w aglomeracji -Wleń</t>
  </si>
  <si>
    <t>Oczyszczalnia Ścieków we Wleniu</t>
  </si>
  <si>
    <t>PLKP008</t>
  </si>
  <si>
    <t>Brodnica</t>
  </si>
  <si>
    <t>brodnicki</t>
  </si>
  <si>
    <t>Gmina Miasta Brodnicy, Gmina Brodnica, Gmina Bobrowo, Gmina Zbiczno</t>
  </si>
  <si>
    <t>Uchwała nr XX/193/21 Rady Miejskiej w Brodnicy z dnia 19 stycznia 2021 r. w sprawie wyznaczenia obszaru i granic aglomeracji Brodnica (Dz. Urz. KP z 2021 r. poz. 430)</t>
  </si>
  <si>
    <t>PLKP0080</t>
  </si>
  <si>
    <t>Oczyszczalnia Ścieków w Suchej Wielkiej w aglomeracji -Zawonia</t>
  </si>
  <si>
    <t>Oczyszczalnia Ścieków w Suchej Wielkiej</t>
  </si>
  <si>
    <t>PLKP009</t>
  </si>
  <si>
    <t>Nakło nad Notecią</t>
  </si>
  <si>
    <t>nakielski</t>
  </si>
  <si>
    <t>Gmina Nakło nad Notecią, Sadki</t>
  </si>
  <si>
    <t>Uchwała nr XXIX/632/2021 Rady Miejskiej w Nakle nad Notecią z dnia 28 stycznia 2021 r. w sprawie wyznaczenia obszaru i granic aglomeracji Nakło nad Notecią, DZ. URZ. WOJ. KUJ-POM. 2021.665</t>
  </si>
  <si>
    <t>PLKP0090</t>
  </si>
  <si>
    <t>Toruń Centralna Oczyszczalnia Ścieków w aglomeracji -Toruń</t>
  </si>
  <si>
    <t>Toruń Centralna Oczyszczalnia Ścieków</t>
  </si>
  <si>
    <t>PLKP010</t>
  </si>
  <si>
    <t>Aleksandrów Kujawski</t>
  </si>
  <si>
    <t>aleksandrowski</t>
  </si>
  <si>
    <t>Gmina Miejska Aleksandrów Kujawski, Gmina Wiejska Aleksandrów Kujawski</t>
  </si>
  <si>
    <t>Uchwała nr XXXI/252/21 Rady Miejskiej Aleksandrowa Kujawskiego z dnia 15 marca 2021 r.</t>
  </si>
  <si>
    <t>PLKP0100</t>
  </si>
  <si>
    <t>Fordon w aglomeracji -Bydgoszcz</t>
  </si>
  <si>
    <t>Fordon</t>
  </si>
  <si>
    <t>PLKP011</t>
  </si>
  <si>
    <t>Rypin</t>
  </si>
  <si>
    <t>rypiński</t>
  </si>
  <si>
    <t>Gmina Miasta Rypin</t>
  </si>
  <si>
    <t>Gmina Miasta Rypin, Gmina Rypin, Gmina Rogowo</t>
  </si>
  <si>
    <t>Uchwała nr XXXI/197/2021 Rady Miasta Rypin z dnia 29 stycznia 2021 r. (Dz.U. Woj. Kujawsko-Pomorskiego z 2021 poz.644)</t>
  </si>
  <si>
    <t>PLKP0110</t>
  </si>
  <si>
    <t>Kapuściska w aglomeracji -Bydgoszcz</t>
  </si>
  <si>
    <t>Kapuściska</t>
  </si>
  <si>
    <t>PLKP012</t>
  </si>
  <si>
    <t>Tuchola</t>
  </si>
  <si>
    <t>Uchwała nr XXIX/197/20 RADY MIEJSKIEJ w TUCHOLI z dnia 17 grudnia 2020 r. w sprawie wyznaczenia obszaru i granic aglomeracji Tuchola (Dz. Urz. Woj. Kuj-Pom. z dnia 5 stycznia 2021 r., poz. 65)</t>
  </si>
  <si>
    <t>PLKP0120</t>
  </si>
  <si>
    <t>Grupowa Oczyszczalnia Ścieków w aglomeracji -Włocławek</t>
  </si>
  <si>
    <t>Grupowa Oczyszczalnia Ścieków</t>
  </si>
  <si>
    <t>PLKP013</t>
  </si>
  <si>
    <t>Kruszwica</t>
  </si>
  <si>
    <t>Uchwała nr XXV/286/2020 Rady Miejskiej w Kruszwicy z dnia 3 grudnia 2020 DZ. URZ. WOJ. KUJ-POM. 2020.6430</t>
  </si>
  <si>
    <t>PLKP0130</t>
  </si>
  <si>
    <t>Oczyszczalnia Ścieków Nowa Wieś, koło Grudziądza w aglomeracji -Grudziądz</t>
  </si>
  <si>
    <t>Oczyszczalnia Ścieków Nowa Wieś, koło Grudziądza</t>
  </si>
  <si>
    <t>PLKP014</t>
  </si>
  <si>
    <t>Wąbrzeźno</t>
  </si>
  <si>
    <t>wąbrzeski</t>
  </si>
  <si>
    <t>Gmina Dębowa Łąka, Gmina Książki, Gmina Płużnica, Gmina Ryńsk, Gmina Miasto Wąbrzeźno</t>
  </si>
  <si>
    <t>Uchwała nr XXV/171/21 Rady Miasta Wąbrzeźno z dnia 27 stycznia 2021 w sprawie wyznaczenia obszaru i granic aglomeracji Wąbrzeźno (Dz. Urz. Woj. Kuj-Pom. 2021.571)</t>
  </si>
  <si>
    <t>PLKP0141</t>
  </si>
  <si>
    <t>PLKP0142</t>
  </si>
  <si>
    <t>Biologiczna Oczyszczalnia Ścieków Zakładu Mondi Świecie S.A. w aglomeracji -Świecie-Bukowiec</t>
  </si>
  <si>
    <t>Biologiczna Oczyszczalnia Ścieków Zakładu Mondi Świecie S.A.</t>
  </si>
  <si>
    <t>PLKP016</t>
  </si>
  <si>
    <t>Koronowo</t>
  </si>
  <si>
    <t>Uchwała nr XXXIII/286/20 Rady Miejskiej w Koronowie z dnia 23 grudnia 2020 r. w sprawie wyznaczenia obszaru i granic aglomeracji Koronowo (Dz. Urz. Woj. Kuj.-pom. z dnia 4 stycznia 2021 r.)</t>
  </si>
  <si>
    <t>PLKP0160</t>
  </si>
  <si>
    <t>Mechaniczna Oczyszczalnia Ścieków Komunalnych, zarządzana przez ZWiK Sp. z o.o. w Świeciu w aglomeracji -Świecie-Bukowiec</t>
  </si>
  <si>
    <t>Mechaniczna Oczyszczalnia Ścieków Komunalnych, zarządzana przez ZWiK Sp. z o.o. w Świeciu</t>
  </si>
  <si>
    <t>PLKP017</t>
  </si>
  <si>
    <t>Ciechocinek</t>
  </si>
  <si>
    <t>Uchwała nr XXVII/208/2020 Rady Miejskiej Ciechocinek z dnia 30 grudnia 2020 r., Dziennik Urzędowy Województwa Kujawsko -Pomorskiego poz 94 z dnia 05 stycznia 2021 r.</t>
  </si>
  <si>
    <t>PLKP0170</t>
  </si>
  <si>
    <t>Miejska Komunalna Oczyszczalna Ścieków w Świeciu w aglomeracji -Świecie-Bukowiec</t>
  </si>
  <si>
    <t>Miejska Komunalna Oczyszczalna Ścieków w Świeciu</t>
  </si>
  <si>
    <t>PLKP018</t>
  </si>
  <si>
    <t>Chełmno</t>
  </si>
  <si>
    <t>chełmiński</t>
  </si>
  <si>
    <t>Gmina Miasto Chełmno, Gmina Chełmno - Wieś Osnowo, Gmina Kijewo Królewskie - Wieś Brzozowo</t>
  </si>
  <si>
    <t>Uchwała nr LVIII/420/2022 Rady Miasta Chełmna z dnia 28 grudnia 2022 r. w sprawie zmiany uchwały Nr XXIV/173/2020 RADY MIASTA CHEŁMNA z dnia 9 września 2020 r. w sprawie wyznaczenia obszaru i granic aglomeracji Chełmno (opublikowana w Dz. Urz. Woj. Kuj-Pom, 04.01.2023, poz. 124) – Uchwała obowiązująca od dnia 19 stycznia 2023</t>
  </si>
  <si>
    <t>PLKP0180</t>
  </si>
  <si>
    <t>Komunalna Oczyszczalnia w Choceniu w aglomeracji -Choceń</t>
  </si>
  <si>
    <t>Komunalna Oczyszczalnia w Choceniu</t>
  </si>
  <si>
    <t>PLKP019</t>
  </si>
  <si>
    <t>Żnin</t>
  </si>
  <si>
    <t>żniński</t>
  </si>
  <si>
    <t>Żnin, Gąsawa</t>
  </si>
  <si>
    <t>Uchwała nr LXXII/595/2022 Rady Miejskiej w Żninie z dnia 28 grudnia 2022 r. (Dz. U. Woj. Kuj-Pom. poz.7426 z 2022 r.</t>
  </si>
  <si>
    <t>PLKP0190</t>
  </si>
  <si>
    <t>Miejska Oczyszczalnia Ścieków Komunalnych w Inowrocławiu w aglomeracji -Inowrocław</t>
  </si>
  <si>
    <t>Miejska Oczyszczalnia Ścieków Komunalnych w Inowrocławiu</t>
  </si>
  <si>
    <t>PLKP020</t>
  </si>
  <si>
    <t>Lipno</t>
  </si>
  <si>
    <t>lipnowski</t>
  </si>
  <si>
    <t>Lipno Gmina Miejska</t>
  </si>
  <si>
    <t>Uchwała nr XXIII/173/2021 RADY MIEJSKIEJ W LIPNIE z dnia 9 lutego 2021 r. w sprawie wyznaczenia obszaru i granic aglomeracji miasta Lipna</t>
  </si>
  <si>
    <t>PLKP0200</t>
  </si>
  <si>
    <t>Miejska Oczyszczalnia Ścieków w Brodnicy w aglomeracji -Brodnica</t>
  </si>
  <si>
    <t>Miejska Oczyszczalnia Ścieków w Brodnicy</t>
  </si>
  <si>
    <t>PLKP021</t>
  </si>
  <si>
    <t>Mogilno</t>
  </si>
  <si>
    <t>mogileński</t>
  </si>
  <si>
    <t>Uchwała nr XXII/224/20 Rady Miejskiej w Mogilnie z 25.11.2020 r. w sprawie zmiany uchwały nr XI/122/19 Rady Miejskiej w Mogilnie z dnia 23 października 2019 r. w sprawie wyznaczenia obszaru i granic aglomeracji Mogilno; publ.: Dz. Urz. Woj. Kuj-Pom. 2020.5820</t>
  </si>
  <si>
    <t>PLKP0210</t>
  </si>
  <si>
    <t>Oczyszczalnia Lubaszcz Nakło nad Notecią w aglomeracji -Nakło nad Notecią</t>
  </si>
  <si>
    <t>Oczyszczalnia Lubaszcz Nakło nad Notecią</t>
  </si>
  <si>
    <t>PLKP022</t>
  </si>
  <si>
    <t>Golub-Dobrzyń</t>
  </si>
  <si>
    <t>golubsko-dobrzyński</t>
  </si>
  <si>
    <t>Gmina Miasto Golub-Dobrzyń</t>
  </si>
  <si>
    <t>Gmina Miasto Golub-Dobrzyń, Gmina Golub-Dobrzyń</t>
  </si>
  <si>
    <t>Uchwała nr XXXV/169/2020 RADY MIASTA GOLUBIA-DOBRZYNIA z dnia 27 listopada 2020 r. w sprawie wyznaczenia obszaru</t>
  </si>
  <si>
    <t>PLKP0220</t>
  </si>
  <si>
    <t>Aleksandrów Kujawski w aglomeracji -Aleksandrów Kujawski</t>
  </si>
  <si>
    <t>PLKP023</t>
  </si>
  <si>
    <t>Strzelno</t>
  </si>
  <si>
    <t>Uchwała nr XXVII/247/2020 Rady Miejskiej w Strzelnie z 21 grudnia 2020 r. w sprawie wyznaczenia obszaru i granic aglomeracji Strzelno, Dziennik Urzędowy Województwa Kujawsko Pomorskiego poz. 6871 z dnia 31 grudnia 2020 r.</t>
  </si>
  <si>
    <t>PLKP0230</t>
  </si>
  <si>
    <t>Rypin w aglomeracji -Rypin</t>
  </si>
  <si>
    <t>PLKP024</t>
  </si>
  <si>
    <t>Gniewkowo</t>
  </si>
  <si>
    <t>Gniewkowo, Rojewo</t>
  </si>
  <si>
    <t>Uchwała nr XXXII/205/2020 Rady Miejskiej w Gniewkowie z dnia 17 grudnia 2020 r. (Dz. Urz. Woj. Kujawsko - pomorskiego, 2021 r., poz. 62 z dnia 5 stycznia 2021 r.)</t>
  </si>
  <si>
    <t>PLKP0240</t>
  </si>
  <si>
    <t>Oczyszczalnia Ścieków w Tucholi w aglomeracji -Tuchola</t>
  </si>
  <si>
    <t>Oczyszczalnia Ścieków w Tucholi</t>
  </si>
  <si>
    <t>PLKP025</t>
  </si>
  <si>
    <t>Barcin</t>
  </si>
  <si>
    <t>żniński, inowrocławski, mogileński</t>
  </si>
  <si>
    <t>Gmina Barcin</t>
  </si>
  <si>
    <t>Gmina Barcin, Gmina Pakość, Gmina Dąbrowa</t>
  </si>
  <si>
    <t>Uchwała nr XII/122/2019 Rady Miejskiej w Barcinie z dnia 25 października 2019 r. w sprawie wyznaczenia obszaru i granic aglomeracji Barcin (Dz. Urz. WK-P z 2019 r., poz. 5941)</t>
  </si>
  <si>
    <t>PLKP0250</t>
  </si>
  <si>
    <t>Kruszwica w aglomeracji -Kruszwica</t>
  </si>
  <si>
    <t>PLKP027</t>
  </si>
  <si>
    <t>Sępólno Krajeńskie</t>
  </si>
  <si>
    <t>sępoleński</t>
  </si>
  <si>
    <t>Uchwała nr XXVI/236/2020 Rady Miejskiej w Sępólnie Krajeńskim z dnia 25 listopada 2020 r. w sprawie wyznaczenia obszaru i granic aglomeracji Sępólno Krajeńskie (Dz. Urz. Woj. Kuj.-Pom. z 2020 r., poz. 5794)</t>
  </si>
  <si>
    <t>PLKP0270</t>
  </si>
  <si>
    <t>Oczyszczalnia Wąbrzeźno w aglomeracji -Wąbrzeźno</t>
  </si>
  <si>
    <t>Oczyszczalnia Wąbrzeźno</t>
  </si>
  <si>
    <t>PLKP028</t>
  </si>
  <si>
    <t>Warlubie</t>
  </si>
  <si>
    <t>Uchwała nr III/24/2018 RADY GMINY WARLUBIE z dnia 20 grudnia 2018 r. w sprawie wyznaczenia aglomeracji Warlubie (Dz.Urz.Woj. Kuj-Pom z dnia 9 stycznia 2019 r.,poz. 358)</t>
  </si>
  <si>
    <t>PLKP0280</t>
  </si>
  <si>
    <t>Gminna Oczyszczalnia Ścieków Nowa Wieś Królewska w aglomeracji -Wąbrzeźno</t>
  </si>
  <si>
    <t>Gminna Oczyszczalnia Ścieków Nowa Wieś Królewska</t>
  </si>
  <si>
    <t>PLKP029</t>
  </si>
  <si>
    <t>Więcbork</t>
  </si>
  <si>
    <t>Uchwała nr XXVIII/188/20 Rady Miejskiej w Więcborku z dnia 22 grudnia 2020 r. w sprawie wyznaczenia aglomeracji Więcbork. (DZ. URZ. WOJ. KUJ-POM. 2020.6818</t>
  </si>
  <si>
    <t>PLKP0290</t>
  </si>
  <si>
    <t>Koronowo w aglomeracji -Koronowo</t>
  </si>
  <si>
    <t>PLKP030</t>
  </si>
  <si>
    <t>Łabiszyn</t>
  </si>
  <si>
    <t>Uchwała nr XIX/147/20 Rada Miejska w Łabiszynie z dnia 2 grudnia 2020 r. w sprawie wyznaczenia obszaru i granic aglomeracji Łabiszyn (DZ. URZ. WOJ. KUJ-POM. 2020.6405)</t>
  </si>
  <si>
    <t>PLKP0300</t>
  </si>
  <si>
    <t>Oczyszczalnia Ścieków w Ciechocinku w aglomeracji -Ciechocinek</t>
  </si>
  <si>
    <t>Oczyszczalnia Ścieków w Ciechocinku</t>
  </si>
  <si>
    <t>PLKP031</t>
  </si>
  <si>
    <t>Nowe</t>
  </si>
  <si>
    <t>Uchwała nr XXVI/169/20 Rady Miejskiej w Nowem z 21.12.2020 r.  (Dz.U. Woj. K-P z 28.12.2020 r. poz. 6739)</t>
  </si>
  <si>
    <t>PLKP0310</t>
  </si>
  <si>
    <t>Chełmno w aglomeracji -Chełmno</t>
  </si>
  <si>
    <t>PLKP032</t>
  </si>
  <si>
    <t>Osięciny</t>
  </si>
  <si>
    <t>radziejowski</t>
  </si>
  <si>
    <t>Uchwała nr XVIII/176/2020 RADY GMINY OSIĘCINY z dnia 30 listopada 2020 r.  w sprawie wyznaczenia obszaru i granic aglomeracji Osięciny DZ. URZ. WOJ. KUJ-POM. 2020.6282</t>
  </si>
  <si>
    <t>PLKP0320</t>
  </si>
  <si>
    <t>Komunalna Oczyszczalnia Ścieków w aglomeracji -Żnin</t>
  </si>
  <si>
    <t>Komunalna Oczyszczalnia Ścieków</t>
  </si>
  <si>
    <t>PLKP033</t>
  </si>
  <si>
    <t>Kcynia</t>
  </si>
  <si>
    <t>Uchwała nr XXVII/20/2020 Rady Miejskiej w Kcyni z dnia 17 grudnia 2020 r. w sprawie wyznaczenia obszaru i granic aglomeracji Kcynia, Dziennik Urzędowy Województwa Kujawsko-Pomorskiego, Bydgoszcz, dnia 23 grudnia 2020 r. poz. 6655</t>
  </si>
  <si>
    <t>PLKP0330</t>
  </si>
  <si>
    <t>Oczyszczalnia Ścieków w Lipnie w aglomeracji -Lipno</t>
  </si>
  <si>
    <t>Oczyszczalnia Ścieków w Lipnie</t>
  </si>
  <si>
    <t>PLKP035</t>
  </si>
  <si>
    <t>Szubin</t>
  </si>
  <si>
    <t>Uchwała nr XXVII/239/20 Rady Miejskiej w Szubinie z dnia 10 grudnia 2020 r. w sprawie wyznaczenia obszaru i granic Aglomeracji SZUBIN (Dz. Urz. Woj. Kuj. - Pom. z 18.12.2021 r., poz. 6537).</t>
  </si>
  <si>
    <t>PLKP0350</t>
  </si>
  <si>
    <t>Mogilno w aglomeracji -Mogilno</t>
  </si>
  <si>
    <t>PLKP036</t>
  </si>
  <si>
    <t>Janikowo</t>
  </si>
  <si>
    <t>Uchwała nr XXI/192/2020 Rady Miejskiej w Janikowie (Dz. Urz. WK-Pz 08.01.2021 r., poz. 171)</t>
  </si>
  <si>
    <t>PLKP0360</t>
  </si>
  <si>
    <t>Oczyszczalnia Ścieków Golub-Dobrzyń w aglomeracji -Golub-Dobrzyń</t>
  </si>
  <si>
    <t>Oczyszczalnia Ścieków Golub-Dobrzyń</t>
  </si>
  <si>
    <t>PLKP038</t>
  </si>
  <si>
    <t>Łasin</t>
  </si>
  <si>
    <t>Miasto i Gmina Łasin</t>
  </si>
  <si>
    <t>Uchwała nr XXII/193/2020 Rady Miejskiej Łasin z dnia 17 grudnia 2020 r. w sprawie wyznaczenia obszaru i granic aglomeracji Łasin Dziennik Urzędowy Województwa Kujawsko-Pomorskiego z dnia 23 grudnia 2020 r. poz. 6662</t>
  </si>
  <si>
    <t>PLKP0380</t>
  </si>
  <si>
    <t>Strzelno Klasztorne w aglomeracji -Strzelno</t>
  </si>
  <si>
    <t>Strzelno Klasztorne</t>
  </si>
  <si>
    <t>PLKP039</t>
  </si>
  <si>
    <t>Złotniki Kujawskie</t>
  </si>
  <si>
    <t>Uchwała nr XXV/205/2020 RADY GMINY ZŁOTNIKI KUJAWSKIE z dnia 15.12.2020 r. (Dz. Urz. Woj. Kuj.-Pom., Bydgoszcz dnia 17.12.2020 r., poz. 6512)</t>
  </si>
  <si>
    <t>PLKP0390</t>
  </si>
  <si>
    <t>Gniewkowo w aglomeracji -Gniewkowo</t>
  </si>
  <si>
    <t>PLKP040</t>
  </si>
  <si>
    <t>Pruszcz</t>
  </si>
  <si>
    <t>Uchwała nr XXVIII/237/20 RADY GMINY PRUSZCZ z dnia 26 listopada 2020 r. w sprawie wyznaczenia obszaru i granic aglomeracji Pruszcz (Dz.Urz.Woj. Kuj-Pom z 2020 poz.6131)</t>
  </si>
  <si>
    <t>PLKP0400</t>
  </si>
  <si>
    <t>Sadłogoszcz w aglomeracji -Barcin</t>
  </si>
  <si>
    <t>Sadłogoszcz</t>
  </si>
  <si>
    <t>Poznań</t>
  </si>
  <si>
    <t>PLKP041</t>
  </si>
  <si>
    <t>Janowiec Wielkopolski</t>
  </si>
  <si>
    <t>Region Warty</t>
  </si>
  <si>
    <t>Uchwała nr XXII/178/20 Rady Miejskiej w Janowcu Wielkopolskim z dnia 21.12.2020 r. Dz. U. Woj. Kuj-Pom z 2020 r. poz. 6748</t>
  </si>
  <si>
    <t>PLKP0410</t>
  </si>
  <si>
    <t>Gminna Oczyszczalnia Ścieków w aglomeracji -Sępólno Krajeńskie</t>
  </si>
  <si>
    <t>Gminna Oczyszczalnia Ścieków</t>
  </si>
  <si>
    <t>PLKP043</t>
  </si>
  <si>
    <t>Osie</t>
  </si>
  <si>
    <t>Uchwała nr XVIII/140/20 Rady Gminy Osie z dnia 30 grudnia 2020 w sprawie wyznaczenia obszaru i granic aglomeracji Osie (Dz. Urz. Woj. Kuj.-Pom. z dnia 8 stycznia 2021 r., poz. 241)</t>
  </si>
  <si>
    <t>PLKP0430</t>
  </si>
  <si>
    <t>Warlubie w aglomeracji -Warlubie</t>
  </si>
  <si>
    <t>PLKP044</t>
  </si>
  <si>
    <t>Świekatowo</t>
  </si>
  <si>
    <t>Uchwała nr XX/125/2020 Rady Gminy Świekatowo z dnia 29 grudnia 2020 r. w sprawie wyznaczenia obszaru i granic aglomeracji Świekatowo</t>
  </si>
  <si>
    <t>PLKP0440</t>
  </si>
  <si>
    <t>Oczyszczalnia Ścieków Runowo Młyn w aglomeracji -Więcbork</t>
  </si>
  <si>
    <t>Oczyszczalnia Ścieków Runowo Młyn</t>
  </si>
  <si>
    <t>PLKP046</t>
  </si>
  <si>
    <t>Kamień Krajeński</t>
  </si>
  <si>
    <t>Uchwała nr XXIII/162/2020 Rady Miejskiej w Kamieniu Krajeńskim z dnia 29 grudnia 2020 r. Dziennik Urzędowy Województwa Kujawsko-Pomorskiego z dnia 4 stycznia 2021 poz. 40</t>
  </si>
  <si>
    <t>PLKP0460</t>
  </si>
  <si>
    <t>Oczyszczalnia Ścieków w Łabiszynie w aglomeracji -Łabiszyn</t>
  </si>
  <si>
    <t>Oczyszczalnia Ścieków w Łabiszynie</t>
  </si>
  <si>
    <t>PLKP047</t>
  </si>
  <si>
    <t>Mrocza</t>
  </si>
  <si>
    <t>Uchwała nr XXIX/228/2020 Burmistrza Miasta i Gminy Mrocza z dnia 30 grudnia 2020 r. (Dz. Urz. Woj. Kuj.-Pom. z dnia 8 stycznia 2021 r. poz. 217)</t>
  </si>
  <si>
    <t>PLKP0470</t>
  </si>
  <si>
    <t>Oczyszczalnia Ścieków w Trylu w aglomeracji -Nowe</t>
  </si>
  <si>
    <t>Oczyszczalnia Ścieków w Trylu</t>
  </si>
  <si>
    <t>PLKP048</t>
  </si>
  <si>
    <t>Jeżewo</t>
  </si>
  <si>
    <t>CHOJNICE</t>
  </si>
  <si>
    <t>Jeżewo, Osie - Część</t>
  </si>
  <si>
    <t>Uchwała nr XXVIII/221/2020 RADY GMINY JEŻEWO z dnia 19 listopada 2020 r. w sprawie wyznaczenia obszaru i granic aglomeracji Jeżewo (Dz. Urz. Woj. Kuj.-Pom. z dnia 7 grudnia 2020 r., poz. 6117)</t>
  </si>
  <si>
    <t>PLKP0480</t>
  </si>
  <si>
    <t>Oczyszczalnia Ścieków Komunalnych w Osięcinach w aglomeracji -Osięciny</t>
  </si>
  <si>
    <t>Oczyszczalnia Ścieków Komunalnych w Osięcinach</t>
  </si>
  <si>
    <t>PLKP049</t>
  </si>
  <si>
    <t>Jabłonowo Pomorskie</t>
  </si>
  <si>
    <t>Uchwała nr XXVIII/167/20 Rady Miejskiej Jabłonowa Pomorskiego z dnia 17 grudnia 2020 r. w sprawie wyznaczenia obszaru i granic aglomeracji Jabłonowa Pomorskiego (Dz. urz. Woj. Kuj.-Pom. Z dnia 22 grudnia 2020 r., poz.6594)"</t>
  </si>
  <si>
    <t>PLKP0490</t>
  </si>
  <si>
    <t>Oczyszczalnia ściekowa w Kcyni w aglomeracji -Kcynia</t>
  </si>
  <si>
    <t>Oczyszczalnia ściekowa w Kcyni</t>
  </si>
  <si>
    <t>PLKP051</t>
  </si>
  <si>
    <t>Radziejów</t>
  </si>
  <si>
    <t>Miasto Radziejów</t>
  </si>
  <si>
    <t>Gmina Miasto Radziejów, Gmina Radziejów</t>
  </si>
  <si>
    <t>Uchwała nr XV/128/2020 Rady Miasta Radziejów z dnia 3 grudnia 2020 r. Dz. U. woj. Kuj-Pom z 2020 r. poz. 6566</t>
  </si>
  <si>
    <t>PLKP0500</t>
  </si>
  <si>
    <t>Szubin w aglomeracji -Szubin</t>
  </si>
  <si>
    <t>PLKP052</t>
  </si>
  <si>
    <t>Wielka Nieszawka</t>
  </si>
  <si>
    <t>toruński</t>
  </si>
  <si>
    <t>Gmina Wielka Nieszawka</t>
  </si>
  <si>
    <t>Uchwała nr XXVIII/144/2020 Rady Gminy Wielka Nieszawka z dnia 29 grudnia 2020 r. w sprawie wyznaczenia obszaru i granic aglomeracji Wielka Nieszawka (Dz.Urz. Woj. Kuj-Pom., z dnia 8 stycznia 2021 r., poz.202)</t>
  </si>
  <si>
    <t>PLKP0520</t>
  </si>
  <si>
    <t>Soda Polska Ciech S.A. Zakład Produkcyjny Janikosoda w Janikowie w aglomeracji -Janikowo</t>
  </si>
  <si>
    <t>Soda Polska Ciech S.A. Zakład Produkcyjny Janikosoda w Janikowie</t>
  </si>
  <si>
    <t>PLKP053</t>
  </si>
  <si>
    <t>Obrowo</t>
  </si>
  <si>
    <t>Uchwała nr XXV/208/2021 RADY GMINY OBROWO z dnia 19 marca 2021 r. w sprawie wyznaczenia obszaru i granic aglomeracji Obrowo</t>
  </si>
  <si>
    <t>PLKP0530</t>
  </si>
  <si>
    <t>Grupowa Oczyszczalnia Ścieków Łasin w aglomeracji -Łasin</t>
  </si>
  <si>
    <t>Grupowa Oczyszczalnia Ścieków Łasin</t>
  </si>
  <si>
    <t>PLKP054</t>
  </si>
  <si>
    <t>Śliwice</t>
  </si>
  <si>
    <t>tucholski</t>
  </si>
  <si>
    <t>Gmina Śliwice</t>
  </si>
  <si>
    <t>Uchwała nr XVII/147/20 Rady Gminy Śliwice z dnia 22 października 2020 r. w sprawie wyznaczenia obszaru i granic aglomeracji Śliwice (Dziennik Urzędowy Województwa Kujawsko-Pomorskiego z dnia 29 października 2020 r., poz. 5095)</t>
  </si>
  <si>
    <t>PLKP0540</t>
  </si>
  <si>
    <t>Mierzwin w aglomeracji -Złotniki Kujawskie</t>
  </si>
  <si>
    <t>Mierzwin</t>
  </si>
  <si>
    <t>PLKP055</t>
  </si>
  <si>
    <t>Dobrzyń nad Wisłą</t>
  </si>
  <si>
    <t>Uchwała nr XXVI/127/2020 Sejmiku Woj. Kuj.-Pom. z dnia 30.11.2020 r., Dziennik Urzędowy Woj. Kuj.-Pom. Z2020 r. poz.6046</t>
  </si>
  <si>
    <t>PLKP0550</t>
  </si>
  <si>
    <t>Pruszcz w aglomeracji -Pruszcz</t>
  </si>
  <si>
    <t>PLKP056</t>
  </si>
  <si>
    <t>Lubicz</t>
  </si>
  <si>
    <t>Aglomeracja z OŚ i KP</t>
  </si>
  <si>
    <t>Uchwała nr XXV/354/20 RADY GMINY LUBICZ z dnia 17 grudnia 2020 r. w sprawie wyznaczenia obszaru i granic aglomeracji Lubicz opublikowana w Dz. Urz. Woj. Kuj-Pom.2020.6774 z 29.12.2020 r.</t>
  </si>
  <si>
    <t>PLKP0560</t>
  </si>
  <si>
    <t>Flantrowo w aglomeracji -Janowiec Wielkopolski</t>
  </si>
  <si>
    <t>Flantrowo</t>
  </si>
  <si>
    <t>PLKP057</t>
  </si>
  <si>
    <t>Kowalewo Pomorskie</t>
  </si>
  <si>
    <t>Uchwała nr XV/206/20 Rady Miejskiej w Kowalewie Pomorskim z dnia 29.12.2020 r. w sprawie wyznaczenia granic i aglomeracji Kowalewo Pomorskie</t>
  </si>
  <si>
    <t>PLKP0570</t>
  </si>
  <si>
    <t>Osie w aglomeracji -Osie</t>
  </si>
  <si>
    <t>PLKP059</t>
  </si>
  <si>
    <t>Unisław</t>
  </si>
  <si>
    <t>Uchwała nr XXIV/197/20 RADY GMINY UNISŁAW z dnia 29 grudnia 2020 r. w sprawie wyznaczenia obszaru i granic aglomeracji Unisław. (Dz. Urz. Woj. Kuj-Pom., 4 stycznia 2021, poz. 35)</t>
  </si>
  <si>
    <t>PLKP0590</t>
  </si>
  <si>
    <t>Gminna Oczyszczalnia Ścieków w Świekatowie w aglomeracji -Świekatowo</t>
  </si>
  <si>
    <t>Gminna Oczyszczalnia Ścieków w Świekatowie</t>
  </si>
  <si>
    <t>PLKP060</t>
  </si>
  <si>
    <t>Łysomice</t>
  </si>
  <si>
    <t>Uchwała nr XXIV/153/2020 Rady Gminy Łysomice z dnia 26 listopada 2020 r. w sprawie wyznaczenia obszaru i granic aglomeracji Łysomice</t>
  </si>
  <si>
    <t>Kamień Krajeński w aglomeracji -Kamień Krajeński</t>
  </si>
  <si>
    <t>PLKP064</t>
  </si>
  <si>
    <t>Nowa Wieś Wielka</t>
  </si>
  <si>
    <t>Uchwała nr XXII/215/20 z dnia 22 grudnia 2020 r. Rady Gminy Nowa Wieś Wielka opublikowana w Dzienniku Urzędowym Województwa Kujawsko-Pomorskiego dnia 15 stycznia 2021 r. Poz. 361</t>
  </si>
  <si>
    <t>PLKP5020</t>
  </si>
  <si>
    <t>Mrocza w aglomeracji -Mrocza</t>
  </si>
  <si>
    <t>PLKP065</t>
  </si>
  <si>
    <t>Zławieś Wielka</t>
  </si>
  <si>
    <t>Uchwała nr XXV/195/2020 RADY GMINY ZŁAWIEŚ WIELKA z dnia 28.12.2020, Dz. U Woj. Kuj.-Pom. z dnia 31.12.2020 r. poz. 6896</t>
  </si>
  <si>
    <t>Jeżewo w aglomeracji -Jeżewo</t>
  </si>
  <si>
    <t>PLKP066</t>
  </si>
  <si>
    <t>Skępe</t>
  </si>
  <si>
    <t>Uchwała nr XXIV/161/2020 Rady Miejskiej w Skępem z dnia 24 listopada 2020 r.(Dz. Urz. Woj. Kuj-Pom z dnia 4 grudnia 2020 r. poz. 6055)</t>
  </si>
  <si>
    <t>PLKP0660</t>
  </si>
  <si>
    <t>Gminna Oczyszczalnia Ścieków w aglomeracji -Jabłonowo Pomorskie</t>
  </si>
  <si>
    <t>PLKP067</t>
  </si>
  <si>
    <t>Brześć Kujawski</t>
  </si>
  <si>
    <t>Uchwała nr XXVI/205/2020 Rady Miejskiej w Brześciu Kujawskim z dnia 17 grudnia 2020 r.</t>
  </si>
  <si>
    <t>PLKP0671</t>
  </si>
  <si>
    <t>PLKP0672</t>
  </si>
  <si>
    <t>Oczyszczalnia Ścieków miasta Radziejów w Broniewku w aglomeracji -Radziejów</t>
  </si>
  <si>
    <t>Oczyszczalnia Ścieków miasta Radziejów w Broniewku</t>
  </si>
  <si>
    <t>PLKP068</t>
  </si>
  <si>
    <t>Dragacz</t>
  </si>
  <si>
    <t>Uchwała nr XVII/186/20 Rady Gminy Dragacz z 24 listopada 2020 r. w sprawie wyznaczenia obszaru i granic aglomeracji Dragacz (Dz. Urz. Województwa Kujawsko- Pomorskiego z dnia 27 listopada 2020 r., poz. 5728.</t>
  </si>
  <si>
    <t>PLKP0680</t>
  </si>
  <si>
    <t>Mała Nieszawka w aglomeracji -Wielka Nieszawka</t>
  </si>
  <si>
    <t>Mała Nieszawka</t>
  </si>
  <si>
    <t>PLKP069</t>
  </si>
  <si>
    <t>Gostycyn</t>
  </si>
  <si>
    <t>Uchwała nr XXIII/172/2020 z dnia 3 grudnia 2020 r. w sprawie aktualizacji obszaru i granic aglomeracji Gostycyn (Dz. Urz. Woj. Kuj.-Pom. z dnia 9 grudnia 2020 r., poz. 6291)</t>
  </si>
  <si>
    <t>Oczyszczalnia Ścieków w Dobrzejewicach w aglomeracji -Obrowo</t>
  </si>
  <si>
    <t>Oczyszczalnia Ścieków w Dobrzejewicach</t>
  </si>
  <si>
    <t>PLKP070</t>
  </si>
  <si>
    <t>Lubraniec</t>
  </si>
  <si>
    <t>Uchwała nr XIX/179/2020 z dn. 29.12.2020 r. Dz. U.Woj. K-P, poz. 428</t>
  </si>
  <si>
    <t>PLKP0700</t>
  </si>
  <si>
    <t>Śliwice w aglomeracji -Śliwice</t>
  </si>
  <si>
    <t>PLKP071</t>
  </si>
  <si>
    <t>Rogowo</t>
  </si>
  <si>
    <t>Uchwała nr XXIII/156/2020 Rady Gminy Rogowo z dnia 30 listopada 2020 r. w sprawie wyznaczenia obszaru i granic aglomeracji Gminy Rogowo (Dz. Urz. Woj. Kuj.-Pom. Z 2020 r. poz.6180 z dn. 7 grudnia 2020 r.)</t>
  </si>
  <si>
    <t>PLKP0710</t>
  </si>
  <si>
    <t>Dobrzyń nad Wisłą w aglomeracji -Dobrzyń nad Wisłą</t>
  </si>
  <si>
    <t>PLKP072</t>
  </si>
  <si>
    <t>Kowal</t>
  </si>
  <si>
    <t>Uchwała nr XXVI/180/2020 Rady Miasta Kowal z dn. 02.12.2020 r. (Dz.U. Kuj.-Pom. Z 2020 r., poz 6321</t>
  </si>
  <si>
    <t>PLKP0720</t>
  </si>
  <si>
    <t>Lubicz Górny w aglomeracji -Lubicz</t>
  </si>
  <si>
    <t>Lubicz Górny</t>
  </si>
  <si>
    <t>PLKP073</t>
  </si>
  <si>
    <t>Sośno</t>
  </si>
  <si>
    <t>Uchwała nr XXV/163/2020 RADY GMINY SOŚNO z dnia 29 grudnia 2020 r. w sprawie wyznaczenia obszaru i granic aglomeracji Sośno (Dz. Urz. Woj. Kuj. Pom. z dnia 31 grudnia 2020 r., poz. 6898)</t>
  </si>
  <si>
    <t>PLKP0730</t>
  </si>
  <si>
    <t>Kowalewo Pomorskie w aglomeracji -Kowalewo Pomorskie</t>
  </si>
  <si>
    <t>PLKP074</t>
  </si>
  <si>
    <t>Waganiec</t>
  </si>
  <si>
    <t>Uchwała nr XX/198/2020 Rady Gminy Waganiec z dnia 29 grudnia 2020 r.</t>
  </si>
  <si>
    <t>PLKP0740</t>
  </si>
  <si>
    <t>Unisław w aglomeracji -Unisław</t>
  </si>
  <si>
    <t>PLKP077</t>
  </si>
  <si>
    <t>Łubianka</t>
  </si>
  <si>
    <t>Uchwała nr XXXVIII/394/2022 Rady Gminy Łubianka z dn. 22.08.2022 r. Dz.U. Województwa Kujawsko-Pomorskiego poz. 4257 z dn. 29.08.2022</t>
  </si>
  <si>
    <t>Brzoza w aglomeracji -Nowa Wieś Wielka</t>
  </si>
  <si>
    <t>Brzoza</t>
  </si>
  <si>
    <t>PLKP078</t>
  </si>
  <si>
    <t>Świecie nad Osą</t>
  </si>
  <si>
    <t>Uchwała nr XXI/135/2020 RADY GMINY ŚWIECIE NAD OSĄ Z DNIA 30 GRUDNIA 2020 r. W sprawie wyznaczenia obszaru i granic aglomeracji Świecie nad Osą (Dz.Urz.Woj. Kuj-Pom. z dnia 4 stycznia 2021 r., poz. 57)</t>
  </si>
  <si>
    <t>PLKP0780</t>
  </si>
  <si>
    <t>Miejsko-Gminna Oczyszczalnia Ścieków w Skępem w aglomeracji -Skępe</t>
  </si>
  <si>
    <t>Miejsko-Gminna Oczyszczalnia Ścieków w Skępem</t>
  </si>
  <si>
    <t>PLKP080</t>
  </si>
  <si>
    <t>Fabianki</t>
  </si>
  <si>
    <t>Uchwała nr XIV/160/202 Rady Gminy Fabianki z dnia 10.12.2020 r.</t>
  </si>
  <si>
    <t>PLKP0801</t>
  </si>
  <si>
    <t>PLKP0802</t>
  </si>
  <si>
    <t>Oczyszczalnia Ścieków w Starym Brześciu, w aglomeracji -Brześć Kujawski</t>
  </si>
  <si>
    <t>Oczyszczalnia Ścieków w Starym Brześciu,</t>
  </si>
  <si>
    <t>PLKP081</t>
  </si>
  <si>
    <t>Lubiewo</t>
  </si>
  <si>
    <t>Uchwała nr XI/83/2019 RADY GMINY LUBIEWO z dnia 26.09.2019 r. w sprawie wyznaczenia aglomeracji Lubiewo (Dz. Urz. Woj. Kuj.-Pom. z 1 października 2019 r., Poz.5105); Uchwała nr XXVII/217/2020 RADY GMINY LUBIEWO z dnia 29 grudnia 2020 r. w sprawie aktualizacji aglomeracji Lubiewo (Dz. Urz. Woj. Kuj.-Pom. z dnia 7.01.2021 r. Poz.102.</t>
  </si>
  <si>
    <t>PLKP0810</t>
  </si>
  <si>
    <t>Oczyszczalnia Ścieków w Brzeziu, w aglomeracji -Brześć Kujawski</t>
  </si>
  <si>
    <t>Oczyszczalnia Ścieków w Brzeziu,</t>
  </si>
  <si>
    <t>PLKP083</t>
  </si>
  <si>
    <t>Chodecz</t>
  </si>
  <si>
    <t>Uchwała nr XXII/158/2020 RADY MIEJSKIEJ W CHODCZU z dnia 25 listopada 2020 r.</t>
  </si>
  <si>
    <t>PLKP0830</t>
  </si>
  <si>
    <t>Dolna Grupa w aglomeracji -Dragacz</t>
  </si>
  <si>
    <t>Dolna Grupa</t>
  </si>
  <si>
    <t>PLKP085</t>
  </si>
  <si>
    <t>Dąbrowa Biskupia</t>
  </si>
  <si>
    <t>Uchwała nr XX/161/2020 Rady Gminy Dąbrowa Biskupia 21 grudnia 2020 r.,(Dziennik Urzędowy Województwa Kujawsko - Pomorskiego z dnia 28 grudnia 2020r, poz. 6749); zmieniona Uchwałą Nr XLIV/331/2022 Rady Gminy Dąbrowa Biskupia z dnia 29 grudnia 2022 r. (Dziennik Urzędowy Województwa Kujawsko - Pomorskiego z dnia 4 stycznia 2023 r. poz. 99</t>
  </si>
  <si>
    <t>PLKP0850</t>
  </si>
  <si>
    <t>Lubraniec Marysin w aglomeracji -Lubraniec</t>
  </si>
  <si>
    <t>Lubraniec Marysin</t>
  </si>
  <si>
    <t>PLKP087N</t>
  </si>
  <si>
    <t>Papowo Biskupie</t>
  </si>
  <si>
    <t>Uchwała nr XX/124/20 Rady Gminy Papowo z dn. 08.12.2020 r.; Bisk. Dz.Urz.Woj.Kuj.Pom.2020 poz. 6441</t>
  </si>
  <si>
    <t>PLKP0870N</t>
  </si>
  <si>
    <t>Mechaniczno-biologiczna Oczyszczalnia Ścieków w Rogowie w aglomeracji -Rogowo</t>
  </si>
  <si>
    <t>Mechaniczno-biologiczna Oczyszczalnia Ścieków w Rogowie</t>
  </si>
  <si>
    <t>PLKP088N</t>
  </si>
  <si>
    <t>Gębice</t>
  </si>
  <si>
    <t>Uchwała nr XXII/225/20; Rada Miejska w Mogilnie z 25.11.2020 r. w sprawie wyznaczenia obszaru i granic aglomeracji Gębice; publ.: Dz. Urz. Woj. Kuj-pom. 2020.5821</t>
  </si>
  <si>
    <t>PLKP0880N</t>
  </si>
  <si>
    <t>Kowal w aglomeracji -Kowal</t>
  </si>
  <si>
    <t>PLKP092N</t>
  </si>
  <si>
    <t>Lniano</t>
  </si>
  <si>
    <t>Gmina Lniano</t>
  </si>
  <si>
    <t>Uchwała nr XXIV/177/2020 Rady Gminy Lniano z14.12.2020 r. w sprawie wyznaczenia obszaru i granic aglomeracji Lniano; Wojewódzki Dziennik Urzędowy</t>
  </si>
  <si>
    <t>PLKP0920N</t>
  </si>
  <si>
    <t>Wąwelno w aglomeracji -Sośno</t>
  </si>
  <si>
    <t>Wąwelno</t>
  </si>
  <si>
    <t>PLKP098N</t>
  </si>
  <si>
    <t>Potulice</t>
  </si>
  <si>
    <t>Gmina Nakło nad Notecią</t>
  </si>
  <si>
    <t>Uchwała nr XXIX/631/2021 Rady Miejskiej w Nakle nad Notecią z dnia 28 stycznia 2021 r. w sprawie wyznaczenia obszaru i granic aglomeracji Potulice, DZ. URZ. WOJ. KUJ-POM. 2021.664</t>
  </si>
  <si>
    <t>PLKP0980N</t>
  </si>
  <si>
    <t>Oczyszczalnia Ścieków w Wójtówce w aglomeracji -Waganiec</t>
  </si>
  <si>
    <t>Oczyszczalnia Ścieków w Wójtówce</t>
  </si>
  <si>
    <t>PLKP099N</t>
  </si>
  <si>
    <t>Piotrków Kujawski</t>
  </si>
  <si>
    <t>Uchwała nr XXI/121/2020 RADY MIEJSKIEJ W PIOTRKOWIE KUJAWSKIM z dnia 18 grudnia 2020 r. w sprawie wyznaczenia obszaru i granic Aglomeracji Piotrków Kujawski 2020.6787 Ogłoszono 29.12.2020 r.</t>
  </si>
  <si>
    <t>PLKP0990N</t>
  </si>
  <si>
    <t>Świecie nad Osą w aglomeracji -Świecie nad Osą</t>
  </si>
  <si>
    <t>PLKP100N</t>
  </si>
  <si>
    <t>Czernikowo</t>
  </si>
  <si>
    <t>Uchwała nr XX/178/2020 Rady Gminy Czernikowo z dnia 30 listopada 2020 r. (Dz. U. Woj. Kuj.-Pom., poz. 6107)</t>
  </si>
  <si>
    <t>PLKP1000N</t>
  </si>
  <si>
    <t>Fabianki w aglomeracji -Fabianki</t>
  </si>
  <si>
    <t>PLKP101N</t>
  </si>
  <si>
    <t>Dobre</t>
  </si>
  <si>
    <t>Uchwała nr XXVII/216/2020 Rady Gminy Dobre z dnia 3 grudnia 2020 r. w sprawie wyznaczenia obszaru i granic Aglomeracji Dobre (Dz. U. Woj. Kuj. - Pom. Z 2020 r. poz.6295). Opublikowano 9 grudnia 2020 r.</t>
  </si>
  <si>
    <t>PLKP1010N</t>
  </si>
  <si>
    <t>Szpetal Górny w aglomeracji -Fabianki</t>
  </si>
  <si>
    <t>Szpetal Górny</t>
  </si>
  <si>
    <t>PLKP102N</t>
  </si>
  <si>
    <t>Izbica Kujawska</t>
  </si>
  <si>
    <t>Uchwała nr XXVII/244/2020 Rady Miejskiej w Izbicy Kujawskiej z dnia 29.12.2020 r.; Dziennik Urzędowy Woj. Kujawsko-Pomorskiego 12.01.2021 r. Poz. 314</t>
  </si>
  <si>
    <t>PLKP1020N</t>
  </si>
  <si>
    <t>Oczyszczalnia Ścieków w Bysławiu w aglomeracji -Lubiewo</t>
  </si>
  <si>
    <t>Oczyszczalnia Ścieków w Bysławiu</t>
  </si>
  <si>
    <t>PLKP501</t>
  </si>
  <si>
    <t>Kikół</t>
  </si>
  <si>
    <t>Uchwała nr XXIV/134/2021 RADY GMINY KIKÓŁ z dnia 26 lutego 2021 r. w sprawie wyznaczenia obszaru i granic aglomeracji Kikół</t>
  </si>
  <si>
    <t>PLKP5010</t>
  </si>
  <si>
    <t>Mielno-Lubieniec w aglomeracji -Chodecz</t>
  </si>
  <si>
    <t>Mielno-Lubieniec</t>
  </si>
  <si>
    <t>PLKP503</t>
  </si>
  <si>
    <t>Drzycim</t>
  </si>
  <si>
    <t>Uchwała nr XVIII/143/2020 RADY GMINY DRZYCIM z dnia 10 listopada 2020 r. w sprawie wyznaczenia obszaru i granic aglomeracji Drzycim (Dz. Urz. Woj. Kuj.-Pom. z dnia 18 listopada 2020 r. poz. 5539)</t>
  </si>
  <si>
    <t>PLKP5031</t>
  </si>
  <si>
    <t>PLKP5033</t>
  </si>
  <si>
    <t>Dąbrowa Biskupia w aglomeracji -Dąbrowa Biskupia</t>
  </si>
  <si>
    <t>PLKP504</t>
  </si>
  <si>
    <t>Cekcyn</t>
  </si>
  <si>
    <t>Uchwała nr XX/205/20 Rady Gminy Cekcyn z dnia 21.12.2020 r. w sprawie wyznaczenia obszaru i granic aglomeracji Cekcyn (Dz. U. Woj. Kuj. Pom. z dnia 29.12. 2020 r., poz. 6801)</t>
  </si>
  <si>
    <t>Zegartowice w aglomeracji -Papowo Biskupie</t>
  </si>
  <si>
    <t>Zegartowice</t>
  </si>
  <si>
    <t>PLKP600</t>
  </si>
  <si>
    <t>Dąbrowa Chełmińska</t>
  </si>
  <si>
    <t>Uchwała nr XXV.247.2020 Rady Gminy Dąbrowa Chełmińska z dnia 30.12.2020 r. (Dz. Urz. Woj. Kuj.-Pom., 2021, poz. 254)</t>
  </si>
  <si>
    <t>Gębice w aglomeracji -Gębice</t>
  </si>
  <si>
    <t>PLKP601</t>
  </si>
  <si>
    <t>Kęsowo</t>
  </si>
  <si>
    <t>Uchwała nr XXXII/166/2020 RADY GMINY w KĘSOWIE z dnia 26 listopada 2020 r. w sprawie wyznaczenia obszaru i granic aglomeracji Kęsowo (Dz. Urz. Woj. Kuj.-Pom. Z dnia 3 grudnia 2020 r., poz. 5985)</t>
  </si>
  <si>
    <t>Gminna Oczyszczalnia Ścieków Komunalnych w Lnianku w aglomeracji -Lniano</t>
  </si>
  <si>
    <t>Gminna Oczyszczalnia Ścieków Komunalnych w Lnianku</t>
  </si>
  <si>
    <t>PLKP602</t>
  </si>
  <si>
    <t>Osielsko i Dobrcz</t>
  </si>
  <si>
    <t>Osielsko</t>
  </si>
  <si>
    <t>Osielsko, Dobrcz</t>
  </si>
  <si>
    <t>Uchwała nr III/33/2021 Rady Gminy Osielsko z dnia 12 marca 2021 r. i Uchwała nr XXXI/265/2021 Rady Gminy Dobrcz z dnia 23 marca 2021 r.</t>
  </si>
  <si>
    <t>Oczyszczalnia Potulice w aglomeracji -Potulice</t>
  </si>
  <si>
    <t>Oczyszczalnia Potulice</t>
  </si>
  <si>
    <t>PLKP603</t>
  </si>
  <si>
    <t>Sicienko</t>
  </si>
  <si>
    <t>Uchwała nr XXIII/219/20 Rady Gminy Sicienko z dnia 30 grudnia 2020 r. w sprawie wyznaczenia obszaru i granic Aglomeracji Sicienko (Dz. Urz. Woj. Kuj.-Pom. poz.227 z dnia 2021-01-08)</t>
  </si>
  <si>
    <t>PLKP6030</t>
  </si>
  <si>
    <t>Oczyszczalnia mechaniczno-biologiczna w aglomeracji -Piotrków Kujawski</t>
  </si>
  <si>
    <t>Oczyszczalnia mechaniczno-biologiczna</t>
  </si>
  <si>
    <t>PLKP604</t>
  </si>
  <si>
    <t>Solec Kujawski</t>
  </si>
  <si>
    <t>Uchwała nr XXV/456/16 Rady Miejskiej w Solcu Kujawskim z dnia 18 grudnia 2020 r. w sprawie wyznaczenia obszaru i granic Aglomeracji Solec Kujawski (Dz.Urz.Woj. Kuj-Pom. z dnia 22 grudnia 2020 r., poz. 6598)</t>
  </si>
  <si>
    <t>Czernikowo w aglomeracji -Czernikowo</t>
  </si>
  <si>
    <t>PLKP605</t>
  </si>
  <si>
    <t>Białe Błota</t>
  </si>
  <si>
    <t>Uchwała nr RGK.0007.46.2021 RADY GMINY BIAŁE BŁOTA z dnia 27 kwietnia 2021 r.; Dziennik Urzędowy Województwa Kujawsko-Pomorskiego 20021r poz.2526.</t>
  </si>
  <si>
    <t>Dobre w aglomeracji -Dobre</t>
  </si>
  <si>
    <t>PLLE001</t>
  </si>
  <si>
    <t>lubelskie</t>
  </si>
  <si>
    <t>Miasto Lublin, lubelski, świdnicki</t>
  </si>
  <si>
    <t>Zamość</t>
  </si>
  <si>
    <t>Lublin, Głusk, Jastków, Konopnica, Niemce, Świdnik, Wólka</t>
  </si>
  <si>
    <t>Uchwała nr 758/XXIII/2020 Rady Miasta Lublin z dnia 19 listopada 2020 r. w sprawie zmiany obszaru i granic aglomeracji Lublin (Dz. Urz. Woj. Lub. 2020 r. poz. 5945)</t>
  </si>
  <si>
    <t>PLLE0010</t>
  </si>
  <si>
    <t>Izbica Kujawska w aglomeracji -Izbica Kujawska</t>
  </si>
  <si>
    <t>PLLE002</t>
  </si>
  <si>
    <t>zamojski</t>
  </si>
  <si>
    <t>Miasto Zamość</t>
  </si>
  <si>
    <t>Miasto Zamość, Gmina Zamość, Gmina Łabunie, Gmina Sitno</t>
  </si>
  <si>
    <t>Uchwała nr XXVII/439/2020 Rady Miasta Zamość z dnia 29 grudnia 2020 r. (DZ. URZ. WOJ. LUB. 2021.95)</t>
  </si>
  <si>
    <t>PLLE0020</t>
  </si>
  <si>
    <t>Lubin w aglomeracji -Kikół</t>
  </si>
  <si>
    <t>PLLE003</t>
  </si>
  <si>
    <t>Chełm</t>
  </si>
  <si>
    <t>chełmski</t>
  </si>
  <si>
    <t>Biała Podlaska</t>
  </si>
  <si>
    <t>Miasto Chełm</t>
  </si>
  <si>
    <t>Miasto Chełm, Gmina Chełm</t>
  </si>
  <si>
    <t>Uchwała nr XXXVII/307/20 Rada Miasta Chełm z dnia 30.12.2020 r. Dziennik Urzędowy Województwa Lubelskiego z dnia 4 stycznia 2021 r. poz. 33</t>
  </si>
  <si>
    <t>PLLE0030</t>
  </si>
  <si>
    <t>Oczyszczalnia Ścieków w Drzycimiu w aglomeracji -Drzycim</t>
  </si>
  <si>
    <t>Oczyszczalnia Ścieków w Drzycimiu</t>
  </si>
  <si>
    <t>PLLE004</t>
  </si>
  <si>
    <t>Miasto Biała Podlaska</t>
  </si>
  <si>
    <t>Gmina Miejska Biała Podlaska</t>
  </si>
  <si>
    <t>Uchwała nr XIX/54/20 Rady Miasta Biała Podlaska z dnia 09.11.2020 r.; Dziennik Urzędowy Województwa Lubelskiego</t>
  </si>
  <si>
    <t>PLLE0040</t>
  </si>
  <si>
    <t>Oczyszczalnia Ścieków socjalno-bytowych Zakład Gródek w aglomeracji -Drzycim</t>
  </si>
  <si>
    <t>Oczyszczalnia Ścieków socjalno-bytowych Zakład Gródek</t>
  </si>
  <si>
    <t>PLLE005</t>
  </si>
  <si>
    <t>Ryki</t>
  </si>
  <si>
    <t>rycki</t>
  </si>
  <si>
    <t>Miasto Ryki</t>
  </si>
  <si>
    <t>Miasto Ryki, Gmina Ryki</t>
  </si>
  <si>
    <t>Uchwała nr LXXVI/486/2022 RADY MIEJSKIEJ W RYKACH z dnia 29 grudnia 2022 r. zmieniająca uchwałę w sprawie wyznaczenia obszaru i granic Aglomeracji Ryki, DZIENNIK URZĘDOWY WOJEWÓDZTWA LUBELSKIEGO Lublin, dnia 9 stycznia 2023 r. Poz. 143</t>
  </si>
  <si>
    <t>PLLE0050</t>
  </si>
  <si>
    <t>PLKP5034</t>
  </si>
  <si>
    <t>Oczyszczalnia Ścieków socjalno - bytowych Spółdzielnia Mieszkaniowa "ENERGETYK" Gródek w aglomeracji -Drzycim</t>
  </si>
  <si>
    <t>Oczyszczalnia Ścieków socjalno - bytowych Spółdzielnia Mieszkaniowa "ENERGETYK" Gródek</t>
  </si>
  <si>
    <t>PLLE006</t>
  </si>
  <si>
    <t>Puławy</t>
  </si>
  <si>
    <t>Radom</t>
  </si>
  <si>
    <t>Miasto Puławy</t>
  </si>
  <si>
    <t>Miasto Puławy, Gmina Końskowola, Gmina Żyrzyn, Gmina Puławy</t>
  </si>
  <si>
    <t>Uchwała nr XXVI/255/20 Rady Miasta Puławy z dnia 21 grudnia 2020 r. w sprawie wyznaczenia obszaru i granic aglomeracji Puławy; DZ. URZ. WOJ. LUB. 2020.6974 Ogłoszony dnia 30.12.2020 r.</t>
  </si>
  <si>
    <t>PLLE0060</t>
  </si>
  <si>
    <t>Wojnowo w aglomeracji -Sicienko</t>
  </si>
  <si>
    <t>Wojnowo</t>
  </si>
  <si>
    <t>PLLE007</t>
  </si>
  <si>
    <t>Łuków</t>
  </si>
  <si>
    <t>łukowski</t>
  </si>
  <si>
    <t>Miasto Łuków</t>
  </si>
  <si>
    <t>Uchwała nr XXVII/210/2020 RADY MIASTA ŁUKÓW z dnia 31 sierpnia 2020 r. w sprawie wyznaczenia aglomeracji Łuków, Dz. Urz. Woj. Lubelskiego poz. 4428</t>
  </si>
  <si>
    <t>PLLE0070</t>
  </si>
  <si>
    <t>Hajdów w aglomeracji -Lublin</t>
  </si>
  <si>
    <t>Hajdów</t>
  </si>
  <si>
    <t>PLLE008</t>
  </si>
  <si>
    <t>Lubartów</t>
  </si>
  <si>
    <t>lubartowski</t>
  </si>
  <si>
    <t>Miasto Lubartów</t>
  </si>
  <si>
    <t>Gmina Miasto Lubartów</t>
  </si>
  <si>
    <t>Uchwała nr XXIX/208/2021 Rady Miasta Lubartów z dnia 30 marca 2021 r. w sprawie wyznaczenia obszaru i granic aglomeracji Lubartów na obszarze miasta Lubartów (Dz. Urz. Woj. Lubel. z 2021 r. poz. 1770)</t>
  </si>
  <si>
    <t>PLLE0080</t>
  </si>
  <si>
    <t>Oczyszczalnia Ścieków w Zamościu w aglomeracji -Zamość</t>
  </si>
  <si>
    <t>Oczyszczalnia Ścieków w Zamościu</t>
  </si>
  <si>
    <t>PLLE009</t>
  </si>
  <si>
    <t>Kraśnik</t>
  </si>
  <si>
    <t>kraśnicki</t>
  </si>
  <si>
    <t>Gmina Miejska Kraśnik Gmina Wiejska Kraśnik</t>
  </si>
  <si>
    <t>Uchwała nr XXXII/249/2020 Rady Miasta Kraśnik z dnia 26 listopada 2020 r. w sprawie wyznaczenia obszaru i granic aglomeracji Kraśnik (Dz. U. woj. Lubelskiego z 2020 r. poz. 5968</t>
  </si>
  <si>
    <t>PLLE0090</t>
  </si>
  <si>
    <t>Bieławin w aglomeracji -Chełm</t>
  </si>
  <si>
    <t>Bieławin</t>
  </si>
  <si>
    <t>Rzeszów</t>
  </si>
  <si>
    <t>PLLE010</t>
  </si>
  <si>
    <t>Biłgoraj</t>
  </si>
  <si>
    <t>biłgorajski</t>
  </si>
  <si>
    <t>Stalowa Wola</t>
  </si>
  <si>
    <t>Region Górnej Wisły</t>
  </si>
  <si>
    <t>Gmina Miasto Biłgoraj</t>
  </si>
  <si>
    <t>Gmina Miasto Biłgoraj, Gmina Biłgoraj</t>
  </si>
  <si>
    <t>Uchwała nr XXIV/252/2020 Rady Miasta Biłgoraju z dnia 21 grudnia 2020 r. w sprawie wyznaczenia aglomeracji Biłgoraj (Dz.Urz. Woj. Lub. z 2020 r., poz.6945) zmieniona Uchwałą Nr XXVI/272/2021 Rady Miasta Biłgoraju z dnia 29 kwietnia 2021 r. zmieniająca uchwałą w sprawie wyznaczenia aglomeracji Biłgoraj (Dz.Urz. Woj. Lub. z 2021 r., poz. 2139)</t>
  </si>
  <si>
    <t>PLLE0100</t>
  </si>
  <si>
    <t>Zakład Oczyszczania Ścieków w aglomeracji -Biała Podlaska</t>
  </si>
  <si>
    <t>Zakład Oczyszczania Ścieków</t>
  </si>
  <si>
    <t>PLLE011</t>
  </si>
  <si>
    <t>Międzyrzec Podlaski</t>
  </si>
  <si>
    <t>bialski</t>
  </si>
  <si>
    <t>Międzyrzec Podlaski - Miasto</t>
  </si>
  <si>
    <t>Uchwała nr XXVII/248/20 Rady Miasta Międzyrzec Podlaski z dnia 29 grudnia 2020 r. w sprawie wyznaczenia obszaru i granic aglomeracji gminy miejskiej Międzyrzec Podlaski, Dziennik Urzędowy Województwa Lubelskiego z 2021 r. poz. 112</t>
  </si>
  <si>
    <t>PLLE0110</t>
  </si>
  <si>
    <t>Oczyszczalnia Ścieków FREGATA w Rykach w aglomeracji -Ryki</t>
  </si>
  <si>
    <t>Oczyszczalnia Ścieków FREGATA w Rykach</t>
  </si>
  <si>
    <t>PLLE012</t>
  </si>
  <si>
    <t>Łęczna</t>
  </si>
  <si>
    <t>łęczyński</t>
  </si>
  <si>
    <t>Uchwała nr XXIX/174/2021 RADY MIEJSKIEJ W ŁĘCZNEJ 27 stycznia 2021 r. U Dz. Urz. Woj. Lubel.poz. 636 z dnia 04.02.2021</t>
  </si>
  <si>
    <t>PLLE0120</t>
  </si>
  <si>
    <t>Oczyszczalnia Ścieków w Puławach w aglomeracji -Puławy</t>
  </si>
  <si>
    <t>Oczyszczalnia Ścieków w Puławach</t>
  </si>
  <si>
    <t>PLLE013</t>
  </si>
  <si>
    <t>Dęblin</t>
  </si>
  <si>
    <t>Dęblin, Stężyca</t>
  </si>
  <si>
    <t>Uchwała nr XL/235/2020 Rady Miasta Dęblin z dnia 17 grudnia 2020 r. (Dz. Urząd. Woj. Lub. z 2020 r. poz. 6946)</t>
  </si>
  <si>
    <t>PLLE0130</t>
  </si>
  <si>
    <t>Zakład Kanalizacji i Oczyszczania Ścieków w aglomeracji -Łuków</t>
  </si>
  <si>
    <t>Zakład Kanalizacji i Oczyszczania Ścieków</t>
  </si>
  <si>
    <t>PLLE014</t>
  </si>
  <si>
    <t>Tomaszów Lubelski</t>
  </si>
  <si>
    <t>tomaszowski</t>
  </si>
  <si>
    <t>Miasto Tomaszów Lubelski</t>
  </si>
  <si>
    <t>Uchwała nr LIII/570/2022 Rady Miasta Tomaszów Lubelski z dnia 16 grudnia 2022 r.</t>
  </si>
  <si>
    <t>PLLE0140</t>
  </si>
  <si>
    <t>Oczyszczalnia Ścieków w Lubartowie w aglomeracji -Lubartów</t>
  </si>
  <si>
    <t>Oczyszczalnia Ścieków w Lubartowie</t>
  </si>
  <si>
    <t>PLLE015</t>
  </si>
  <si>
    <t>Opole Lubelskie</t>
  </si>
  <si>
    <t>opolski</t>
  </si>
  <si>
    <t>Uchwała nr XXIV/185/2020 Rady Miejskiej w Opolu Lubelskim z dnia 29 października 2020 r. Dz. Urz. poz.5368 z dn. 09.11.2020 r.</t>
  </si>
  <si>
    <t>PLLE0150</t>
  </si>
  <si>
    <t>Oczyszczalnia Ścieków komunalnych Kraśnik w aglomeracji -Kraśnik</t>
  </si>
  <si>
    <t>Oczyszczalnia Ścieków komunalnych Kraśnik</t>
  </si>
  <si>
    <t>PLLE016</t>
  </si>
  <si>
    <t>Krasnystaw</t>
  </si>
  <si>
    <t>krasnostawski</t>
  </si>
  <si>
    <t>Krasnystaw Miasto</t>
  </si>
  <si>
    <t>Uchwała nr XXIV/182/2020 Rady Miasta Krasnystaw z dnia 30 grudnia 2020 r. w sprawie wyznaczenia aglomeracji Krasnystaw (Dz. Urz. Woj. Lub. z 2021 r. poz. 93)</t>
  </si>
  <si>
    <t>PLLE0160</t>
  </si>
  <si>
    <t>Biłgoraj w aglomeracji -Biłgoraj</t>
  </si>
  <si>
    <t>PLLE017</t>
  </si>
  <si>
    <t>Hrubieszów</t>
  </si>
  <si>
    <t>hrubieszowski</t>
  </si>
  <si>
    <t>Bug</t>
  </si>
  <si>
    <t>Gmina Hrubieszów</t>
  </si>
  <si>
    <t>Uchwała nr XXIX/236/2020 Rady Miejskiej w Hrubieszowie z dnia 30 grudnia 2020 r. (Dz. Urz. Woj. Lub. Z 2021 poz 184.)</t>
  </si>
  <si>
    <t>PLLE0170</t>
  </si>
  <si>
    <t>Międzyrzec Podlaski w aglomeracji -Międzyrzec Podlaski</t>
  </si>
  <si>
    <t>PLLE018</t>
  </si>
  <si>
    <t>Janów Lubelski</t>
  </si>
  <si>
    <t>janowski</t>
  </si>
  <si>
    <t>Uchwała nr XXVI/228/20/2020 Rady Miejskiej w Janowie Lubelskim z dnia 11 grudnia 2020 r. w sprawie wyznaczenia aglomeracji Janów Lubelski (Dz.Urz.Woj. Lub. Z 2020 r., poz. 6988)</t>
  </si>
  <si>
    <t>PLLE0180</t>
  </si>
  <si>
    <t>Łęczna w aglomeracji -Łęczna</t>
  </si>
  <si>
    <t>PLLE019</t>
  </si>
  <si>
    <t>Włodawa</t>
  </si>
  <si>
    <t>włodawski</t>
  </si>
  <si>
    <t>Gmina Miejska Włodawa</t>
  </si>
  <si>
    <t>Uchwała nr XXXV/161/20 Rady Miejskiej we Włodawie z 2020-12-18 Dz. U. Województwa Lubelskiego poz. 244</t>
  </si>
  <si>
    <t>PLLE0190</t>
  </si>
  <si>
    <t>Dęblin w aglomeracji -Dęblin</t>
  </si>
  <si>
    <t>PLLE020</t>
  </si>
  <si>
    <t>Radzyń Podlaski</t>
  </si>
  <si>
    <t>radzyński</t>
  </si>
  <si>
    <t>Uchwała nr XXII/136/2020 RADZY MIASTA RADZYŃ PODLASKI z dnia 27 listopada 2020 r. Dz. U. woj. Lubelskiego z dnia 16 grudnia 2020 r. poz. 6724</t>
  </si>
  <si>
    <t>PLLE0220</t>
  </si>
  <si>
    <t>Oczyszczalnia Ścieków w Tomaszowie Lubelskim w aglomeracji -Tomaszów Lubelski</t>
  </si>
  <si>
    <t>Oczyszczalnia Ścieków w Tomaszowie Lubelskim</t>
  </si>
  <si>
    <t>PLLE023</t>
  </si>
  <si>
    <t>Parczew</t>
  </si>
  <si>
    <t>Parczew, Siemień</t>
  </si>
  <si>
    <t>Uchwała nr XXVIII/174/2020 Rady Miejskiej w Parczewie z dnia 30 listopada 2020 r. w sprawie wyznaczenia obszaru i granic aglomeracji Parczew, DZ. URZ. WOJ. LUB. 2020.6079, http://edziennik.lublin.uw.gov.pl/legalact/2020/6079/</t>
  </si>
  <si>
    <t>PLLE0230</t>
  </si>
  <si>
    <t>Miejska Oczyszczalnia Ścieków Opole Lubelskie w aglomeracji -Opole Lubelskie</t>
  </si>
  <si>
    <t>Miejska Oczyszczalnia Ścieków Opole Lubelskie</t>
  </si>
  <si>
    <t>PLLE024</t>
  </si>
  <si>
    <t>Bychawa</t>
  </si>
  <si>
    <t>lubelski</t>
  </si>
  <si>
    <t>Uchwała nr XXVII/203/2021 RADY MIEJSKIEJ W BYCHAWIE z dnia 24 marca 2021 r. w sprawie wyznaczenia obszaru i granic aglomeracji Bychawa</t>
  </si>
  <si>
    <t>PLLE0240</t>
  </si>
  <si>
    <t>Miejska Oczyszczalnia Ścieków Komunalnych w aglomeracji -Krasnystaw</t>
  </si>
  <si>
    <t>Miejska Oczyszczalnia Ścieków Komunalnych</t>
  </si>
  <si>
    <t>PLLE025</t>
  </si>
  <si>
    <t>Jastków</t>
  </si>
  <si>
    <t>Uchwała nr XXV/191/2020 Rady Gminy Jastków (opub. W Dz.Urz. Woj. Lub. Z 9.12.2020 r.,poz. 6323)</t>
  </si>
  <si>
    <t>PLLE0250</t>
  </si>
  <si>
    <t>Hrubieszów w aglomeracji -Hrubieszów</t>
  </si>
  <si>
    <t>PLLE026</t>
  </si>
  <si>
    <t>Terespol</t>
  </si>
  <si>
    <t>Uchwała nr XIX/132/20 Rady Miasta Terespol z dn. 10.09.2020 r., Dziennik Urzędowy Województwa Lubelskiego z 18.09.2020 r., poz. 4622</t>
  </si>
  <si>
    <t>PLLE0260</t>
  </si>
  <si>
    <t>Przedsiębiorstwo Gospodarki Komunalnej i Mieszkaniowej Sp. z o.o. Oczyszczalnia Ścieków w aglomeracji -Janów Lubelski</t>
  </si>
  <si>
    <t>Przedsiębiorstwo Gospodarki Komunalnej i Mieszkaniowej Sp. z o.o. Oczyszczalnia Ścieków</t>
  </si>
  <si>
    <t>PLLE029</t>
  </si>
  <si>
    <t>Terespol-Koroszczyn</t>
  </si>
  <si>
    <t>Gmina Terespol</t>
  </si>
  <si>
    <t>Gmina Terespol, Gmina Zalesie</t>
  </si>
  <si>
    <t>PLLE0290</t>
  </si>
  <si>
    <t>Włodawa w aglomeracji -Włodawa</t>
  </si>
  <si>
    <t>PLLE030</t>
  </si>
  <si>
    <t>Bełżyce</t>
  </si>
  <si>
    <t>Gmina Bełżyce (w tym Miasto Bełżyce i Miejscowość Krężnica Okrągła)</t>
  </si>
  <si>
    <t>Uchwała nr XXX/289/2020 Rady Miejskiej w Bełżycach z dnia 30 września 2020 r. w sprawie wyznaczenia obszaru i granic aglomeracji gminy Bełżyce, Dz. Urz. Województwa Lubelskiego z 2020 r. poz. 4985</t>
  </si>
  <si>
    <t>PLLE0300</t>
  </si>
  <si>
    <t>Radzyń Podlaski w aglomeracji -Radzyń Podlaski</t>
  </si>
  <si>
    <t>PLLE031</t>
  </si>
  <si>
    <t>Zwierzyniec</t>
  </si>
  <si>
    <t>Uchwała nr XIX/159/20 Rady Miejskiej w Zwierzyńcu z dnia 13 sierpnia 2020 r. w sprawie wyznaczenia aglomeracji Zwierzyniec. DZ. URZ. WOJ. LUB. 2020.4368 Ogłoszony: 02.09.2020</t>
  </si>
  <si>
    <t>PLLE0310</t>
  </si>
  <si>
    <t>Oczyszczalnia Ścieków w Parczewie w aglomeracji -Parczew</t>
  </si>
  <si>
    <t>Oczyszczalnia Ścieków w Parczewie</t>
  </si>
  <si>
    <t>PLLE032</t>
  </si>
  <si>
    <t>Milejów</t>
  </si>
  <si>
    <t>Uchwała nr XXVII/166/20 Rady Gminy Milejów z dnia 30 grudnia 2020 r. w sprawie wyznaczenia obszaru i granic aglomeracji Milejów (Dz. Urz. Woj. Lub. z 2021 r. poz. 24)</t>
  </si>
  <si>
    <t>PLLE0320</t>
  </si>
  <si>
    <t>Oczyszczalnia Ścieków w Bychawie w aglomeracji -Bychawa</t>
  </si>
  <si>
    <t>Oczyszczalnia Ścieków w Bychawie</t>
  </si>
  <si>
    <t>PLLE033</t>
  </si>
  <si>
    <t>Szczebrzeszyn</t>
  </si>
  <si>
    <t>Uchwała nr XVI/220/2020 Rady Miejskiej w Szczebrzeszynie z dnia 23.12.2020 r. Dz.U.Woj. Lub. Poz. 398 z dnia 19.01.2021</t>
  </si>
  <si>
    <t>PLLE0330</t>
  </si>
  <si>
    <t>Snopków w aglomeracji -Jastków</t>
  </si>
  <si>
    <t>Snopków</t>
  </si>
  <si>
    <t>PLLE034</t>
  </si>
  <si>
    <t>Rejowiec Fabryczny</t>
  </si>
  <si>
    <t>Miasto Rejowiec Fabryczny</t>
  </si>
  <si>
    <t>PLLE0340</t>
  </si>
  <si>
    <t>Terespol " Wschód" w aglomeracji -Terespol</t>
  </si>
  <si>
    <t>Terespol " Wschód"</t>
  </si>
  <si>
    <t>PLLE037</t>
  </si>
  <si>
    <t>Nałęczów</t>
  </si>
  <si>
    <t>puławski</t>
  </si>
  <si>
    <t>Uchwała nr LVIII/365/22 Rady Miejskiej w Nałęczowie z dnia 14.12.2022 r.</t>
  </si>
  <si>
    <t>PLLE0370</t>
  </si>
  <si>
    <t>Oczyszczalnia Koroszczyn w aglomeracji -Terespol-Koroszczyn</t>
  </si>
  <si>
    <t>Oczyszczalnia Koroszczyn</t>
  </si>
  <si>
    <t>PLLE040</t>
  </si>
  <si>
    <t>Niemce</t>
  </si>
  <si>
    <t>Uchwała nr XXI/212/2020 RADY GMINY NIEMCE Z DN. 22.12.2020 R., , DZIENNIK URZĘDOWY WOJEWÓDZTWA LUBELSKIEGO</t>
  </si>
  <si>
    <t>PLLE0400</t>
  </si>
  <si>
    <t>Oczyszczalnia Ścieków w Bełżycach w aglomeracji -Bełżyce</t>
  </si>
  <si>
    <t>Oczyszczalnia Ścieków w Bełżycach</t>
  </si>
  <si>
    <t>PLLE041</t>
  </si>
  <si>
    <t>Werbkowice</t>
  </si>
  <si>
    <t>Uchwała nr XXII/142/2020 Rady Gminy Werbkowice (Dz.Urz.Woj. Lubelskiego z 2020 r. Poz. 5869</t>
  </si>
  <si>
    <t>PLLE0410</t>
  </si>
  <si>
    <t>Zwierzyniec w aglomeracji -Zwierzyniec</t>
  </si>
  <si>
    <t>PLLE043</t>
  </si>
  <si>
    <t xml:space="preserve">Stoczek Łukowski </t>
  </si>
  <si>
    <t>Stoczek Łukowski</t>
  </si>
  <si>
    <t>Uchwała nr XXIII/142/2020 Rady Miasta Stoczek Łukowski z dnia 15.12.2020. (Dziennik Urzędowy Województwa Lubelskiego z dnia 16 grudnia 2020 r., poz. 6761)</t>
  </si>
  <si>
    <t>PLLE0430</t>
  </si>
  <si>
    <t>Mechaniczno-Biologiczna Oczyszczalnia Ścieków w Milejowie w aglomeracji -Milejów</t>
  </si>
  <si>
    <t>Mechaniczno-Biologiczna Oczyszczalnia Ścieków w Milejowie</t>
  </si>
  <si>
    <t>PLLE044</t>
  </si>
  <si>
    <t>Strzyżów</t>
  </si>
  <si>
    <t>Horodło</t>
  </si>
  <si>
    <t>Uchwała nr XV/105/20 Rady Gminy Horodło z 19.11.2020 r., Dziennik Urzędowy Województwa Lubelskiego (poz. 6609, 2020 r.)</t>
  </si>
  <si>
    <t>PLLE0440</t>
  </si>
  <si>
    <t>Szczebrzeszyn w aglomeracji -Szczebrzeszyn</t>
  </si>
  <si>
    <t>PLLE045</t>
  </si>
  <si>
    <t>Niedrzwica Duża</t>
  </si>
  <si>
    <t>Uchwała nr XXVII/148/20 Rady Gminy Niedrzwica Duża z dnia 29 grudnia 2020 r. w sprawie wyznaczenia obszaru i granicy Aglomeracji Niedrzwica Duża (Dz. U. Woj. Lubels. z 2021 poz.92)</t>
  </si>
  <si>
    <t>PLLE0450</t>
  </si>
  <si>
    <t>Miejski Zakład Wodociągów i Kanalizacji w aglomeracji -Rejowiec Fabryczny</t>
  </si>
  <si>
    <t>Miejski Zakład Wodociągów i Kanalizacji</t>
  </si>
  <si>
    <t>PLLE047</t>
  </si>
  <si>
    <t>Tarnogród</t>
  </si>
  <si>
    <t>Uchwała nr XXX/203/2020 Rady Miejskiej w Tarnogrodzie z dnia 22 grudnia 2020 r. w sprawie wyznaczenia aglomeracji Tarnogród (Dz. U. Woj. Lubelskiego z dn. 28.12.2020 r. poz. 6929)</t>
  </si>
  <si>
    <t>PLLE0470</t>
  </si>
  <si>
    <t>Oczyszczalnia Ścieków w Nałęczowie w aglomeracji -Nałęczów</t>
  </si>
  <si>
    <t>Oczyszczalnia Ścieków w Nałęczowie</t>
  </si>
  <si>
    <t>PLLE048</t>
  </si>
  <si>
    <t>Wisznice</t>
  </si>
  <si>
    <t>Uchwała nr XXII/169/2021, Rada Gminy Wisznice z 26.01.2021, , Dz.Urz.Woj. Lubelskiego z dnia 29.01.2021, poz. 548</t>
  </si>
  <si>
    <t>PLLE0480</t>
  </si>
  <si>
    <t>Niemce w aglomeracji -Niemce</t>
  </si>
  <si>
    <t>PLLE049</t>
  </si>
  <si>
    <t>Kazimierz Dolny</t>
  </si>
  <si>
    <t>Uchwała nr XXIV/165/20 Rady Miejskiej w Kazimierzu Dolnym z dnia 30 grudnia 2020 r. Ogłoszona w Dzienniku Urzędowym Województwa Lubelskiego 11 stycznia 2021 r., poz. 192</t>
  </si>
  <si>
    <t>PLLE0490</t>
  </si>
  <si>
    <t>Werbkowice w aglomeracji -Werbkowice</t>
  </si>
  <si>
    <t>PLLE052</t>
  </si>
  <si>
    <t>Kock</t>
  </si>
  <si>
    <t>Uchwała nr 0007.XVII.122.2020 Rady Miejskiej w Kocku z dnia 29 grudnia 2020 r. w sprawie wyznaczenia obszaru i granic aglomeracji Kock (Dz. Urz. Woj. Lub. 2021 r. poz. 99)</t>
  </si>
  <si>
    <t>PLLE0520</t>
  </si>
  <si>
    <t xml:space="preserve">Stoczek Łukowski w aglomeracji -Stoczek Łukowski </t>
  </si>
  <si>
    <t>PLLE054</t>
  </si>
  <si>
    <t>Bełżec</t>
  </si>
  <si>
    <t>Uchwała nr XXII/145/2020 RADY GMINY BEŁŻEC z dnia 29 grudnia 2020 r. (Dz. Urz. Woj. Lub. z 2021 r., poz. 90)</t>
  </si>
  <si>
    <t>PLLE0540</t>
  </si>
  <si>
    <t>Strzyżów w aglomeracji -Strzyżów</t>
  </si>
  <si>
    <t>PLLE055</t>
  </si>
  <si>
    <t>Ostrów Lubelski</t>
  </si>
  <si>
    <t>Uchwała nr XLI/255/22 Data: 29.12.2022 r., Organ: Rada Miejska w Ostrowie Lubelskim, Nazwa: zmieniająca uchwałę w sprawie wyznaczenia obszaru i granic aglomeracji Ostrów Lubelski. Publikator: LUW (Dz. U. z dn. 11 stycznia 2023 r., poz. 210)</t>
  </si>
  <si>
    <t>PLLE0550</t>
  </si>
  <si>
    <t>Niedrzwica w aglomeracji -Niedrzwica Duża</t>
  </si>
  <si>
    <t>Niedrzwica</t>
  </si>
  <si>
    <t>PLLE056</t>
  </si>
  <si>
    <t>Adamów</t>
  </si>
  <si>
    <t>Uchwała nr XXIX/212/21 Rady Gminy Adamów z dnia 30 marca 2021 r. w sprawie wyznaczenia obszaru i granic Aglomeracji Adamów</t>
  </si>
  <si>
    <t>PLLE0560</t>
  </si>
  <si>
    <t>Tarnogród w aglomeracji -Tarnogród</t>
  </si>
  <si>
    <t>PLLE057</t>
  </si>
  <si>
    <t>Krasnobród</t>
  </si>
  <si>
    <t>Uchwała nr XVIII/158/2020 Rady Miejskiej w Krasnobrodzie z dnia 27 października 2020 r. w sprawie wyznaczenia i zmiany granic aglomeracji Krasnobród (Dz. Urz. Woj. Lub. z 2020 r. poz. 5477)</t>
  </si>
  <si>
    <t>PLLE0570</t>
  </si>
  <si>
    <t>Wisznice w aglomeracji -Wisznice</t>
  </si>
  <si>
    <t>PLLE059</t>
  </si>
  <si>
    <t>Janów Podlaski</t>
  </si>
  <si>
    <t>Sokołów Podlaski</t>
  </si>
  <si>
    <t>Uchwała nr XXI/198/21 Rady Gminy Janów Podlaski z dnia 15 lipca 2021 r. w sprawie obszaru i granic aglomeracji Janów Podlaski (Dz. Urz. Woj. Lubel. z 2021 r. poz. 3345)</t>
  </si>
  <si>
    <t>PLLE0590</t>
  </si>
  <si>
    <t>Oczyszczalnia Ścieków w Bochotnicy w aglomeracji -Kazimierz Dolny</t>
  </si>
  <si>
    <t>Oczyszczalnia Ścieków w Bochotnicy</t>
  </si>
  <si>
    <t>PLLE060</t>
  </si>
  <si>
    <t>Kurów</t>
  </si>
  <si>
    <t>Uchwała nr XIX/197/2020 Rady Gminy Kurów z 30 grudnia 2020 r. w sprawie wyznaczenia obszaru i granic aglomeracji Kurów (Dz.Urz. Woj. Lubel. z 2021 r., poz. 38)</t>
  </si>
  <si>
    <t>PLLE0600</t>
  </si>
  <si>
    <t>Oczyszczalnia Ścieków Kock w aglomeracji -Kock</t>
  </si>
  <si>
    <t>Oczyszczalnia Ścieków Kock</t>
  </si>
  <si>
    <t>PLLE061</t>
  </si>
  <si>
    <t>Annopol</t>
  </si>
  <si>
    <t>Uchwała nr XLIX/368/22 Rady Miejskiej Annopol z dnia 28grudnia 2022 r. zmieniająca uchwałę nr XXVII/201/20 Rady Miejskiej Annopol z dnia 30 listopada 2020 r. w sprawie wyznaczenia obszaru i granic aglomeracji miasta Annopol.</t>
  </si>
  <si>
    <t>PLLE0610</t>
  </si>
  <si>
    <t>Oczyszczalnia Ścieków Bełżec w aglomeracji -Bełżec</t>
  </si>
  <si>
    <t>Oczyszczalnia Ścieków Bełżec</t>
  </si>
  <si>
    <t>PLLE063</t>
  </si>
  <si>
    <t>Piaski</t>
  </si>
  <si>
    <t>Uchwała nr XXVIII/248/2020 Rady Miejskiej w Piaskach z dnia 30 grudnia 2020 r. DZ. URZ. WOJ. LUB. 2021.384</t>
  </si>
  <si>
    <t>PLLE0630</t>
  </si>
  <si>
    <t>Ostrów Lubelski w aglomeracji -Ostrów Lubelski</t>
  </si>
  <si>
    <t>PLLE064</t>
  </si>
  <si>
    <t>Frampol</t>
  </si>
  <si>
    <t>Uchwała nr XXIII/163/20 RADY MIEJSKIEJ WE FRAMPOLU z dnia 30 grudnia 2020 r. w sprawie wyznaczenia aglomeracji Frampol (Dz. Urz. Woj. Lubel. z 2021 r., poz. 250)</t>
  </si>
  <si>
    <t>PLLE0640</t>
  </si>
  <si>
    <t>Oczyszczalnia Ścieków w Adamowie w aglomeracji -Adamów</t>
  </si>
  <si>
    <t>Oczyszczalnia Ścieków w Adamowie</t>
  </si>
  <si>
    <t>PLLE065</t>
  </si>
  <si>
    <t>Trawniki</t>
  </si>
  <si>
    <t>Uchwała nr XVII/135/2020 RADY GMINY TRAWNIKI z dnia 30 listopada 2020 r. (Dz. U. Woj. Lubelskiego 2020 r. Poz 6361)</t>
  </si>
  <si>
    <t>PLLE0650</t>
  </si>
  <si>
    <t>Hutki w aglomeracji -Krasnobród</t>
  </si>
  <si>
    <t>Hutki</t>
  </si>
  <si>
    <t>PLLE067</t>
  </si>
  <si>
    <t>Michów</t>
  </si>
  <si>
    <t>Uchwała nr XXXII/185/2021 Rady Gminy Michów z dnia 14.09.2021 r. w sprawie wyznaczenia obszaru i granic Aglomeracji Michów (Dz. Urz. Woj. Lub. z 2021 r. poz. 3867)</t>
  </si>
  <si>
    <t>PLLE6030</t>
  </si>
  <si>
    <t>Janów Podlaski Ecolo-Chief w aglomeracji -Janów Podlaski</t>
  </si>
  <si>
    <t>Janów Podlaski Ecolo-Chief</t>
  </si>
  <si>
    <t>PLLE068</t>
  </si>
  <si>
    <t>Tyszowce</t>
  </si>
  <si>
    <t>Uchwała nr XXI/155/2020 Rady Miejskiej w Tyszowcach z dnia 8 grudnia 2020 r. w sprawie wyznaczenia obszaru i granicy aglomeracji Tyszowce (Dz.Urz. Woj. Lubelskiego z 2020 r., poz. 6738)</t>
  </si>
  <si>
    <t>PLLE0680</t>
  </si>
  <si>
    <t>Oczyszczalnia Ścieków w Kurowie w aglomeracji -Kurów</t>
  </si>
  <si>
    <t>Oczyszczalnia Ścieków w Kurowie</t>
  </si>
  <si>
    <t>PLLE069</t>
  </si>
  <si>
    <t>Puchaczów</t>
  </si>
  <si>
    <t>Uchwała nr XXXVI/250/21 Rady Gminy Puchaczów z dnia 25 sierpnia 2021 r. w sprawie wyznaczenia obszaru i granic aglomeracji Puchaczów (Dz. Urz. Woj. Lub. Z dnia 30.08.2021 r., poz. 3615)</t>
  </si>
  <si>
    <t>PLLE0690</t>
  </si>
  <si>
    <t>Oczyszczalnia Ścieków w Annopolu w aglomeracji -Annopol</t>
  </si>
  <si>
    <t>Oczyszczalnia Ścieków w Annopolu</t>
  </si>
  <si>
    <t>PLLE070</t>
  </si>
  <si>
    <t>Rejowiec</t>
  </si>
  <si>
    <t>Uchwała nr XIX/135/2020 Rady Miejskiej w Rejowcu z dnia 30 grudnia 2020, DZ. URZ. WOJ. LUB. 2021.252 z dnia 12.01.2021</t>
  </si>
  <si>
    <t>PLLE0700</t>
  </si>
  <si>
    <t>Oczyszczalnia Ścieków w Piaskach w aglomeracji -Piaski</t>
  </si>
  <si>
    <t>Oczyszczalnia Ścieków w Piaskach</t>
  </si>
  <si>
    <t>PLLE071</t>
  </si>
  <si>
    <t>Niedźwiada</t>
  </si>
  <si>
    <t>Uchwała nr XLII/280/22 Rady Gminy Niedźwiada zmieniająca uchwałę w sprawie wyznaczania obszaru i granic aglomeracji Niedźwiada (Dz. U. Województwa Lubelskiego, poz. 147)</t>
  </si>
  <si>
    <t>PLLE0710</t>
  </si>
  <si>
    <t>Frampol w aglomeracji -Frampol</t>
  </si>
  <si>
    <t>PLLE072</t>
  </si>
  <si>
    <t>Garbów</t>
  </si>
  <si>
    <t>Uchwała nr XVIII/107/20 Rady Gminy Garbów z dnia 27 listopada 2020 r. W sprawie zmiany uchwały o wyznaczeniu obszaru i granic aglomeracji</t>
  </si>
  <si>
    <t>PLLE0720</t>
  </si>
  <si>
    <t>Trawniki w aglomeracji -Trawniki</t>
  </si>
  <si>
    <t>PLLE073</t>
  </si>
  <si>
    <t>Lubycza Królewska</t>
  </si>
  <si>
    <t>Uchwała nr XXI/122/2020 Rady Miejskiej w Lubyczy Królewskiej z dnia 2 grudnia 2020 r. w sprawie wyznaczenia obszarów i granic aglomeracji Lubycza Królewska (Dz. Urz. Woj. Lub. Z 2020 r. poz. 6740)</t>
  </si>
  <si>
    <t>PLLE0730</t>
  </si>
  <si>
    <t>Michów w aglomeracji -Michów</t>
  </si>
  <si>
    <t>PLLE075</t>
  </si>
  <si>
    <t>Piszczac</t>
  </si>
  <si>
    <t>Uchwała nr XX/137/2020 Rady Gminy Piszczac z dnia 29 grudnia 2020 r. (Dz.Urz.Woj. Lubelskiego z 2021 r., poz.159)</t>
  </si>
  <si>
    <t>PLLE0750</t>
  </si>
  <si>
    <t>Tyszowce w aglomeracji -Tyszowce</t>
  </si>
  <si>
    <t>PLLE077</t>
  </si>
  <si>
    <t>Wąwolnica</t>
  </si>
  <si>
    <t>PLLE0770</t>
  </si>
  <si>
    <t>Puchaczów w aglomeracji -Puchaczów</t>
  </si>
  <si>
    <t>PLLE078</t>
  </si>
  <si>
    <t>Płudy</t>
  </si>
  <si>
    <t>Trzebieszów</t>
  </si>
  <si>
    <t>Uchwała nr XXVIII/170/2020 RADY GMINY TRZEBIESZÓW z dnia 26 listopada 2020 r. w sprawie wyznaczenia obszaru i granic aglomeracji Płudy; Dziennik Urzędowy Województwa Lubelskiego. Lublin, dnia 11 grudnia 2020 r., Poz. 6453</t>
  </si>
  <si>
    <t>PLLE0780</t>
  </si>
  <si>
    <t>Rejowiec w aglomeracji -Rejowiec</t>
  </si>
  <si>
    <t>PLLE080</t>
  </si>
  <si>
    <t>Józefów</t>
  </si>
  <si>
    <t>Uchwała nr XXIII/187/2020 Rady Miejskiej w Józefowie z dnia 17 grudnia 2020 r. w sprawie wyznaczenia aglomeracji Józefów (Dz. Urz. Woj. Lub. 2020 poz. 6827)</t>
  </si>
  <si>
    <t>PLLE0800</t>
  </si>
  <si>
    <t>Tarło w aglomeracji -Niedźwiada</t>
  </si>
  <si>
    <t>Tarło</t>
  </si>
  <si>
    <t>PLLE081N</t>
  </si>
  <si>
    <t>Lipiny Dolne</t>
  </si>
  <si>
    <t>Potok Górny</t>
  </si>
  <si>
    <t>Uchwała nr XXIV/160/2020 RADY GMINY Potok Górny z dnia 5 listopada 2020 r. w sprawie wyznaczenia aglomeracji Lipiny Dolne (Dziennik Urzędowy woj. Lubelskiego z 2020 poz. 5576)</t>
  </si>
  <si>
    <t>PLLE0810N</t>
  </si>
  <si>
    <t>Oczyszczalnia Garbów w aglomeracji -Garbów</t>
  </si>
  <si>
    <t>Oczyszczalnia Garbów</t>
  </si>
  <si>
    <t>PLLE082N</t>
  </si>
  <si>
    <t>Tereszpol</t>
  </si>
  <si>
    <t>Uchwała nr XXIII/139/20 Rady Gminy Tereszpol z dnia 27.11.2020 r. w sprawie wyznaczenia aglomeracji Tereszpol (Dz. Urz. Woj. Lub. z dnia 11.12.2020, poz. 6466)</t>
  </si>
  <si>
    <t>PLLE0820N</t>
  </si>
  <si>
    <t>Mechaniczno - biologiczna Oczyszczalnia Ścieków w Lubyczy Królewskiej w aglomeracji -Lubycza Królewska</t>
  </si>
  <si>
    <t>Mechaniczno - biologiczna Oczyszczalnia Ścieków w Lubyczy Królewskiej</t>
  </si>
  <si>
    <t>PLLE084N</t>
  </si>
  <si>
    <t>Wierzbica</t>
  </si>
  <si>
    <t>Uchwała nr XXII-127/2020 Rady Gminy Wierzbica z dnia 29 grudnia 2020 r. w sprawie wyznaczenia obszaru i granic aglomeracji Wierzbica (Dz. Urz. Woj. Lubelskiego z 2021 r. poz 126)</t>
  </si>
  <si>
    <t>PLLE0840N</t>
  </si>
  <si>
    <t>Piszczac w aglomeracji -Piszczac</t>
  </si>
  <si>
    <t>PLLE091N</t>
  </si>
  <si>
    <t>Czemierniki</t>
  </si>
  <si>
    <t>Uchwała nr XXV/135/2020 r. Rady Gminy Czemierniki, z dnia 7 grudnia 2020 r. Dz. Urzędowy Woj. Lub z 2020 r. poz. 6536</t>
  </si>
  <si>
    <t>PLLE0910N</t>
  </si>
  <si>
    <t>Wąwolnica w aglomeracji -Wąwolnica</t>
  </si>
  <si>
    <t>PLLE093N</t>
  </si>
  <si>
    <t>Wohyń</t>
  </si>
  <si>
    <t>Uchwała nr XXIV/132/2020 Rady Gminy Wohyń z dnia 30.11.2020 r. (Dz.U.WL z 8.12.2020 r. poz. 6266)</t>
  </si>
  <si>
    <t>PLLE0930N</t>
  </si>
  <si>
    <t>Płudy - Gminna Oczyszczalnia Ścieków SUPERBOS 500 w aglomeracji -Płudy</t>
  </si>
  <si>
    <t>Płudy - Gminna Oczyszczalnia Ścieków SUPERBOS 500</t>
  </si>
  <si>
    <t>PLLE094N</t>
  </si>
  <si>
    <t>Tarnawatka</t>
  </si>
  <si>
    <t>Uchwała nr XIX/135/2021 Rady Gminy Tarnawatka z 26 marca 2021 r., DZWL poz 1821 z 13 kwietnia 2021 r.</t>
  </si>
  <si>
    <t>PLLE0941N</t>
  </si>
  <si>
    <t>Józefów w aglomeracji -Józefów</t>
  </si>
  <si>
    <t>PLLE095N</t>
  </si>
  <si>
    <t>Urszulin</t>
  </si>
  <si>
    <t>Uchwała nr XXIV/138/2020 RADY GMINY URSZULIN z dnia 30 listopada 2020 r.; Dziennik Urzędowy Województwa Lubelskiego z dnia 16 grudnia 2020 r., poz. 6737</t>
  </si>
  <si>
    <t>PLLE0950N</t>
  </si>
  <si>
    <t>Lipiny Dolne w aglomeracji -Lipiny Dolne</t>
  </si>
  <si>
    <t>PLLE096N</t>
  </si>
  <si>
    <t>Wola Kisielska</t>
  </si>
  <si>
    <t>Gmina Stoczek Łukowski</t>
  </si>
  <si>
    <t>Uchwała nr XXIII/158/20 Rady Gminy Stoczek Łukowski z dnia 27.11.2020 r. , Dz.U. z 2020 r. Poz. 6732</t>
  </si>
  <si>
    <t>PLLE0960N</t>
  </si>
  <si>
    <t>Tereszpol w aglomeracji -Tereszpol</t>
  </si>
  <si>
    <t>PLLE097N</t>
  </si>
  <si>
    <t>Karczmiska</t>
  </si>
  <si>
    <t>Uchwała nr XXVII/139/2020 Rady Gminy Karczmiska z dnia 29 grudnia 2020 r. Dz. Urz. Woj. Lubelskiego z 2021 r., poz. 29</t>
  </si>
  <si>
    <t>PLLE0970N</t>
  </si>
  <si>
    <t>Wierzbica w aglomeracji -Wierzbica</t>
  </si>
  <si>
    <t>PLLE100N</t>
  </si>
  <si>
    <t>Orchówek – Okuninka</t>
  </si>
  <si>
    <t>Uchwała nr XXVII/190/20 Rady Gminy Włodawa z dn. 8 grudnia 2020 r. (Dz. Urz. Woj. Lubelskiego z 2020 r., poz. 6727)</t>
  </si>
  <si>
    <t>Gminna Oczyszczalnia Ścieków w Czemiernikach w aglomeracji -Czemierniki</t>
  </si>
  <si>
    <t>Gminna Oczyszczalnia Ścieków w Czemiernikach</t>
  </si>
  <si>
    <t>PLLE104N</t>
  </si>
  <si>
    <t>Biszcza</t>
  </si>
  <si>
    <t>Uchwała nr XI/81/2019 Rady Gminy Biszcza z dnia 31.10.2019 w sprawie wyznaczenia obszaru i granic aglomeracji Biszcza (Dz. Urz. Woj. Lub. z 2020 r., poz. 515)</t>
  </si>
  <si>
    <t>PLLE1040N</t>
  </si>
  <si>
    <t>Wohyń w aglomeracji -Wohyń</t>
  </si>
  <si>
    <t>PLLE106N</t>
  </si>
  <si>
    <t>Różaniec Pierwszy</t>
  </si>
  <si>
    <t>Uchwała nr XXX/203/2020 Rady Miejskiej w Tarnogrodzie z dnia 22 grudnia 2020 r. w sprawie wyznaczenia aglomeracji Różaniec Pierwszy (Dz. U. Woj. Lubelskiego z dn. 28.12.2020 r. poz. 6930)</t>
  </si>
  <si>
    <t>PLLE1060N</t>
  </si>
  <si>
    <t>Tarnawatka w aglomeracji -Tarnawatka</t>
  </si>
  <si>
    <t>PLLE110N</t>
  </si>
  <si>
    <t>Urzędów</t>
  </si>
  <si>
    <t>Uchwała nr XLVIII/321/22 Rady miejskiej w Urzędowie z dnia 29 września 2022 r. W sprawie wyznaczenia obszaru i granic aglomeracji Urzędów</t>
  </si>
  <si>
    <t>PLLE1100N</t>
  </si>
  <si>
    <t>Urszulin w aglomeracji -Urszulin</t>
  </si>
  <si>
    <t>PLLE111N</t>
  </si>
  <si>
    <t>Firlej</t>
  </si>
  <si>
    <t>Uchwała nr XXVIII/144/2021 Rady Gminy Firlej z dnia 12.02.2021 r.</t>
  </si>
  <si>
    <t>PLLE1110N</t>
  </si>
  <si>
    <t>Dębina w aglomeracji -Wola Kisielska</t>
  </si>
  <si>
    <t>Dębina</t>
  </si>
  <si>
    <t>PLLE112N</t>
  </si>
  <si>
    <t>Jeziorzany</t>
  </si>
  <si>
    <t>Uchwała nr XXV/123?2020 Rady Gminy Jeziorzany z dnia 30 grudnia 2020 r. Dz. Urz. Wij. Lubelskiego z 2020poz7038</t>
  </si>
  <si>
    <t>PLLE1120N</t>
  </si>
  <si>
    <t>Oczyszczalnia Ścieków w Karczmiskach w aglomeracji -Karczmiska</t>
  </si>
  <si>
    <t>Oczyszczalnia Ścieków w Karczmiskach</t>
  </si>
  <si>
    <t>PLLE120N</t>
  </si>
  <si>
    <t>Konstantynów</t>
  </si>
  <si>
    <t>Uchwała nr XL/284/22 Rady Gminy Konstantynów z dnia 14 grudnia 2022 r. zmieniająca uchwałę w sprawie wyznaczenia obszaru i granic aglomeracji Konstantynów (Dz. Urz. Woj. Lub. z dnia 15 grudnia 2022 r. poz. 6785)</t>
  </si>
  <si>
    <t>PLLE1200N</t>
  </si>
  <si>
    <t>Gminna Oczyszczalnia Ścieków w Biszczy w aglomeracji -Biszcza</t>
  </si>
  <si>
    <t>Gminna Oczyszczalnia Ścieków w Biszczy</t>
  </si>
  <si>
    <t>PLLE121N</t>
  </si>
  <si>
    <t>Obsza</t>
  </si>
  <si>
    <t>Uchwała nr XVIII/111/20 Rady Gminy Obsza z dnia 30 września 2020 r. w sprawie wyznaczenia aglomeracji Obsza (Dz.Urz.Woj. Lub. Z 2020 r. poz. 5097)</t>
  </si>
  <si>
    <t>PLLE1210N</t>
  </si>
  <si>
    <t>Różaniec Pierwszy w aglomeracji -Różaniec Pierwszy</t>
  </si>
  <si>
    <t>PLLE122N</t>
  </si>
  <si>
    <t>Wola Uhruska</t>
  </si>
  <si>
    <t>Uchwała nr XXV/150/2020 Rady Gminy Wola Uhruska z dnia 29 grudnia 2020 r. w sprawie wyznaczenia obszaru i granic aglomeracji, opublikowany pod adresem: http://edziennik.lublin.uw.gov.pl/WDU_L/2021/39/akt.pdf</t>
  </si>
  <si>
    <t>PLLE1220N</t>
  </si>
  <si>
    <t>Urzędów w aglomeracji -Urzędów</t>
  </si>
  <si>
    <t>PLLE125N</t>
  </si>
  <si>
    <t>Bystrzyca</t>
  </si>
  <si>
    <t>Zakrzówek</t>
  </si>
  <si>
    <t>Uchwała nr XXIV/159/2020 Rady Gminy Zakrzówek z dnia 10 listopada 2020 r. w sprawie wyznaczenia aglomeracji Bystrzyca (Dz. Urz. Woj. Lubelskiego z 2020 r. poz. 5722)</t>
  </si>
  <si>
    <t>PLLE1250N</t>
  </si>
  <si>
    <t>bez nazwy w aglomeracji -Firlej</t>
  </si>
  <si>
    <t>bez nazwy</t>
  </si>
  <si>
    <t>PLLE130N</t>
  </si>
  <si>
    <t>Jedlanka</t>
  </si>
  <si>
    <t>Uścimów</t>
  </si>
  <si>
    <t>Uchwała nr XXVII/164/2021 Rady Gminy Uścimów z dnia 29.03.2021 r. (Dz. Urz. Woj. Lub. Z 2021 r. poz. 1751)</t>
  </si>
  <si>
    <t>PLLE1300N</t>
  </si>
  <si>
    <t>Jeziorzany w aglomeracji -Jeziorzany</t>
  </si>
  <si>
    <t>PLLE601</t>
  </si>
  <si>
    <t>Łukowa</t>
  </si>
  <si>
    <t>Uchwała nr XIII/76/20 Rady Gminy Łukowa z dnia 12 lutego 2020 r. w sprawie wyznaczenia aglomeracji Łukowa https://edziennik.lublin.uw.gov.pl/legalact/2020/1534/</t>
  </si>
  <si>
    <t>PLLE6010</t>
  </si>
  <si>
    <t>Gminna Oczyszczalnia Ścieków w Konstantynowie w aglomeracji -Konstantynów</t>
  </si>
  <si>
    <t>Gminna Oczyszczalnia Ścieków w Konstantynowie</t>
  </si>
  <si>
    <t>PLLO001</t>
  </si>
  <si>
    <t>Łódź</t>
  </si>
  <si>
    <t>łódzkie</t>
  </si>
  <si>
    <t>Miasto Łódź, pabianicki</t>
  </si>
  <si>
    <t>Sieradz</t>
  </si>
  <si>
    <t>Miasto Łódź, Miasto Pabianice, Gmina Konstantynów Łódzki, Gmina Ksawerów</t>
  </si>
  <si>
    <t>Uchwała nr XXXIV/1131/20 Rady Miejskiej w Łodzi z dn. 24 grudnia 2020 r. (Dziennik Urzędowy Województwa Łódzkiego poz. 7240)</t>
  </si>
  <si>
    <t>PLLO0010</t>
  </si>
  <si>
    <t>Zamch w aglomeracji -Obsza</t>
  </si>
  <si>
    <t>Zamch</t>
  </si>
  <si>
    <t>PLLO002</t>
  </si>
  <si>
    <t>Piotrków Trybunalski</t>
  </si>
  <si>
    <t>Miasto Piotrków Trybunalski</t>
  </si>
  <si>
    <t>Uchwała nr XXX/422/20 RADY MIASTA PIOTRKOWA TRYBUNALSKIEGO z dnia 2 grudnia 2020 r. - DZIENNIK URZEDOWY WOJEWÓDZTWA ŁÓDZKIEGO dnia 16 grudnia 2020 r. Poz. 7002</t>
  </si>
  <si>
    <t>PLLO0020</t>
  </si>
  <si>
    <t>Bytyń w aglomeracji -Wola Uhruska</t>
  </si>
  <si>
    <t>Bytyń</t>
  </si>
  <si>
    <t>PLLO003</t>
  </si>
  <si>
    <t>Kutno</t>
  </si>
  <si>
    <t>kutnowski</t>
  </si>
  <si>
    <t>Łowicz</t>
  </si>
  <si>
    <t>Miasto Kutno</t>
  </si>
  <si>
    <t>Miasto Kutno Gmina Kutno</t>
  </si>
  <si>
    <t>Uchwała nr XXXII/291/20 Rady Miasta Kutno z dnia 22 grudnia 2020 r. w sprawie wyznaczenia Aglomeracji Kutno; Dz. Urz. Woj. Łódzkiego z 2021 r. poz. 735</t>
  </si>
  <si>
    <t>PLLO0030</t>
  </si>
  <si>
    <t>Bystrzyca w aglomeracji -Bystrzyca</t>
  </si>
  <si>
    <t>PLLO004</t>
  </si>
  <si>
    <t>Tomaszów Mazowiecki</t>
  </si>
  <si>
    <t>Gmina Miasto Tomaszów Mazowiecki</t>
  </si>
  <si>
    <t>Gmina Miasto Tomaszów Mazowiecki, Gmina Tomaszów Mazowiecki</t>
  </si>
  <si>
    <t>Uchwała nr LIV/413/2022 RADY MIEJSKIEJ TOMASZOWA MAZOWIECKIEGO z dnia 27 stycznia 2022 r. w sprawie wyznaczenia obszaru i granic aglomeracji Tomaszowa Mazowieckiego (DZ. URZ. WOJ. ŁÓDZ. 2022.1237)</t>
  </si>
  <si>
    <t>PLLO0040</t>
  </si>
  <si>
    <t>Jedlanka w aglomeracji -Jedlanka</t>
  </si>
  <si>
    <t>PLLO005</t>
  </si>
  <si>
    <t>łowicki</t>
  </si>
  <si>
    <t>Miasto Łowicz</t>
  </si>
  <si>
    <t>Miasto Łowicz, Gmina Łowicz, Nieborów</t>
  </si>
  <si>
    <t>Uchwała nr XXXIII/289/2021 RADY MIEJSKIEJ W ŁOWICZU z dnia 25 marca 2021 r. w sprawie wyznaczenia Aglomeracji Łowicza</t>
  </si>
  <si>
    <t>PLLO0050</t>
  </si>
  <si>
    <t>Oczyszczalnia Ścieków w Łukowej w aglomeracji -Łukowa</t>
  </si>
  <si>
    <t>Oczyszczalnia Ścieków w Łukowej</t>
  </si>
  <si>
    <t>PLLO006</t>
  </si>
  <si>
    <t>Radomsko</t>
  </si>
  <si>
    <t>radomszczański</t>
  </si>
  <si>
    <t>Gmina Miasta Radomska</t>
  </si>
  <si>
    <t>Gmina Miasta Radomska, Gmina Wiejska Radomska</t>
  </si>
  <si>
    <t>Uchwała nr XLI/421/21 Rady Miejskiej w Radomsku z dnia 17 grudnia 2021 r.</t>
  </si>
  <si>
    <t>PLLO0060</t>
  </si>
  <si>
    <t>GOŚ ŁAM w aglomeracji -Łódź</t>
  </si>
  <si>
    <t>GOŚ ŁAM</t>
  </si>
  <si>
    <t>PLLO007</t>
  </si>
  <si>
    <t>Bełchatów</t>
  </si>
  <si>
    <t>bełchatowski</t>
  </si>
  <si>
    <t>Bełchatów, Gmina Miejska, Bełchatów, Gmina Wiejska,</t>
  </si>
  <si>
    <t>Uchwała nr XXIX/214/20 Rady Miejskiej w Bełchatowie z dnia 17 grudnia 2020 r.</t>
  </si>
  <si>
    <t>PLLO0070</t>
  </si>
  <si>
    <t>Miejska Oczyszczalnia Ścieków w aglomeracji -Piotrków Trybunalski</t>
  </si>
  <si>
    <t>PLLO009</t>
  </si>
  <si>
    <t>Zduńska Wola</t>
  </si>
  <si>
    <t>zduńskowolski</t>
  </si>
  <si>
    <t>Gmina Miasto Zduńska Wola</t>
  </si>
  <si>
    <t>Gmina Miasto Zduńska Wola, Gmina Zduńska Wola</t>
  </si>
  <si>
    <t>Uchwała nr XXiX/513/20 Rady Miasta z 18 grudnia 2020 r. Dziennik Urzędowy Województwa łódzkiego poz. 7207</t>
  </si>
  <si>
    <t>PLLO0090</t>
  </si>
  <si>
    <t>Grupowa Oczyszczalnia Ścieków Sp. z o.o. w aglomeracji -Kutno</t>
  </si>
  <si>
    <t>Grupowa Oczyszczalnia Ścieków Sp. z o.o.</t>
  </si>
  <si>
    <t>PLLO010</t>
  </si>
  <si>
    <t>Głuchów</t>
  </si>
  <si>
    <t>skierniewicki</t>
  </si>
  <si>
    <t>Uchwała nr XXVI/172/2020 Rady Gminy Głuchów z dnia 11 grudnia 2020 r. w sprawie wyznaczenia Aglomeracji Głuchów (DZ. URZ. WOJ. ŁÓDZ. 2020.6950 z dnia 14.12.2020 r.)</t>
  </si>
  <si>
    <t>PLLO0100</t>
  </si>
  <si>
    <t>Oczyszczalnia Ścieków w Tomaszowie Mazowieckim w aglomeracji -Tomaszów Mazowiecki</t>
  </si>
  <si>
    <t>Oczyszczalnia Ścieków w Tomaszowie Mazowieckim</t>
  </si>
  <si>
    <t>PLLO011</t>
  </si>
  <si>
    <t>Skierniewice</t>
  </si>
  <si>
    <t>Grodzki Skierniewice</t>
  </si>
  <si>
    <t>Miasto Skierniewice</t>
  </si>
  <si>
    <t>Uchwała nr XXII/70/2020 Rady Miasta Skierniewice z dnia 17 września 2020 r. (Dz. Urz. Woj. Łódzkiego z 2020 r. poz. 5330</t>
  </si>
  <si>
    <t>PLLO0110</t>
  </si>
  <si>
    <t>Miejska Oczyszczalnia Ścieków w Łowiczu w aglomeracji -Łowicz</t>
  </si>
  <si>
    <t>Miejska Oczyszczalnia Ścieków w Łowiczu</t>
  </si>
  <si>
    <t>PLLO012</t>
  </si>
  <si>
    <t>Zgierz</t>
  </si>
  <si>
    <t>zgierski</t>
  </si>
  <si>
    <t>Gmina Miasto Zgierz</t>
  </si>
  <si>
    <t>Uchwała nr XXX/359/2020 Rady Miasta Zgierza z dn. 29.12.2020 r. w sprawie wyznaczenia aglomeracji Zgierz (Dz. U. Woj. Łódzkiego 2021 poz. 376)</t>
  </si>
  <si>
    <t>PLLO0120</t>
  </si>
  <si>
    <t>Oczyszczalnia Ścieków w Radomsku w aglomeracji -Radomsko</t>
  </si>
  <si>
    <t>Oczyszczalnia Ścieków w Radomsku</t>
  </si>
  <si>
    <t>PLLO014</t>
  </si>
  <si>
    <t>Łask</t>
  </si>
  <si>
    <t>łaski, pabianicki</t>
  </si>
  <si>
    <t>Łask, Dobroń</t>
  </si>
  <si>
    <t>Uchwała nr XXVI/336/2020 Rady Miejskiej w Łasku z dn. 03.12.2020 r.</t>
  </si>
  <si>
    <t>PLLO0140</t>
  </si>
  <si>
    <t>Bełchatów w aglomeracji -Bełchatów</t>
  </si>
  <si>
    <t>PLLO015</t>
  </si>
  <si>
    <t>Opoczno</t>
  </si>
  <si>
    <t>opoczyński</t>
  </si>
  <si>
    <t>Uchwała nr LIV/596/2022 Rady Miejskiej w Opocznie z dnia 28 grudnia 2022 r.</t>
  </si>
  <si>
    <t>PLLO0150</t>
  </si>
  <si>
    <t>Tymienice w aglomeracji -Zduńska Wola</t>
  </si>
  <si>
    <t>Tymienice</t>
  </si>
  <si>
    <t>PLLO016</t>
  </si>
  <si>
    <t>Ozorków</t>
  </si>
  <si>
    <t>Uchwała nr XXXIX/256/21 Rady Miejskiej w Ozorkowie z dnia 7 kwietnia 2021 r. w sprawie wyznaczenia aglomeracji Ozorków (Dziennik Urzędowy Województwa Łódzkiego z 2021 r. poz. 1566)</t>
  </si>
  <si>
    <t>PLLO0160</t>
  </si>
  <si>
    <t>Michowice w aglomeracji -Głuchów</t>
  </si>
  <si>
    <t>Michowice</t>
  </si>
  <si>
    <t>PLLO017</t>
  </si>
  <si>
    <t>Aleksandrów Łódzki</t>
  </si>
  <si>
    <t>Aleksandrów Łódzki, Miasto Łódź</t>
  </si>
  <si>
    <t>Uchwała nr XXXI/207/2020 Rady Miejskiej w Aleksandrowie Łódzkim z dnia 29 października 2020 r. w sprawie zmiany uchwały Nr XVII/118/19 Rady Miejskiej w Aleksandrowie Łódzkim z dnia 31 października 2019 r. http://dziennik.lodzkie.eu/legalact/2019/6327/</t>
  </si>
  <si>
    <t>PLLO0170</t>
  </si>
  <si>
    <t>Komunalna Oczyszczalnia Ścieków dla miasta Skierniewice w aglomeracji -Skierniewice</t>
  </si>
  <si>
    <t>Komunalna Oczyszczalnia Ścieków dla miasta Skierniewice</t>
  </si>
  <si>
    <t>PLLO018</t>
  </si>
  <si>
    <t>Brzeziny</t>
  </si>
  <si>
    <t>brzeziński</t>
  </si>
  <si>
    <t>Uchwała nr XXXIII/243/2020 Rady Miasta Brzeziny z dnia 26 listopada 2020 r. w sprawie wyznaczenia obszaru i granic aglomeracji (Dz. Urząd. Woj. Łódzkiego poz. 7000)</t>
  </si>
  <si>
    <t>PLLO0180</t>
  </si>
  <si>
    <t>Oczyszczalnia Ścieków w Zgierzu w aglomeracji -Zgierz</t>
  </si>
  <si>
    <t>Oczyszczalnia Ścieków w Zgierzu</t>
  </si>
  <si>
    <t>PLLO019</t>
  </si>
  <si>
    <t>Poddębice</t>
  </si>
  <si>
    <t>poddębicki</t>
  </si>
  <si>
    <t>Uchwała nr XXIII/235/20 Rady Miejskiej w Poddębicach z 24.04.2020 r., Dz.U Woj. Łódź poz.3718</t>
  </si>
  <si>
    <t>PLLO0190</t>
  </si>
  <si>
    <t>Łask w aglomeracji -Łask</t>
  </si>
  <si>
    <t>PLLO020</t>
  </si>
  <si>
    <t>Wola Krzysztoporska</t>
  </si>
  <si>
    <t>piotrkowski</t>
  </si>
  <si>
    <t>Uchwała nr XXVI/219/20 Rady Gminy Wola Krzysztoporska (Dziennik Urzędowy Województwa Łódzkiego 2020 pozycja 7233)</t>
  </si>
  <si>
    <t>PLLO0200</t>
  </si>
  <si>
    <t>Opoczno w aglomeracji -Opoczno</t>
  </si>
  <si>
    <t>PLLO021</t>
  </si>
  <si>
    <t>Łęczyca</t>
  </si>
  <si>
    <t>łęczycki</t>
  </si>
  <si>
    <t>Uchwała nr XLV/253/2021 Rady Miejskiej w Łęczycy z dnia 25 marca 2021 r. Poz. 1649</t>
  </si>
  <si>
    <t>PLLO0210</t>
  </si>
  <si>
    <t>Oczyszczalnia Ścieków w Cedrowicach w aglomeracji -Ozorków</t>
  </si>
  <si>
    <t>Oczyszczalnia Ścieków w Cedrowicach</t>
  </si>
  <si>
    <t>PLLO022</t>
  </si>
  <si>
    <t>Andrespol</t>
  </si>
  <si>
    <t>łódzki wschodni</t>
  </si>
  <si>
    <t>Uchwała nr XXXII/262/20 Rady Gminy Andrespol z dnia 11.12.2020 r., DZ. URZ. WOJ. ŁÓDZ. 2020.6953</t>
  </si>
  <si>
    <t>PLLO0220</t>
  </si>
  <si>
    <t>Ruda Bugaj w aglomeracji -Aleksandrów Łódzki</t>
  </si>
  <si>
    <t>Ruda Bugaj</t>
  </si>
  <si>
    <t>PLLO023</t>
  </si>
  <si>
    <t>Warta</t>
  </si>
  <si>
    <t>sieradzki</t>
  </si>
  <si>
    <t>Uchwała nr XXV/166/2020 Rady Miejskiej w Warcie z dn. 30.12.2020 r.</t>
  </si>
  <si>
    <t>PLLO0230</t>
  </si>
  <si>
    <t>Oczyszczalnia Brzeziny w aglomeracji -Brzeziny</t>
  </si>
  <si>
    <t>Oczyszczalnia Brzeziny</t>
  </si>
  <si>
    <t>PLLO024</t>
  </si>
  <si>
    <t>Rawa Mazowiecka</t>
  </si>
  <si>
    <t>rawski</t>
  </si>
  <si>
    <t>Miasto Rawa Mazowiecka</t>
  </si>
  <si>
    <t>Miasto Rawa Mazowiecka, Gmina Rawa Mazowiecka</t>
  </si>
  <si>
    <t>Uchwała nr XXIII/201/20 Rady Miasta Rawa Mazowiecka z dnia 19.11.2020 r. w sprawie wyznaczenia aglomeracji Rawa Mazowiecka; Dziennik Urzędowy Województwa Łódzkiego z dnia 10.12.2020 r., poz 6848</t>
  </si>
  <si>
    <t>PLLO0240</t>
  </si>
  <si>
    <t>Poddębice w aglomeracji -Poddębice</t>
  </si>
  <si>
    <t>PLLO025</t>
  </si>
  <si>
    <t>Miasto Głowno</t>
  </si>
  <si>
    <t>Gmina Miasta Głowno</t>
  </si>
  <si>
    <t>Uchwała nr XXXVI/270/20 Rady Miejskiej w Głownie z dnia 8 grudnia 2020 r. w sprawie wyznaczenia aglomeracji Miasto Głowno</t>
  </si>
  <si>
    <t>PLLO0250</t>
  </si>
  <si>
    <t>Oczyszczalnia Ścieków w Woli Krzysztoporskiej w aglomeracji -Wola Krzysztoporska</t>
  </si>
  <si>
    <t>Oczyszczalnia Ścieków w Woli Krzysztoporskiej</t>
  </si>
  <si>
    <t>PLLO026</t>
  </si>
  <si>
    <t>Krośniewice</t>
  </si>
  <si>
    <t>Uchwała nr XXX/167/20 Rady Miejskiej w Krośniewicach z dnia 9 listopada 2020 r. (Dz.Urz. Wojew. Łódzkiego z 20.11.2020 r., poz. 6219)</t>
  </si>
  <si>
    <t>PLLO0260</t>
  </si>
  <si>
    <t>Oczyszczalnia Ścieków w Łęczycy przy ulicy K. Odnowiciela w aglomeracji -Łęczyca</t>
  </si>
  <si>
    <t>Oczyszczalnia Ścieków w Łęczycy przy ulicy K. Odnowiciela</t>
  </si>
  <si>
    <t>PLLO027</t>
  </si>
  <si>
    <t>Błaszki</t>
  </si>
  <si>
    <t>Kalisz</t>
  </si>
  <si>
    <t>Uchwała nr XXXIII/207/20 Rady Miejskiej w Błaszkach z dnia 31.12.2020 r. (Dz. Urz.Woj.Łódzkiego z 2021 r. poz. 697)</t>
  </si>
  <si>
    <t>PLLO0270</t>
  </si>
  <si>
    <t>Gminna Oczyszczalnia Ścieków w Kraszewie w aglomeracji -Andrespol</t>
  </si>
  <si>
    <t>Gminna Oczyszczalnia Ścieków w Kraszewie</t>
  </si>
  <si>
    <t>PLLO028</t>
  </si>
  <si>
    <t>Zelów</t>
  </si>
  <si>
    <t>Uchwała nr XXII/256/2020, Rada Miejska w Zelowie, 30.12.2020 r. Dz. Urz. Woj. Łódzkiego z dnia 10 lutego z 2021 r. poz. 602</t>
  </si>
  <si>
    <t>PLLO0280</t>
  </si>
  <si>
    <t>Warta w aglomeracji -Warta</t>
  </si>
  <si>
    <t>PLLO029</t>
  </si>
  <si>
    <t>Działoszyn</t>
  </si>
  <si>
    <t>pajęczański</t>
  </si>
  <si>
    <t>Uchwała nr LXIII/422/22 Rady Miejskiej w Działoszynie z dnia 28 grudnia 2022 r. w sprawie zmiany uchwały Nr XXXIII/216/20 Rady Miejskiej w Działoszynie z dnia 23 grudnia 2020 r. w sprawie wyznaczenia obszaru i granic aglomeracji Działoszyn (Dz. U. Woj. Łódzkiego z dnia 19 stycznia 2023 r. poz. 515)</t>
  </si>
  <si>
    <t>PLLO0291</t>
  </si>
  <si>
    <t>PLLO0292</t>
  </si>
  <si>
    <t>Oczyszczalnia Ścieków w Żydomicach w aglomeracji -Rawa Mazowiecka</t>
  </si>
  <si>
    <t>Oczyszczalnia Ścieków w Żydomicach</t>
  </si>
  <si>
    <t>PLLO030</t>
  </si>
  <si>
    <t>Wieruszów</t>
  </si>
  <si>
    <t>wieruszowski</t>
  </si>
  <si>
    <t>Gmina Wieruszów</t>
  </si>
  <si>
    <t>Uchwała nr XXX/240/2020 RADY MIEJSKIEJ W WIERUSZOWIE z dnia 29 grudnia 2020 r</t>
  </si>
  <si>
    <t>PLLO0300</t>
  </si>
  <si>
    <t>Miejska Oczyszczalnia Ścieków, ul. Piaskowa 39, 95-015 Głowno w aglomeracji -Miasto Głowno</t>
  </si>
  <si>
    <t>Miejska Oczyszczalnia Ścieków, ul. Piaskowa 39, 95-015 Głowno</t>
  </si>
  <si>
    <t>PLLO031</t>
  </si>
  <si>
    <t>Koluszki</t>
  </si>
  <si>
    <t>Uchwała nr XXVIII/109/2020 Rady Miejskiej w Koluszkach z dnia 15.12.2020 r. w sprawie wyznaczenia obszaru, wielkości i granic aglomeracji Koluszki ogłoszona w Dzienniku Urzędowym Województwa Łódzkiego pod poz. 7018 z dnia 16.12.2020 r.</t>
  </si>
  <si>
    <t>PLLO0310</t>
  </si>
  <si>
    <t>Pawlikowice w aglomeracji -Krośniewice</t>
  </si>
  <si>
    <t>Pawlikowice</t>
  </si>
  <si>
    <t>PLLO032</t>
  </si>
  <si>
    <t>Żychlin</t>
  </si>
  <si>
    <t>Uchwała nr XXVIII/145/2020 Rady Miejskiej w Żychlinie z dnia 10 grudnia 2020 r. w sprawie wyznaczenia Aglomeracji Żychlin; opublikowana -Dziennik Urzędowy Województwa Łódzkiego z dnia 15 grudnia 2020 r., poz. 6973</t>
  </si>
  <si>
    <t>PLLO0320</t>
  </si>
  <si>
    <t>Borysławice w aglomeracji -Błaszki</t>
  </si>
  <si>
    <t>Borysławice</t>
  </si>
  <si>
    <t>PLLO033</t>
  </si>
  <si>
    <t>Moszczenica</t>
  </si>
  <si>
    <t>Uchwała nr XXXIV/304/2020 z dnia 17.12.2020 r. Rady Gminy Moszczenica (Dziennik Urzędowy Województwa Łódzkiego z dn. 07.01.2021 r.)</t>
  </si>
  <si>
    <t>PLLO0330</t>
  </si>
  <si>
    <t>Oczyszczalnia Ścieków w Zelowie w aglomeracji -Zelów</t>
  </si>
  <si>
    <t>Oczyszczalnia Ścieków w Zelowie</t>
  </si>
  <si>
    <t>PLLO034</t>
  </si>
  <si>
    <t>Sulejów</t>
  </si>
  <si>
    <t>Uchwała nr XXIX/271/2020 RADY MIEJSKIEJ W SULEJOWIE z dnia 16 grudnia 2020 r. (DZ. URZ. WOJ. ŁÓDZ. 2020.7020)</t>
  </si>
  <si>
    <t>PLLO0340</t>
  </si>
  <si>
    <t>Działoszyn w aglomeracji -Działoszyn</t>
  </si>
  <si>
    <t>PLLO035</t>
  </si>
  <si>
    <t>Drzewica</t>
  </si>
  <si>
    <t>Uchwała nr XXVI/206/2020 Rady Miejskiej w Drzewicy. W sprawie wyznaczenia obszaru granic Aglomeracji Drzewica; Dziennik Urzędowy Województwa Łódzkiego poz. 7012 z16.12.2020 r.</t>
  </si>
  <si>
    <t>PLLO0350</t>
  </si>
  <si>
    <t>Trębaczew w aglomeracji -Działoszyn</t>
  </si>
  <si>
    <t>Trębaczew</t>
  </si>
  <si>
    <t>PLLO036</t>
  </si>
  <si>
    <t>Tuszyn</t>
  </si>
  <si>
    <t>Uchwała nr XXXII/253/20 Rady Miejskiej w Tuszynie z dnia 29 grudnia 2020 r. w sprawie wyznaczenia Aglomeracji Tuszyn Dziennik Urzędowy Województwa Łódzkiego poz. 247 z 21 stycznia 2021 r.</t>
  </si>
  <si>
    <t>PLLO0360</t>
  </si>
  <si>
    <t>Oczyszczalnia Ścieków w Wieruszowie w aglomeracji -Wieruszów</t>
  </si>
  <si>
    <t>Oczyszczalnia Ścieków w Wieruszowie</t>
  </si>
  <si>
    <t>PLLO037</t>
  </si>
  <si>
    <t>Wartkowice</t>
  </si>
  <si>
    <t>Uchwała nr XXXIV/199/2020 Rady Gminy Wartkowice z dnia 22 grudnia 2020 r. w sprawie wyznaczenia obszaru i granic aglomeracji Wartkowice (Dziennik Urzędowy Województwa Łódzkiego z 2021 r. poz. 260)</t>
  </si>
  <si>
    <t>PLLO0370</t>
  </si>
  <si>
    <t>Miejska Oczyszczalnia Ścieków w aglomeracji -Koluszki</t>
  </si>
  <si>
    <t>PLLO038</t>
  </si>
  <si>
    <t>Gorzkowice</t>
  </si>
  <si>
    <t>Uchwała nr XXII.168.2020 Rada Gminy Gorzkowice z 21.12.2020 r. Dziennik Urzędowy Województwa</t>
  </si>
  <si>
    <t>PLLO0380</t>
  </si>
  <si>
    <t>Żychlin w aglomeracji -Żychlin</t>
  </si>
  <si>
    <t>PLLO039</t>
  </si>
  <si>
    <t>Stryków</t>
  </si>
  <si>
    <t>Uchwała nr XXX/298/2020 Rady Miejskiej w Strykowie z dnia 30 grudnia 2020 r. W sprawie wyznaczenia obszaru i granic aglomeracji Stryków http://dziennik.lodzkie.eu/WDU</t>
  </si>
  <si>
    <t>PLLO0390</t>
  </si>
  <si>
    <t>Moszczenica w aglomeracji -Moszczenica</t>
  </si>
  <si>
    <t>PLLO040</t>
  </si>
  <si>
    <t>Wolbórz - Południe</t>
  </si>
  <si>
    <t>Wolbórz</t>
  </si>
  <si>
    <t>Uchwała nr XXVII/258/2020 Rady Miejskiej w Wolborzu z dnia 29 grudnia 2020 r. (Dz. U. Woj. Łódzkiego z 2021 r. poz. 392 z dnia 28 stycznia 2021 r.)</t>
  </si>
  <si>
    <t>PLLO0401</t>
  </si>
  <si>
    <t>PLLO0402</t>
  </si>
  <si>
    <t>Miejska Oczyszczalnia Ścieków w Sulejowie w aglomeracji -Sulejów</t>
  </si>
  <si>
    <t>Miejska Oczyszczalnia Ścieków w Sulejowie</t>
  </si>
  <si>
    <t>PLLO041</t>
  </si>
  <si>
    <t>Przedbórz</t>
  </si>
  <si>
    <t>Uchwała nr XXVII/248/20 rady Miejskiej w Przedborzu z dnia 26 listopada 2020 r. Dziennik Urzędowy województwa Łódzkiego (3 grudnia 2020, poz. 6625)</t>
  </si>
  <si>
    <t>PLLO0410</t>
  </si>
  <si>
    <t>Oczyszczalnia Ścieków w Drzewicy w aglomeracji -Drzewica</t>
  </si>
  <si>
    <t>Oczyszczalnia Ścieków w Drzewicy</t>
  </si>
  <si>
    <t>PLLO042</t>
  </si>
  <si>
    <t>Rzgów</t>
  </si>
  <si>
    <t>Uchwała nr XXXI/277/20202 Rady Miejskiej w Rzgowie z dnia 30.12.2020 r. w sprawie wyznaczenia aglomeracji Rzgów</t>
  </si>
  <si>
    <t>PLLO0420</t>
  </si>
  <si>
    <t>Tuszyn w aglomeracji -Tuszyn</t>
  </si>
  <si>
    <t>PLLO043</t>
  </si>
  <si>
    <t>Pajęczno</t>
  </si>
  <si>
    <t>Uchwała nr 225/XXIV/21 Rady Miejskiej w Pajęcznie z dnia 30.03.2021 r.</t>
  </si>
  <si>
    <t>PLLO0430</t>
  </si>
  <si>
    <t>Oczyszczalnia Wartkowice w aglomeracji -Wartkowice</t>
  </si>
  <si>
    <t>Oczyszczalnia Wartkowice</t>
  </si>
  <si>
    <t>PLLO045</t>
  </si>
  <si>
    <t>Czarnocin</t>
  </si>
  <si>
    <t>Uchwała nr XXVI/191/2020 RADY GMINY CZARNOCIN z dnia 7 grudnia 2020 r. w sprawie wyznaczenia obszaru i granic aglomeracji Czarnocin</t>
  </si>
  <si>
    <t>PLLO0450</t>
  </si>
  <si>
    <t>Oczyszczalnia Ścieków w Gorzkowicach ZBW- BOS- BG w aglomeracji -Gorzkowice</t>
  </si>
  <si>
    <t>Oczyszczalnia Ścieków w Gorzkowicach ZBW- BOS- BG</t>
  </si>
  <si>
    <t>PLLO047</t>
  </si>
  <si>
    <t>Lubochnia</t>
  </si>
  <si>
    <t>Uchwała nr XXXIII/205/20 Rady Gminy Lubochnia z dnia 20 listopada 2020 r.</t>
  </si>
  <si>
    <t>PLLO0470</t>
  </si>
  <si>
    <t>Stryków w aglomeracji -Stryków</t>
  </si>
  <si>
    <t>PLLO049</t>
  </si>
  <si>
    <t>Szczerców</t>
  </si>
  <si>
    <t>Uchwała nr XXII/258/20 Rady Gminy Szczerców z dnia 30 grudnia 2020 r.</t>
  </si>
  <si>
    <t>PLLO0490</t>
  </si>
  <si>
    <t>OŚ Psary Stare w aglomeracji -Wolbórz - Południe</t>
  </si>
  <si>
    <t>OŚ Psary Stare</t>
  </si>
  <si>
    <t>PLLO054</t>
  </si>
  <si>
    <t>Gidle</t>
  </si>
  <si>
    <t>Uchwała nr XXXVI/194/2020 Rady Gminy w Gidlach z dnia 30.12.2020 r.</t>
  </si>
  <si>
    <t>PLLO0540</t>
  </si>
  <si>
    <t>OŚ Żarnowica w aglomeracji -Wolbórz - Południe</t>
  </si>
  <si>
    <t>OŚ Żarnowica</t>
  </si>
  <si>
    <t>PLLO059</t>
  </si>
  <si>
    <t>Rzeczyca</t>
  </si>
  <si>
    <t>Uchwała nr L/328/2022 Rady Gminy Rzeczyca z dnia 29 grudnia 2022 r.</t>
  </si>
  <si>
    <t>PLLO0590</t>
  </si>
  <si>
    <t>Przedbórz w aglomeracji -Przedbórz</t>
  </si>
  <si>
    <t>PLLO063</t>
  </si>
  <si>
    <t>Lgota Wielka</t>
  </si>
  <si>
    <t>Uchwała nr XXXIII/159/2020 RADY GMINY W LGOCIE WIELKIEJ z dnia 30 grudnia 2020 r. w sprawie wyznaczenia obszaru i granic aglomeracji gminy Lgota Wielka</t>
  </si>
  <si>
    <t>PLLO0630</t>
  </si>
  <si>
    <t>Gminna Oczyszczalnia Ścieków w Rzgowie w aglomeracji -Rzgów</t>
  </si>
  <si>
    <t>Gminna Oczyszczalnia Ścieków w Rzgowie</t>
  </si>
  <si>
    <t>PLLO072</t>
  </si>
  <si>
    <t>Biała Rawska</t>
  </si>
  <si>
    <t>Uchwała nr XXXI/213/20 Rada Miasta w Białej Rawskiej z dnia 27-11-2020 r. (Dz. U. Woj. Łódzkie. Poz. 6809)</t>
  </si>
  <si>
    <t>PLLO0720</t>
  </si>
  <si>
    <t>Miejska Oczyszczalnia Ścieków w aglomeracji -Pajęczno</t>
  </si>
  <si>
    <t>PLLO079N</t>
  </si>
  <si>
    <t>Wierzchlas</t>
  </si>
  <si>
    <t>wieluński</t>
  </si>
  <si>
    <t>Uchwała nr XXIX/197/2020 Rady Gminy Wierzchlas z dnia 16 grudnia 2020 r. w sprawie wyznaczenia obszaru i granic aglomeracji Wierzchlas</t>
  </si>
  <si>
    <t>PLLO0790N</t>
  </si>
  <si>
    <t>BIO-PAK 500 w aglomeracji -Czarnocin</t>
  </si>
  <si>
    <t>BIO-PAK 500</t>
  </si>
  <si>
    <t>PLLO080N</t>
  </si>
  <si>
    <t>Inowłódz</t>
  </si>
  <si>
    <t>Uchwała nr XXXI/197/20 RADY GMINY INOWŁÓDZ z dnia 30.12.2020 r. (DZ. URZ. WOJ. ŁÓDZ. 2021.1468
Ogłoszony: 01.04.2021)</t>
  </si>
  <si>
    <t>PLLO0801N</t>
  </si>
  <si>
    <t>PLLO0802N</t>
  </si>
  <si>
    <t>Lubochnia w aglomeracji -Lubochnia</t>
  </si>
  <si>
    <t>PLLO081N</t>
  </si>
  <si>
    <t>Uchwała nr XVIII/169/2020 RADY GMINY W BOLESŁAWCU Z DNIA 29.12.2020 R. (DZ.URZ.WOJ ŁÓDZKIEGO Z 2021 POZ. 384</t>
  </si>
  <si>
    <t>PLLO0810N</t>
  </si>
  <si>
    <t>Oczyszczalnia Ścieków w Szczercowie w aglomeracji -Szczerców</t>
  </si>
  <si>
    <t>Oczyszczalnia Ścieków w Szczercowie</t>
  </si>
  <si>
    <t>PLLO083N</t>
  </si>
  <si>
    <t>Lipce Reymontowskie</t>
  </si>
  <si>
    <t>Uchwała nr XVIII/117/20 Rady Gminy Lipce Reymontowskie z dnia 25 listopada 2020 r. (Dz. Urz. Woj. Łódzkiego z 2020 r. poz. 6405)</t>
  </si>
  <si>
    <t>PLLO0830N</t>
  </si>
  <si>
    <t>Gidle w aglomeracji -Gidle</t>
  </si>
  <si>
    <t>PLLO084N</t>
  </si>
  <si>
    <t>Mokrsko</t>
  </si>
  <si>
    <t>Uchwała nr XXV/149/20, Rada Gminy Mokrsko; 21.12.2020 r., Dz. Urz. Woj. Łódź. z 2020 r. poz. 7149</t>
  </si>
  <si>
    <t>PLLO0840N</t>
  </si>
  <si>
    <t>Bartoszówka w aglomeracji -Rzeczyca</t>
  </si>
  <si>
    <t>Bartoszówka</t>
  </si>
  <si>
    <t>PLLO087N</t>
  </si>
  <si>
    <t>Gomunice</t>
  </si>
  <si>
    <t>Uchwała nr XXX/176/20 z dnia 21.12.2020 Dz.Urz.Woj.łódz.poz.189 z dnia 18.01.2021 r.</t>
  </si>
  <si>
    <t>PLLO0870N</t>
  </si>
  <si>
    <t>Lgota Wielka w aglomeracji -Lgota Wielka</t>
  </si>
  <si>
    <t>PLLO087Na</t>
  </si>
  <si>
    <t>Paradyż</t>
  </si>
  <si>
    <t>Uchwała nr XXIV/152/2021 Rady Gminy Paradyż z dnia 21 stycznia 2021 r. (DZ. Urz. Woj. Łódź. z 2021 poz. 1103)</t>
  </si>
  <si>
    <t>PLLO0870Na</t>
  </si>
  <si>
    <t>Oczyszczalnia Ścieków w Żurawi w aglomeracji -Biała Rawska</t>
  </si>
  <si>
    <t>Oczyszczalnia Ścieków w Żurawi</t>
  </si>
  <si>
    <t>PLLO088N</t>
  </si>
  <si>
    <t>Białaczów</t>
  </si>
  <si>
    <t>Białaczów, Żarnów</t>
  </si>
  <si>
    <t>Uchwała nr XXVI/176/2020 Rady Gminy Białaczów z dnia 8 grudnia 2020 r., Dziennik Urzędowy Województwa Łódzkiego z dnia 11 grudnia 2020 r.,poz 6894</t>
  </si>
  <si>
    <t>PLLO0880N</t>
  </si>
  <si>
    <t>Gminna Oczyszczalnia Ścieków w Krzeczowie w aglomeracji -Wierzchlas</t>
  </si>
  <si>
    <t>Gminna Oczyszczalnia Ścieków w Krzeczowie</t>
  </si>
  <si>
    <t>PLLO088Na</t>
  </si>
  <si>
    <t>Rokiciny</t>
  </si>
  <si>
    <t>Uchwała nr XXIV/191/20 Rady Gminy Rokiciny dnia 30.12.2020 w sprawie wyznaczenia obszaru i granic aglomeracji Rokiciny (Dz. Urz.Woj.Łódzkiego z 2021 r. Poz. 540)</t>
  </si>
  <si>
    <t>PLLO0880Na</t>
  </si>
  <si>
    <t>Spała w aglomeracji -Inowłódz</t>
  </si>
  <si>
    <t>Spała</t>
  </si>
  <si>
    <t>PLLO089N</t>
  </si>
  <si>
    <t>Wolbórz - Północ</t>
  </si>
  <si>
    <t>Uchwała nr XXVII/259/2020 Rady Miejskiej w Wolborzu z dnia 29 grudnia 2020 r. (Dz. U. Woj. Łódzkiego z 2021 r. poz. 393 z dnia 28 stycznia 2021 r.)</t>
  </si>
  <si>
    <t>PLLO0890N</t>
  </si>
  <si>
    <t>Zakościele w aglomeracji -Inowłódz</t>
  </si>
  <si>
    <t>Zakościele</t>
  </si>
  <si>
    <t>PLLO090N</t>
  </si>
  <si>
    <t xml:space="preserve">Aglomeracja Gminy Opoczno - Zlewnia Libiszów I Mroczków </t>
  </si>
  <si>
    <t>Uchwała nr LIV/597/2022 Rady Miejskiej w Opocznie z dnia 28 grudnia 2022 r.</t>
  </si>
  <si>
    <t>PLLO0902N</t>
  </si>
  <si>
    <t>Oczyszczalnia Ścieków "Bolesławiec" w aglomeracji -Bolesławiec</t>
  </si>
  <si>
    <t>Oczyszczalnia Ścieków "Bolesławiec"</t>
  </si>
  <si>
    <t>PLLO091N</t>
  </si>
  <si>
    <t>Uniejów</t>
  </si>
  <si>
    <t>Uchwała nr LXVII/562/2022 RADY MIEJSKIEJ W UNIEJOWIE z dnia 23 grudnia 2022 r. w sprawie zmiany uchwały Nr XL/294/2020 Rady Miejskiej w Uniejowie z dnia 30 grudnia 2020 r. w sprawie wyznaczenia obszaru i granic aglomeracji Uniejów</t>
  </si>
  <si>
    <t>PLLO0910N</t>
  </si>
  <si>
    <t>Lipce Reymontowskie w aglomeracji -Lipce Reymontowskie</t>
  </si>
  <si>
    <t>PLLO501</t>
  </si>
  <si>
    <t>Biała</t>
  </si>
  <si>
    <t>Uchwała nr V/26/19 RADY GMINY BIAŁA z dnia 19 lutego 2019 r. http://dziennik.lodzkie.eu/legalact/2019/1150/</t>
  </si>
  <si>
    <t>PLLO5010</t>
  </si>
  <si>
    <t>Mokrsko w aglomeracji -Mokrsko</t>
  </si>
  <si>
    <t>PLLO502</t>
  </si>
  <si>
    <t>Żarnów</t>
  </si>
  <si>
    <t>Uchwała nr XXVI/175/2020 Rady Gminy Żarnów z dn. 14.12.2020 r. w spr. wyznaczenia granic i aglomeracji Żarnów. Publikator: Dz.U.Woj.Łódz. Rocznik 2020, poz. 6988, data ogłosz. 15.12.2020 r.</t>
  </si>
  <si>
    <t>PLLO5020</t>
  </si>
  <si>
    <t>LEMNA w aglomeracji -Gomunice</t>
  </si>
  <si>
    <t>LEMNA</t>
  </si>
  <si>
    <t>PLLO600</t>
  </si>
  <si>
    <t>Ujazd</t>
  </si>
  <si>
    <t>Uchwała nr XXXII/257/20 Rady Gminy Ujazd z dnia 29 grudnia 2020 r. w sprawie wyznaczenia obszaru i granic aglomeracji Ujazd, http://dziennik.lodzkie.eu/legalact/2021/465/</t>
  </si>
  <si>
    <t>PLLO6001</t>
  </si>
  <si>
    <t>PLLO6002</t>
  </si>
  <si>
    <t>Oczyszczalnia Ścieków w Paradyżu w aglomeracji -Paradyż</t>
  </si>
  <si>
    <t>Oczyszczalnia Ścieków w Paradyżu</t>
  </si>
  <si>
    <t>PLLU001</t>
  </si>
  <si>
    <t>Gorzów Wielkopolski</t>
  </si>
  <si>
    <t>lubuskie</t>
  </si>
  <si>
    <t>gorzowski, Miasto Gorzów Wielkopolski</t>
  </si>
  <si>
    <t>Gorzów Wielkopolski, Bogdaniec, Deszczno, Kłodawa, Lubiszyn, Santok</t>
  </si>
  <si>
    <t>Uchwała nr XXX/538/2020 Rady Miasta Gorzowa Wielkopolskiego z dnia 25 listopada 2020 r. w sprawie wyznaczenia obszaru i granic aglomeracji Gorzów Wielkopolski (Dz. Urz. Woj. Lubuskiego z 2020 r. poz. 2892)</t>
  </si>
  <si>
    <t>PLLU0010</t>
  </si>
  <si>
    <t>ECOLO-CHIEF w aglomeracji -Białaczów</t>
  </si>
  <si>
    <t>ECOLO-CHIEF</t>
  </si>
  <si>
    <t>PLLU002</t>
  </si>
  <si>
    <t>zielonogórski</t>
  </si>
  <si>
    <t>Miasto Zielona Góra, Gmina Świdnica</t>
  </si>
  <si>
    <t>Uchwała nr XXXIV.598.2020 Rady Miasta Zielona Góra z dnia 22 grudnia 2020 r. w sprawie wyznaczenia obszaru i granic aglomeracji Zielona Góra http://dzienniki.luw.pl/legalact/2021/391/</t>
  </si>
  <si>
    <t>PLLU0020</t>
  </si>
  <si>
    <t>Rokiciny w aglomeracji -Rokiciny</t>
  </si>
  <si>
    <t>PLLU003</t>
  </si>
  <si>
    <t>Gubin</t>
  </si>
  <si>
    <t>krośnieński</t>
  </si>
  <si>
    <t>Uchwała nr XXVI.178.2020 RADY MIEJSKIEJ W GUBINIE z dnia 30 grudnia 2020 r. w sprawie wyznaczenia obszaru i granic Aglomeracji Gubin</t>
  </si>
  <si>
    <t>PLLU0030</t>
  </si>
  <si>
    <t>OŚ Wolbórz w aglomeracji -Wolbórz - Północ</t>
  </si>
  <si>
    <t>OŚ Wolbórz</t>
  </si>
  <si>
    <t>PLLU004</t>
  </si>
  <si>
    <t>Żary</t>
  </si>
  <si>
    <t>żarski</t>
  </si>
  <si>
    <t>Gmina Żary o statusie miejskim</t>
  </si>
  <si>
    <t>Gmina Żary o Statusie Miejskim, Gmina Żary</t>
  </si>
  <si>
    <t>Uchwała nr XXIX/35/21 RADY MIEJSKIEJ W ŻARACH z dnia 28.05.2021 r. (Dziennik Urzędowy Województwa Lubuskiego)</t>
  </si>
  <si>
    <t>PLLU0040</t>
  </si>
  <si>
    <t xml:space="preserve">Libiszów w aglomeracji -Aglomeracja Gminy Opoczno - Zlewnia Libiszów I Mroczków </t>
  </si>
  <si>
    <t>Libiszów</t>
  </si>
  <si>
    <t>PLLU005</t>
  </si>
  <si>
    <t>Żagań</t>
  </si>
  <si>
    <t>żagański</t>
  </si>
  <si>
    <t>Gmina Żagań o statusie miejskim</t>
  </si>
  <si>
    <t>Gmina Żagań O Statusie Miejskim, Gmina Żagań</t>
  </si>
  <si>
    <t>Uchwała nr XXXIV/170/2021 Rady Miasta Żagań z dnia 27.08.2021 r. w sprawie wyznaczenia obszaru i granic aglomeracji Żagań</t>
  </si>
  <si>
    <t>PLLU0050</t>
  </si>
  <si>
    <t>Uniejów w aglomeracji -Uniejów</t>
  </si>
  <si>
    <t>PLLU006</t>
  </si>
  <si>
    <t>Nowa Sól</t>
  </si>
  <si>
    <t>nowosolski</t>
  </si>
  <si>
    <t>Nowa Sól - Miasto</t>
  </si>
  <si>
    <t>Nowa Sól - Miasto Gmina Otyń Gmina Nowa Sól</t>
  </si>
  <si>
    <t>Uchwała nr XXXV/295/20 z dnia 03.12.2020 r. Rady Miejskiej w Nowej Soli opublikowana w Dzienniku Urzędowym Województwa Lubuskiego z 2020 r., nr 2986</t>
  </si>
  <si>
    <t>PLLU0060</t>
  </si>
  <si>
    <t>Biała Druga w aglomeracji -Biała</t>
  </si>
  <si>
    <t>Biała Druga</t>
  </si>
  <si>
    <t>PLLU007</t>
  </si>
  <si>
    <t>Świebodzin</t>
  </si>
  <si>
    <t>świebodziński</t>
  </si>
  <si>
    <t>Świebodzin, Lubrza</t>
  </si>
  <si>
    <t>Uchwała nr XXIX/392/2021 Rady Miejskiej w Świebodzinie z 26 marca 2021 r. w sprawie wyznaczania obszaru i granic aglomeracji Świebodzin</t>
  </si>
  <si>
    <t>PLLU0071</t>
  </si>
  <si>
    <t>PLLU0072</t>
  </si>
  <si>
    <t>Oczyszczalnia Ścieków w aglomeracji -Żarnów</t>
  </si>
  <si>
    <t>PLLU008</t>
  </si>
  <si>
    <t>Kargowa</t>
  </si>
  <si>
    <t>Uchwała nr 0007.149.2020 Rady Miejskiej w Kargowej z dnia 21 grudnia 2020 r.</t>
  </si>
  <si>
    <t>PLLU0080</t>
  </si>
  <si>
    <t>Gminna Oczyszczalnia Ujazd w aglomeracji -Ujazd</t>
  </si>
  <si>
    <t>Gminna Oczyszczalnia Ujazd</t>
  </si>
  <si>
    <t>PLLU009</t>
  </si>
  <si>
    <t>Szprotawa</t>
  </si>
  <si>
    <t>Uchwała nr XXVI/191/2020 Rady miejskiej w Szprotawie z dnia 11.12.2020 r. w sprawie wyznaczenia aglomeracji Szprotawa</t>
  </si>
  <si>
    <t>PLLU0090</t>
  </si>
  <si>
    <t>Romer Media sp. Z o.o. w aglomeracji -Ujazd</t>
  </si>
  <si>
    <t>Romer Media sp. Z o.o.</t>
  </si>
  <si>
    <t>PLLU010</t>
  </si>
  <si>
    <t>Krosno Odrzańskie</t>
  </si>
  <si>
    <t>Uchwała nr XXVII/229/20 Rady Miejskiej w Krośnie Odrzańskim z dnia 17 grudnia 2020 r.</t>
  </si>
  <si>
    <t>PLLU0100</t>
  </si>
  <si>
    <t>Gorzowska Oczyszczalnia Ścieków w aglomeracji -Gorzów Wielkopolski</t>
  </si>
  <si>
    <t>Gorzowska Oczyszczalnia Ścieków</t>
  </si>
  <si>
    <t>PLLU011</t>
  </si>
  <si>
    <t>Strzelce Krajeńskie</t>
  </si>
  <si>
    <t>strzelecko-drezdenecki</t>
  </si>
  <si>
    <t>Piła</t>
  </si>
  <si>
    <t>Uchwała nr XIV/130/20 RADY MIEJSKIEJ W STRZELCACH KRAJEŃSKICH Z DNIA 19 MAJA 2020 R. W SPRAWIE WYZNACZENIA AGLOMERACJI STRZELCE KRAJEŃSKIE (Dz. U. Lubus. 2020, poz. 1439)</t>
  </si>
  <si>
    <t>PLLU0110</t>
  </si>
  <si>
    <t>Łącza w aglomeracji -Zielona Góra</t>
  </si>
  <si>
    <t>Łącza</t>
  </si>
  <si>
    <t>PLLU012</t>
  </si>
  <si>
    <t>Sulechów</t>
  </si>
  <si>
    <t>Uchwała nr 0007.299.2020 Rady Miejskiej w Sulechowie z dnia 15 grudnia 2020 r. w sprawie wyznaczenia obszaru i granic aglomeracji Sulechów (Dz. Urz. Woj. Lubuskiego z 2021 r. poz. 243)</t>
  </si>
  <si>
    <t>PLLU0120</t>
  </si>
  <si>
    <t>Przedsiębiorstwo Oczyszczania Ścieków Gubin-Guben sp.z.o.o. w aglomeracji -Gubin</t>
  </si>
  <si>
    <t>Przedsiębiorstwo Oczyszczania Ścieków Gubin-Guben sp.z.o.o.</t>
  </si>
  <si>
    <t>PLLU013</t>
  </si>
  <si>
    <t>Wschowa</t>
  </si>
  <si>
    <t>wschowski</t>
  </si>
  <si>
    <t>Uchwała nr XXIII/219/2020 RADY MIEJSKIEJ WE WSCHOWIE z dnia 29 grudnia 2020 r. Dziennik Urzędowy Województwa Lubuskiego</t>
  </si>
  <si>
    <t>PLLU0130</t>
  </si>
  <si>
    <t>SWŚ "Złota Struga" w aglomeracji -Żary</t>
  </si>
  <si>
    <t>SWŚ "Złota Struga"</t>
  </si>
  <si>
    <t>PLLU014</t>
  </si>
  <si>
    <t>Kostrzyn nad Odrą</t>
  </si>
  <si>
    <t>gorzowski</t>
  </si>
  <si>
    <t>Uchwała nr XXI/132/20 Rady Miasta Kostrzyn nad Odrą z dnia 10 listopada 2020 r., w sprawie wyznaczenia obszaru i granic aglomeracji Miasta Kostrzyn nad Odrą (Dz.U.Woj. Lub. z2020 r. poz. 3009)</t>
  </si>
  <si>
    <t>PLLU0140</t>
  </si>
  <si>
    <t>Żagańskie Wodociągi i Kanalizacje Sp. z o.o. w Żaganiu w aglomeracji -Żagań</t>
  </si>
  <si>
    <t>Żagańskie Wodociągi i Kanalizacje Sp. z o.o. w Żaganiu</t>
  </si>
  <si>
    <t>PLLU015</t>
  </si>
  <si>
    <t>Międzyrzecz</t>
  </si>
  <si>
    <t>międzyrzecki</t>
  </si>
  <si>
    <t>Uchwała nr XXVII/250/20 RADY MIEJSKIEJ W MIĘDZYRZECZU z dnia 24 listopada 2020 r. w sprawie wyznaczenia obszaru i granic aglomeracji Międzyrzecz</t>
  </si>
  <si>
    <t>PLLU0150</t>
  </si>
  <si>
    <t>Centralna Oczyszczalnia Ścieków w aglomeracji -Nowa Sól</t>
  </si>
  <si>
    <t>Centralna Oczyszczalnia Ścieków</t>
  </si>
  <si>
    <t>PLLU016</t>
  </si>
  <si>
    <t>Słubice</t>
  </si>
  <si>
    <t>słubicki</t>
  </si>
  <si>
    <t>Uchwała nr XXVI/272/2020, Rada Miejska w Słubicach, 26.11.2020 r., Dz.U. WOJ. LUB. 2020.2873</t>
  </si>
  <si>
    <t>PLLU0160</t>
  </si>
  <si>
    <t>Świebodzin w aglomeracji -Świebodzin</t>
  </si>
  <si>
    <t>PLLU017</t>
  </si>
  <si>
    <t>Lubsko</t>
  </si>
  <si>
    <t>Lubsko, Jasień</t>
  </si>
  <si>
    <t>Uchwała nr XXVI/202/20 Rady Miejskiej w Lubsku z dnia 22 grudnia 2020 r. w sprawie wyznaczenia obszaru i granic aglomeracji; Dz. U. Woj. Lubuskiego z dnia 8 stycznia 2021 r. poz. 57</t>
  </si>
  <si>
    <t>PLLU0170</t>
  </si>
  <si>
    <t>Wilkowo w aglomeracji -Świebodzin</t>
  </si>
  <si>
    <t>Wilkowo</t>
  </si>
  <si>
    <t>PLLU018</t>
  </si>
  <si>
    <t>Witnica</t>
  </si>
  <si>
    <t>Uchwała nr XXXII/415/2020 RADY MIEJSKIEJ W WITNICY z dnia 17 grudnia 2020 r. w sprawie wyznaczenia obszaru i granic aglomeracji Witnica</t>
  </si>
  <si>
    <t>PLLU0180</t>
  </si>
  <si>
    <t>LEMNA w aglomeracji -Kargowa</t>
  </si>
  <si>
    <t>PLLU019</t>
  </si>
  <si>
    <t>Drezdenko</t>
  </si>
  <si>
    <t>Uchwała nr XXXIX/196/2020 Rady Miejskiej w Drezdenku z dnia 21 grudnia 2020 r. w sprawie wyznaczenia obszaru i granic aglomeracji Drezdenko (Dz. Urzęd. Woj. Lub. Z 2021 r., poz. 39)</t>
  </si>
  <si>
    <t>PLLU0190</t>
  </si>
  <si>
    <t>Oczyszczalnia Ścieków w Wiechlicach w aglomeracji -Szprotawa</t>
  </si>
  <si>
    <t>Oczyszczalnia Ścieków w Wiechlicach</t>
  </si>
  <si>
    <t>PLLU020</t>
  </si>
  <si>
    <t>Sulęcin</t>
  </si>
  <si>
    <t>sulęciński</t>
  </si>
  <si>
    <t>Uchwała nr XXXIII/263/20 Rady Miejskiej w Sulęcinie z dnia 30.11.2020 r.</t>
  </si>
  <si>
    <t>PLLU0200</t>
  </si>
  <si>
    <t>Krosno Odrzańskie w aglomeracji -Krosno Odrzańskie</t>
  </si>
  <si>
    <t>PLLU021</t>
  </si>
  <si>
    <t>Kożuchów</t>
  </si>
  <si>
    <t>Uchwała nr XXVIII/241/20 Rady Miejskiej w Kożuchowie z dnia 26 listopada 2020 r. opublikowana w Dzienniku Urzędowym Województwa Lubuskiego z dnia 16 grudnia 2020 r. poz. 2961</t>
  </si>
  <si>
    <t>PLLU0210</t>
  </si>
  <si>
    <t>Miejska Oczyszczalnia Ścieków w aglomeracji -Strzelce Krajeńskie</t>
  </si>
  <si>
    <t>PLLU022</t>
  </si>
  <si>
    <t>Skwierzyna</t>
  </si>
  <si>
    <t>Uchwała nr XXVII/217/20 Rady Miejskiej w Skwierzynie z dnia 17.12.2020 r.; Dz. U. Woj. Lub z 2021 r., poz.196</t>
  </si>
  <si>
    <t>PLLU0220</t>
  </si>
  <si>
    <t>Nowy Świat w aglomeracji -Sulechów</t>
  </si>
  <si>
    <t>Nowy Świat</t>
  </si>
  <si>
    <t>PLLU023</t>
  </si>
  <si>
    <t>Sława</t>
  </si>
  <si>
    <t>Sława, Kolsko</t>
  </si>
  <si>
    <t>Uchwała nr XXVII/213/20 Rady Miejskiej w Sławie z dn. 26.11.2020 r. Dz. U. Woj. Lub. Poz. 2828 z dn. 8.12.2020 r.</t>
  </si>
  <si>
    <t>PLLU0231</t>
  </si>
  <si>
    <t>PLLU0232</t>
  </si>
  <si>
    <t>Oczyszczalnia Ścieków Wschowa w aglomeracji -Wschowa</t>
  </si>
  <si>
    <t>Oczyszczalnia Ścieków Wschowa</t>
  </si>
  <si>
    <t>PLLU024</t>
  </si>
  <si>
    <t>Nowe Miasteczko</t>
  </si>
  <si>
    <t>Uchwała nr XXV/160/2020 RADY MIEJSKIEJ W NOWYM MIASTECZKU z dnia 30 grudnia 2020 r. w sprawie wyznaczenia aglomeracji Nowe Miasteczko</t>
  </si>
  <si>
    <t>PLLU0240</t>
  </si>
  <si>
    <t>Kostrzyn nad Odrą w aglomeracji -Kostrzyn nad Odrą</t>
  </si>
  <si>
    <t>PLLU025</t>
  </si>
  <si>
    <t>Iłowa</t>
  </si>
  <si>
    <t>Uchwała nr 202/8/XXVI/20 RADY MIEJSKIEJ W IŁOWEJ z dnia 29 grudnia 2020 r. w sprawie wyznaczenia aglomeracji Iłowa</t>
  </si>
  <si>
    <t>PLLU0250</t>
  </si>
  <si>
    <t>Obra w aglomeracji -Międzyrzecz</t>
  </si>
  <si>
    <t>Obra</t>
  </si>
  <si>
    <t>PLLU026</t>
  </si>
  <si>
    <t>Zbąszynek</t>
  </si>
  <si>
    <t>Uchwała nr XXVI/91/2020 Rady Miejskiej w Zbąszynku z dnia 28 grudnia 2020 r. Publikacja w Dz. Urz. Woj. z roku: 2021 nr pozycja 62, opublikowano dnia: 2021-01-08</t>
  </si>
  <si>
    <t>PLLU0260</t>
  </si>
  <si>
    <t>MOS SŁUBICE w aglomeracji -Słubice</t>
  </si>
  <si>
    <t>MOS SŁUBICE</t>
  </si>
  <si>
    <t>PLLU027</t>
  </si>
  <si>
    <t>Rzepin</t>
  </si>
  <si>
    <t>Uchwała nr XXXV/213/2020 Rada Miejska w Rzepinie z 3.12.2020 r., http://dzienniki.luw.pl/WDU_F/2020/2988/akt.pdf</t>
  </si>
  <si>
    <t>PLLU0271</t>
  </si>
  <si>
    <t>PLLU0273</t>
  </si>
  <si>
    <t>Lubskie Wodociągi i Kanalizacja Sp. z o.o. w aglomeracji -Lubsko</t>
  </si>
  <si>
    <t>Lubskie Wodociągi i Kanalizacja Sp. z o.o.</t>
  </si>
  <si>
    <t>PLLU028</t>
  </si>
  <si>
    <t>Nowogród Bobrzański</t>
  </si>
  <si>
    <t>Uchwała nr XXX/276/2020</t>
  </si>
  <si>
    <t>PLLU0280</t>
  </si>
  <si>
    <t>Białczyk w aglomeracji -Witnica</t>
  </si>
  <si>
    <t>Białczyk</t>
  </si>
  <si>
    <t>PLLU029</t>
  </si>
  <si>
    <t>Stare Kurowo</t>
  </si>
  <si>
    <t>Stare Kurowo Zwierzyn</t>
  </si>
  <si>
    <t>Uchwała nr XXIII.133.2020 RADY GMINY STARE KUROWO Z DNIA 30.12.2020 r.; Publikacja 26.01.2021 Dziennik Urzędowy Województwa Lubuskiego z 2021 r., poz. 247</t>
  </si>
  <si>
    <t>PLLU0290</t>
  </si>
  <si>
    <t>Drezdenko w aglomeracji -Drezdenko</t>
  </si>
  <si>
    <t>PLLU030</t>
  </si>
  <si>
    <t>Boczów</t>
  </si>
  <si>
    <t>Torzym</t>
  </si>
  <si>
    <t>Uchwała nr XXI/150/21 Rady Miejskiej w Torzymiu; 24.02.2021 r.</t>
  </si>
  <si>
    <t>PLLU0300</t>
  </si>
  <si>
    <t>Sulęcin w aglomeracji -Sulęcin</t>
  </si>
  <si>
    <t>PLLU031</t>
  </si>
  <si>
    <t>Pszczew</t>
  </si>
  <si>
    <t>Uchwała nr XXIX.221.2020 Rady Gminy Pszczew z dnia 17.12.2020 r.</t>
  </si>
  <si>
    <t>PLLU0310</t>
  </si>
  <si>
    <t>Oczyszczalnia Ścieków Podbrzezie Dolne w aglomeracji -Kożuchów</t>
  </si>
  <si>
    <t>Oczyszczalnia Ścieków Podbrzezie Dolne</t>
  </si>
  <si>
    <t>PLLU032</t>
  </si>
  <si>
    <t>Uchwała nr XX/141/20 Rady Miejskiej w Torzymiu z 30.12.2020 r.</t>
  </si>
  <si>
    <t>PLLU0320</t>
  </si>
  <si>
    <t>Miejska Oczyszczalnia Ścieków w Skwierzynie w aglomeracji -Skwierzyna</t>
  </si>
  <si>
    <t>Miejska Oczyszczalnia Ścieków w Skwierzynie</t>
  </si>
  <si>
    <t>PLLU033</t>
  </si>
  <si>
    <t>Lubniewice</t>
  </si>
  <si>
    <t xml:space="preserve">Uchwała nr XLI/301/2018 Rady Miejskiej w Lubniewicach z dnia 21.06.2018 r. </t>
  </si>
  <si>
    <t>PLLU0330</t>
  </si>
  <si>
    <t>Oczyszczalnia Ścieków w Sławie w aglomeracji -Sława</t>
  </si>
  <si>
    <t>Oczyszczalnia Ścieków w Sławie</t>
  </si>
  <si>
    <t>PLLU034</t>
  </si>
  <si>
    <t>Trzebiechów</t>
  </si>
  <si>
    <t>Uchwała nr XIX/166/2021 Rady Gminy w Trzebiechowie z dnia 26 lutego 2021 r. w sprawie wyznaczenia obszaru i granic aglomeracji Trzebiechów</t>
  </si>
  <si>
    <t>PLLU0340</t>
  </si>
  <si>
    <t>Oczyszczalnia Ścieków w Krążkowie w aglomeracji -Sława</t>
  </si>
  <si>
    <t>Oczyszczalnia Ścieków w Krążkowie</t>
  </si>
  <si>
    <t>PLLU035</t>
  </si>
  <si>
    <t>Małomice</t>
  </si>
  <si>
    <t>Uchwała nr XXV/146/2020 RADY MIEJSKIEJ W MAŁOMICACH z dnia 17 grudnia 2020 r. http://dzienniki.luw.pl/WDU_F/2021/33/akt.pdf</t>
  </si>
  <si>
    <t>PLLU0350</t>
  </si>
  <si>
    <t>Nowe Miasteczko w aglomeracji -Nowe Miasteczko</t>
  </si>
  <si>
    <t>PLLU036</t>
  </si>
  <si>
    <t>Czerwieńsk</t>
  </si>
  <si>
    <t>Uchwała nr 0007.174.2020 Rady Miejskiej w Czerwieńsku z dnia 30 grudnia 2020 r. (Dz.Urz. Woj. Lubusk. Z 8.01.2021 r. Poz. 65)</t>
  </si>
  <si>
    <t>PLLU0360</t>
  </si>
  <si>
    <t>Oczyszczalnia Ścieków W Iłowej w aglomeracji -Iłowa</t>
  </si>
  <si>
    <t>Oczyszczalnia Ścieków W Iłowej</t>
  </si>
  <si>
    <t>PLLU038</t>
  </si>
  <si>
    <t>Ośno Lubuskie</t>
  </si>
  <si>
    <t>Uchwała nr XVII/146/2020 RADY MIEJSKIEJ W OŚNIE LUBUSKIM z dnia 15 grudnia 2020 r.</t>
  </si>
  <si>
    <t>PLLU0381</t>
  </si>
  <si>
    <t>Oczyszczalnia Ścieków W Zbąszynku w aglomeracji -Zbąszynek</t>
  </si>
  <si>
    <t>Oczyszczalnia Ścieków W Zbąszynku</t>
  </si>
  <si>
    <t>PLLU039</t>
  </si>
  <si>
    <t>Łęknica</t>
  </si>
  <si>
    <t>Uchwała nr XXIV.152.2020; Rada Miejska w Łęknicy; 30.12.2020 r. Dz.Urz. Woj. Lubuskiego 2021.222 z dn. 22.01.2021 r.</t>
  </si>
  <si>
    <t>PLLU0390</t>
  </si>
  <si>
    <t>Oczyszczalnia w Rzepinie w aglomeracji -Rzepin</t>
  </si>
  <si>
    <t>Oczyszczalnia w Rzepinie</t>
  </si>
  <si>
    <t>PLLU040</t>
  </si>
  <si>
    <t>Babimost</t>
  </si>
  <si>
    <t>Uchwała nr XVIII/157/20 Rady Miejskiej w Babimoście z dnia 9.12.2020 r. Opublikowana w Dzienniku Urzędowym Województwa Lubuskiego w dniu 16.12.2020 r.</t>
  </si>
  <si>
    <t>PLLU0400</t>
  </si>
  <si>
    <t>Oczyszczalnia w Drzeńsku w aglomeracji -Rzepin</t>
  </si>
  <si>
    <t>Oczyszczalnia w Drzeńsku</t>
  </si>
  <si>
    <t>PLLU041</t>
  </si>
  <si>
    <t>Bytom Odrzański</t>
  </si>
  <si>
    <t>Uchwała nr XIV/111/2020 Rady Miejskiej w Bytomiu Odrzańskim z dnia 11.12.2020 r. w sprawie wyznaczenia obszaru i granic aglomeracji Bytom Odrzański (D.U.W.L. z 2020 r., poz. 2991)</t>
  </si>
  <si>
    <t>PLLU0410</t>
  </si>
  <si>
    <t>Oczyszczalnia Ścieków w Nowogrodzie Bobrzańskim w aglomeracji -Nowogród Bobrzański</t>
  </si>
  <si>
    <t>Oczyszczalnia Ścieków w Nowogrodzie Bobrzańskim</t>
  </si>
  <si>
    <t>PLLU042</t>
  </si>
  <si>
    <t>Szlichtyngowa</t>
  </si>
  <si>
    <t>Uchwała nr XXI/170/20 RADY MIEJSKIEJ SZLICHTYNGOWA z dnia 30 grudnia 2020 r. w sprawie wyznaczenia aglomeracji Szlichtyngowa</t>
  </si>
  <si>
    <t>PLLU0420</t>
  </si>
  <si>
    <t>Stare Kurowo w aglomeracji -Stare Kurowo</t>
  </si>
  <si>
    <t>PLLU043</t>
  </si>
  <si>
    <t>Cybinka</t>
  </si>
  <si>
    <t>Uchwała nr XXVII/136/20 Rady miejskiej w Cybince z dnia 16.12.2020 r.</t>
  </si>
  <si>
    <t>PLLU0430</t>
  </si>
  <si>
    <t>Boczów w aglomeracji -Boczów</t>
  </si>
  <si>
    <t>PLLU045</t>
  </si>
  <si>
    <t>Słońsk</t>
  </si>
  <si>
    <t>Uchwała nr XVIII/135 Rady Gminy Słońsk z dnia 30 listopada 2020 r. Dziennik Urzędowy Województwa Lubuskiego</t>
  </si>
  <si>
    <t>PLLU0450</t>
  </si>
  <si>
    <t>Pszczew w aglomeracji -Pszczew</t>
  </si>
  <si>
    <t>PLLU046</t>
  </si>
  <si>
    <t>Dobiegniew</t>
  </si>
  <si>
    <t>PLLU0460</t>
  </si>
  <si>
    <t>Torzym w aglomeracji -Torzym</t>
  </si>
  <si>
    <t>PLLU047</t>
  </si>
  <si>
    <t>Jasień</t>
  </si>
  <si>
    <t>Uchwała nr XXI/154/2020 Rady Miejskiej w Jasieniu z dnia 29.12.2020 r. w sprawie wyznaczenia obszaru i granic aglomeracji Jasień</t>
  </si>
  <si>
    <t>PLLU0470</t>
  </si>
  <si>
    <t>Lubniewice w aglomeracji -Lubniewice</t>
  </si>
  <si>
    <t>PLLU048</t>
  </si>
  <si>
    <t>Przytoczna</t>
  </si>
  <si>
    <t>Uchwała nr XXV.133.2020 z dnia 29 grudnia 2020 r.</t>
  </si>
  <si>
    <t>PLLU0480</t>
  </si>
  <si>
    <t>Trzebiechów w aglomeracji -Trzebiechów</t>
  </si>
  <si>
    <t>PLLU050</t>
  </si>
  <si>
    <t>Górzyca</t>
  </si>
  <si>
    <t>Górzyca Słubice</t>
  </si>
  <si>
    <t>Uchwała nr XXII.126.2020 Rady Gminy Górzyca z dnia 15.12.2020 r.</t>
  </si>
  <si>
    <t>PLLU0500</t>
  </si>
  <si>
    <t>Małomice w aglomeracji -Małomice</t>
  </si>
  <si>
    <t>PLLU053</t>
  </si>
  <si>
    <t>Gozdnica</t>
  </si>
  <si>
    <t>Uchwała nr XXII/128/20 RADY MIASTA GOZDNICA dnia 10 grudnia 2020 r.</t>
  </si>
  <si>
    <t>PLLU0530</t>
  </si>
  <si>
    <t>Czerwieńsk w aglomeracji -Czerwieńsk</t>
  </si>
  <si>
    <t>PLLU055</t>
  </si>
  <si>
    <t>Niegosławice</t>
  </si>
  <si>
    <t>Uchwała nr XXV.165.2020 Rady Gminy Niegosławice z 28.12.2020, , Dziennik Urzędowy Województwa Lubuskiego poz. 158 rocznik 2021</t>
  </si>
  <si>
    <t>PLLU0551</t>
  </si>
  <si>
    <t>PLLU0552</t>
  </si>
  <si>
    <t>Ośno Lubuskie w aglomeracji -Ośno Lubuskie</t>
  </si>
  <si>
    <t>PLLU058</t>
  </si>
  <si>
    <t>Łagów</t>
  </si>
  <si>
    <t>Uchwała nr XIV.110.2020 z dnia 21.02.2020 r.</t>
  </si>
  <si>
    <t>PLLU0580</t>
  </si>
  <si>
    <t>Oczyszczalnia Ścieków w Łęknicy w aglomeracji -Łęknica</t>
  </si>
  <si>
    <t>Oczyszczalnia Ścieków w Łęknicy</t>
  </si>
  <si>
    <t>PLLU060</t>
  </si>
  <si>
    <t>Trzciel</t>
  </si>
  <si>
    <t>Uchwała nr XIX/151/2020 Rady Miejskiej w Trzcielu z dnia 17.12.2020 r. DZ. U. Województwa Lubuskiego z dnia 31.12.2020 r. poz. 3144</t>
  </si>
  <si>
    <t>PLLU0600</t>
  </si>
  <si>
    <t>Babimost w aglomeracji -Babimost</t>
  </si>
  <si>
    <t>PLLU063</t>
  </si>
  <si>
    <t>Lubrza</t>
  </si>
  <si>
    <t>Uchwała nr XV/131/20 z dnia 28.04.2020 r.</t>
  </si>
  <si>
    <t>PLLU0630</t>
  </si>
  <si>
    <t>Bytom Odrzański w aglomeracji -Bytom Odrzański</t>
  </si>
  <si>
    <t>PLLU065N</t>
  </si>
  <si>
    <t>Uchwała nr XXIV/174/2020 Rady Gminy Świdnica z dnia 16 grudnia 2020 r.</t>
  </si>
  <si>
    <t>PLLU0651N</t>
  </si>
  <si>
    <t>PLLU0652N</t>
  </si>
  <si>
    <t>Grupowa Oczyszczalnia Ścieków w Szlichtyngowej w aglomeracji -Szlichtyngowa</t>
  </si>
  <si>
    <t>Grupowa Oczyszczalnia Ścieków w Szlichtyngowej</t>
  </si>
  <si>
    <t>PLLU066N</t>
  </si>
  <si>
    <t>Skąpe</t>
  </si>
  <si>
    <t>Uchwała nr XXV/212/2020 RADY GMINY SKĄPE z dnia 27 listopada 2020 r. w sprawie wyznaczenia obszaru i granic aglomeracji Skąpe</t>
  </si>
  <si>
    <t>PLLU0660N</t>
  </si>
  <si>
    <t>Cybinka w aglomeracji -Cybinka</t>
  </si>
  <si>
    <t>PLLU067N</t>
  </si>
  <si>
    <t>Wędrzyn</t>
  </si>
  <si>
    <t>Uchwała nr XXXIII/264/20 Rady Miejskiej w Sulęcinie z dnia 30.11.2020 r.</t>
  </si>
  <si>
    <t>PLLU0670N</t>
  </si>
  <si>
    <t>OŚ Przyborów w aglomeracji -Słońsk</t>
  </si>
  <si>
    <t>OŚ Przyborów</t>
  </si>
  <si>
    <t>PLLU501</t>
  </si>
  <si>
    <t>Szczaniec</t>
  </si>
  <si>
    <t>Uchwała nr XXXIX/76/21 Rady Gminy Szczaniec z dnia 25 marca 2021 r., Dziennik Urzędowy Województwa Lubuskiego poz.832</t>
  </si>
  <si>
    <t>Miejska Oczyszczalnia Ścieków w aglomeracji -Dobiegniew</t>
  </si>
  <si>
    <t>PLMP001</t>
  </si>
  <si>
    <t>małopolskie</t>
  </si>
  <si>
    <t>Miasto Kraków, krakowski, wielicki</t>
  </si>
  <si>
    <t>Kraków, Kocmyrzów-Luborzyca, Michałowice, Wieliczka, Wielka Wieś, Świątniki Górne, Zabierzów, Zielonki</t>
  </si>
  <si>
    <t>Uchwała nr XLVIII/1318/20 RADY MIASTA KRAKOWA z dnia 18 listopada 2020 r. w sprawie wyznaczenia obszaru i granic aglomeracji Kraków (DZ. URZ. WOJ. MAŁOP. 2020.7326)</t>
  </si>
  <si>
    <t>PLMP0011</t>
  </si>
  <si>
    <t>PLMP0016</t>
  </si>
  <si>
    <t>PLMP0018</t>
  </si>
  <si>
    <t>Oczyszczalnia Ścieków w Jasieniu w aglomeracji -Jasień</t>
  </si>
  <si>
    <t>Oczyszczalnia Ścieków w Jasieniu</t>
  </si>
  <si>
    <t>PLMP002</t>
  </si>
  <si>
    <t>Tarnów</t>
  </si>
  <si>
    <t>tarnowski</t>
  </si>
  <si>
    <t>Nowy Sącz</t>
  </si>
  <si>
    <t>Gmina Miasta Tarnowa</t>
  </si>
  <si>
    <t>Gmina Miasta Tarnowa, Gmina Tarnów, Skrzyszów, Pleśna</t>
  </si>
  <si>
    <t>Uchwała nr XLV/398/2021 Rady Miejskiej w Tarnowie z dnia 28.01.2021 r. w sprawie wyznaczenia aglomeracji Tarnów - Dziennik Urzędowy Województwa Małopolskiego poz. 903, Kraków, dnia 10 lutego 2021 r.</t>
  </si>
  <si>
    <t>PLMP0020</t>
  </si>
  <si>
    <t>Przytoczna w aglomeracji -Przytoczna</t>
  </si>
  <si>
    <t>PLMP003</t>
  </si>
  <si>
    <t>Chrzanów</t>
  </si>
  <si>
    <t>chrzanowski</t>
  </si>
  <si>
    <t>Chrzanów, Trzebinia</t>
  </si>
  <si>
    <t>Uchwała nr XXVII/282/2020 Rady Miejskiej w Chrzanowie z dnia 29 grudnia 2020 r.</t>
  </si>
  <si>
    <t>PLMP0030</t>
  </si>
  <si>
    <t>Oczyszczalnia Ścieków w Górzycy w aglomeracji -Górzyca</t>
  </si>
  <si>
    <t>Oczyszczalnia Ścieków w Górzycy</t>
  </si>
  <si>
    <t>PLMP004</t>
  </si>
  <si>
    <t>Nowy Targ</t>
  </si>
  <si>
    <t>nowotarski, tatrzański</t>
  </si>
  <si>
    <t>Miasto Nowy Targ</t>
  </si>
  <si>
    <t>Miasto Nowy Targ, Nowy Targ, Szaflary, Biały Dunajec, Poronin</t>
  </si>
  <si>
    <t>Uchwała nr XXVI/286/2020 Rady Miasta Nowy Targ z dn. 28.12.2020 r. (Dz. Urz. Woj. Małopolskiego z 2021 r. poz. 229)</t>
  </si>
  <si>
    <t>PLMP0041</t>
  </si>
  <si>
    <t>Oczyszczalnia Gozdnica w aglomeracji -Gozdnica</t>
  </si>
  <si>
    <t>Oczyszczalnia Gozdnica</t>
  </si>
  <si>
    <t>PLMP005</t>
  </si>
  <si>
    <t>Miasto Nowy Sącz, nowosądecki</t>
  </si>
  <si>
    <t>Nowy Sącz, Stary Sącz, Nawojowa, Kamionka Wielka</t>
  </si>
  <si>
    <t>Uchwała nr XXXVIII/422/2020 Rady Miasta Nowego Sącza z dnia 29 grudnia 2020 r. (Dz. U. Woj. Mał. z 14.01.2021 r. poz.387)</t>
  </si>
  <si>
    <t>PLMP0051</t>
  </si>
  <si>
    <t>Oczyszczalnia Ścieków w Niegosławicach w aglomeracji -Niegosławice</t>
  </si>
  <si>
    <t>Oczyszczalnia Ścieków w Niegosławicach</t>
  </si>
  <si>
    <t>PLMP006</t>
  </si>
  <si>
    <t>Zakopane</t>
  </si>
  <si>
    <t>tatrzański</t>
  </si>
  <si>
    <t>Zakopane, Kościelisko</t>
  </si>
  <si>
    <t>Uchwała nr XXV/316/2020 Rady Miasta Zakopane z dnia 26 listopada 2020 r. w sprawie wyznaczenia obszaru i granic aglomeracji Zakopane (Dziennik Urzędowy Województwa Małopolskiego, poz. 7842)</t>
  </si>
  <si>
    <t>PLMP0061</t>
  </si>
  <si>
    <t>PLMP0062</t>
  </si>
  <si>
    <t>Oczyszczalnia Ścieków w Mycielinie w aglomeracji -Niegosławice</t>
  </si>
  <si>
    <t>Oczyszczalnia Ścieków w Mycielinie</t>
  </si>
  <si>
    <t>PLMP007</t>
  </si>
  <si>
    <t>Oświęcim</t>
  </si>
  <si>
    <t>oświęcimski</t>
  </si>
  <si>
    <t>Miasto Oświęcim</t>
  </si>
  <si>
    <t>Miasto Oświęcim, Gmina Oświęcim, Gmina Polanka Wielka, Gmina Chełmek, Gmina Przeciszów</t>
  </si>
  <si>
    <t>Uchwała nr XXIX/452/20 Rady Miasta Oświęcim z dnia 25 listopada 2020 r. W sprawie wyznaczenia obszaru i granic aglomeracji Oświęcim w skład której wchodzą Miasto Oświęcim, Gmina Oświęcim, Gmina Polanka Wielka, Gmina Przeciszów, Gmina Chełmek.</t>
  </si>
  <si>
    <t>PLMP0070</t>
  </si>
  <si>
    <t>Gronów w aglomeracji -Łagów</t>
  </si>
  <si>
    <t>Gronów</t>
  </si>
  <si>
    <t>PLMP008</t>
  </si>
  <si>
    <t>Wadowice</t>
  </si>
  <si>
    <t>wadowicki</t>
  </si>
  <si>
    <t>Żywiec</t>
  </si>
  <si>
    <t>Wadowice, Tomice, Mucharz</t>
  </si>
  <si>
    <t>Uchwała nr LII/488/2022 Rady Miejskiej w Wadowicach z dnia 21 września 2022 r.</t>
  </si>
  <si>
    <t>PLMP0080</t>
  </si>
  <si>
    <t>Trzciel w aglomeracji -Trzciel</t>
  </si>
  <si>
    <t>PLMP009</t>
  </si>
  <si>
    <t>Skawina</t>
  </si>
  <si>
    <t>krakowski</t>
  </si>
  <si>
    <t>Uchwała nr XXIV/342/20 RADY MIEJSKIEJ W SKAWINIE z dnia 28 października 2020 r.</t>
  </si>
  <si>
    <t>PLMP0090</t>
  </si>
  <si>
    <t>Lubrza w aglomeracji -Lubrza</t>
  </si>
  <si>
    <t>Gliwice</t>
  </si>
  <si>
    <t>PLMP010</t>
  </si>
  <si>
    <t>Olkusz</t>
  </si>
  <si>
    <t>olkuski</t>
  </si>
  <si>
    <t>Katowice</t>
  </si>
  <si>
    <t>Region Małej Wisły</t>
  </si>
  <si>
    <t>Miasto i Gmina Olkusz</t>
  </si>
  <si>
    <t>Uchwała nr XXII/267/2020 Rady Miejskiej w Olkuszu z dnia 30 listopada 2020 r. Dziennik Urzędowy Województwa Małopolskiego z dnia 8 grudnia 2020 r. Poz. 7871</t>
  </si>
  <si>
    <t>PLMP0100</t>
  </si>
  <si>
    <t>APIS w aglomeracji -Świdnica</t>
  </si>
  <si>
    <t>APIS</t>
  </si>
  <si>
    <t>PLMP011</t>
  </si>
  <si>
    <t>Gorlice</t>
  </si>
  <si>
    <t>gorlicki</t>
  </si>
  <si>
    <t>Jasło</t>
  </si>
  <si>
    <t>Gorlice Miasto</t>
  </si>
  <si>
    <t>PLMP0110</t>
  </si>
  <si>
    <t>ECOLO-CHIEFF w aglomeracji -Świdnica</t>
  </si>
  <si>
    <t>ECOLO-CHIEFF</t>
  </si>
  <si>
    <t>PLMP012</t>
  </si>
  <si>
    <t>Myślenice</t>
  </si>
  <si>
    <t>myślenicki</t>
  </si>
  <si>
    <t>Uchwała nr 177/XXIII/2020 Rady Miejskiej w Myślenicach z dnia 26 maja 2020 r. w sprawie wyznaczenia aglomeracji Myślenice, (Dz. Urzęd. Woj. Małop. z dnia 5 czerwca 2020 r., poz.3836)</t>
  </si>
  <si>
    <t>PLMP0121</t>
  </si>
  <si>
    <t>PLMP0122</t>
  </si>
  <si>
    <t>Cibórz w aglomeracji -Skąpe</t>
  </si>
  <si>
    <t>Cibórz</t>
  </si>
  <si>
    <t>PLMP013</t>
  </si>
  <si>
    <t>Miasto Bochnia</t>
  </si>
  <si>
    <t>bocheński</t>
  </si>
  <si>
    <t>Miasto Bochnia, Bochnia, Rzezawa</t>
  </si>
  <si>
    <t>Uchwała nr XXVII/256/20 Rady Miasta Bochnia z dnia 28 grudnia 2020 r. w sprawie: w sprawie wyznaczenia obszaru i granic aglomeracji Miasto Bochnia</t>
  </si>
  <si>
    <t>PLMP0130</t>
  </si>
  <si>
    <t>Wędrzyn w aglomeracji -Wędrzyn</t>
  </si>
  <si>
    <t>PLMP014</t>
  </si>
  <si>
    <t>Andrychów</t>
  </si>
  <si>
    <t>Uchwała nr XXIX-213-20 Rady Miejskiej w Andrychowie z dnia 26.11.2020 r.</t>
  </si>
  <si>
    <t>PLMP0140</t>
  </si>
  <si>
    <t>Kraków-Płaszów w aglomeracji -Kraków</t>
  </si>
  <si>
    <t>Kraków-Płaszów</t>
  </si>
  <si>
    <t>PLMP015</t>
  </si>
  <si>
    <t>Sucha Beskidzka</t>
  </si>
  <si>
    <t>suski</t>
  </si>
  <si>
    <t>Sucha Beskidzka, Stryszawa</t>
  </si>
  <si>
    <t>Uchwała nr XXIII/193/2020 Rady Miasta Sucha Beskidzka z dnia 14 grudnia 2020 r.</t>
  </si>
  <si>
    <t>PLMP0150</t>
  </si>
  <si>
    <t>Kraków-Kujawy w aglomeracji -Kraków</t>
  </si>
  <si>
    <t>Kraków-Kujawy</t>
  </si>
  <si>
    <t>PLMP016</t>
  </si>
  <si>
    <t>Kęty</t>
  </si>
  <si>
    <t>Kęty, Porąbka</t>
  </si>
  <si>
    <t>Uchwała nr XXIV/246/2020 z 27.11.2020 Rada Miejska Kęty, Dziennik Urzędowy Województwa Małopolskiego 7.12.2020 r.</t>
  </si>
  <si>
    <t>PLMP0161</t>
  </si>
  <si>
    <t>PLMP0162</t>
  </si>
  <si>
    <t>Wadów w aglomeracji -Kraków</t>
  </si>
  <si>
    <t>Wadów</t>
  </si>
  <si>
    <t>PLMP017</t>
  </si>
  <si>
    <t>Krynica-Zdrój</t>
  </si>
  <si>
    <t>nowosądecki</t>
  </si>
  <si>
    <t>Uchwała nr XXVI.2018.2020 Rady Miejskiej w Krynicy-Zdroju z dnia 28 września 2020 r. w sprawie wyznaczenia obszaru i granic aglomeracji Krynica-Zdrój - Dziennik Urzędowy Województwa Małopolskiego z dnia 14.10.2020r Poz.6380.</t>
  </si>
  <si>
    <t>PLMP0171</t>
  </si>
  <si>
    <t>PLMP0172</t>
  </si>
  <si>
    <t>Tarnów w aglomeracji -Tarnów</t>
  </si>
  <si>
    <t>PLMP018</t>
  </si>
  <si>
    <t>Bukowina Tatrzańska</t>
  </si>
  <si>
    <t>Uchwała nr XXVI/228/2020, Rada Gminy Bukowina Tatrzańska, 16.12.2020 r., Dziennik Urzędowy Województwa Małopolskiego, rok 2020, poz. 8371</t>
  </si>
  <si>
    <t>PLMP0181</t>
  </si>
  <si>
    <t>PLMP0182</t>
  </si>
  <si>
    <t>GOŚ Chrzanów w aglomeracji -Chrzanów</t>
  </si>
  <si>
    <t>GOŚ Chrzanów</t>
  </si>
  <si>
    <t>PLMP019</t>
  </si>
  <si>
    <t>Trzebinia</t>
  </si>
  <si>
    <t>Uchwała nr XXX/275/VIII/2020 Rady Miasta w Trzebini z dnia 29 grudnia 2020 r.</t>
  </si>
  <si>
    <t>PLMP0190</t>
  </si>
  <si>
    <t>Nowy Targ w aglomeracji -Nowy Targ</t>
  </si>
  <si>
    <t>PLMP020</t>
  </si>
  <si>
    <t>Krzeszowice</t>
  </si>
  <si>
    <t>Uchwała nr XXVIII/302/2020 Rady Miejskiej w Krzeszowicach z dnia 26.11.2020 r. Dziennik Urzędowy województwa małopolskiego 2.12.2020 r. Poz 745</t>
  </si>
  <si>
    <t>PLMP0200</t>
  </si>
  <si>
    <t>Komunalna Oczyszczalnia Ścieków w Nowym Sączu w aglomeracji -Nowy Sącz</t>
  </si>
  <si>
    <t>Komunalna Oczyszczalnia Ścieków w Nowym Sączu</t>
  </si>
  <si>
    <t>PLMP021</t>
  </si>
  <si>
    <t>Miechów</t>
  </si>
  <si>
    <t>miechowski</t>
  </si>
  <si>
    <t>Uchwała nr XX/325/2020 Rady Miejskiej w Miechowie z dnia 18 grudnia 2020 r.</t>
  </si>
  <si>
    <t>PLMP0210</t>
  </si>
  <si>
    <t>Łęgi w aglomeracji -Zakopane</t>
  </si>
  <si>
    <t>Łęgi</t>
  </si>
  <si>
    <t>PLMP022</t>
  </si>
  <si>
    <t>Rabka-Zdrój</t>
  </si>
  <si>
    <t>nowotarski, myślenicki</t>
  </si>
  <si>
    <t>Rabka-Zdrój, Lubień</t>
  </si>
  <si>
    <t>Uchwała nr XXVIII/238/20 Rady Miejskiej w Rabce-Zdroju z dnia 25.11.2020 r.</t>
  </si>
  <si>
    <t>PLMP0220</t>
  </si>
  <si>
    <t>Spyrkówka w aglomeracji -Zakopane</t>
  </si>
  <si>
    <t>Spyrkówka</t>
  </si>
  <si>
    <t>PLMP023</t>
  </si>
  <si>
    <t>Brzesko</t>
  </si>
  <si>
    <t>brzeski</t>
  </si>
  <si>
    <t>Uchwała nr XXIX/228/2020 RADY MIEJSKIEJ W BRZESKU z dnia 2 grudnia 2020 r. w sprawie wyznaczenia obszaru i granic Aglomeracji Brzesko</t>
  </si>
  <si>
    <t>PLMP0230</t>
  </si>
  <si>
    <t>Miejsko – Przemysłowa Oczyszczalnia Ścieków Sp. z o.o. w aglomeracji -Oświęcim</t>
  </si>
  <si>
    <t>Miejsko – Przemysłowa Oczyszczalnia Ścieków Sp. z o.o.</t>
  </si>
  <si>
    <t>PLMP024</t>
  </si>
  <si>
    <t>Brzeszcze</t>
  </si>
  <si>
    <t>PLMP0240</t>
  </si>
  <si>
    <t>Oczyszczalnia Ścieków Wadowickiego Przedsiębiorstwa Wodociągów i Kanalizacji Spółka z o.o. w aglomeracji -Wadowice</t>
  </si>
  <si>
    <t>Oczyszczalnia Ścieków Wadowickiego Przedsiębiorstwa Wodociągów i Kanalizacji Spółka z o.o.</t>
  </si>
  <si>
    <t>PLMP025</t>
  </si>
  <si>
    <t>Zator</t>
  </si>
  <si>
    <t>oświęcimski, chrzanowski</t>
  </si>
  <si>
    <t>Zator, Babice</t>
  </si>
  <si>
    <t>Uchwała nr XXVI/163/20 Rady Miejskiej w Zatorze z dn. 10 listopada 2020 r. (Dz.U. woj. Mał. 2020 poz. 7100)</t>
  </si>
  <si>
    <t>PLMP0250</t>
  </si>
  <si>
    <t>Oczyszczalnia Ścieków w aglomeracji -Skawina</t>
  </si>
  <si>
    <t>PLMP027</t>
  </si>
  <si>
    <t>Czarny Dunajec</t>
  </si>
  <si>
    <t>Czarny Dunajec, Kościelisko</t>
  </si>
  <si>
    <t>Uchwała nr XXVIII/278/2020 Rady Gminy Czarny Dunajec z dnia 30 grudnia 2020 r.</t>
  </si>
  <si>
    <t>PLMP0270</t>
  </si>
  <si>
    <t>Olkusz w aglomeracji -Olkusz</t>
  </si>
  <si>
    <t>PLMP028</t>
  </si>
  <si>
    <t>Mszana Dolna miasto</t>
  </si>
  <si>
    <t>limanowski</t>
  </si>
  <si>
    <t>Miasto Mszana Dolna</t>
  </si>
  <si>
    <t>Miasto Mszana Dolna, Gmina Mszana Dolna</t>
  </si>
  <si>
    <t>Uchwała nr XXIX/264/2020 RADY MIEJSKIEJ W MSZANIE DOLNEJ Z DNIA 14 GRUDNIA 2020 r. w sprawie wyznaczenia granic aglomeracji</t>
  </si>
  <si>
    <t>PLMP0280</t>
  </si>
  <si>
    <t>Gorlice M w aglomeracji -Gorlice</t>
  </si>
  <si>
    <t>Gorlice M</t>
  </si>
  <si>
    <t>PLMP029</t>
  </si>
  <si>
    <t>Kalwaria Zebrzydowska</t>
  </si>
  <si>
    <t>Kalwaria Zebrzydowka</t>
  </si>
  <si>
    <t>Uchwała nr XXI/215/20 Rady Miejskiej w Kalwarii Zebrzydowskiej z dnia 15 października 2020 r. w wyznaczenie obszaru i granic aglomeracji Kalwaria Zebrzydowska (opublikowano w Dzienniku Urzędowym Województwa Małopolskiego nr 6678 z dnia 2 listopada 2020 r.)</t>
  </si>
  <si>
    <t>PLMP0290</t>
  </si>
  <si>
    <t>Myślenice w aglomeracji -Myślenice</t>
  </si>
  <si>
    <t>PLMP030</t>
  </si>
  <si>
    <t>Klucze</t>
  </si>
  <si>
    <t>Uchwała nr XXXV/218/2020 Rady Gminy Klucze z dnia 18.12.2020 r.</t>
  </si>
  <si>
    <t>PLMP0300</t>
  </si>
  <si>
    <t>Krzyszkowice w aglomeracji -Myślenice</t>
  </si>
  <si>
    <t>Krzyszkowice</t>
  </si>
  <si>
    <t>PLMP031</t>
  </si>
  <si>
    <t>Dobczyce Centrum</t>
  </si>
  <si>
    <t>Dobczyce</t>
  </si>
  <si>
    <t>Dobczyce, Siepraw</t>
  </si>
  <si>
    <t>Uchwała nr XXVIII/229/2020 RADY MIEJSKIEJ W DOBCZYCACH z dnia 25 listopada 2020 r. w sprawie wyznaczenia aglomeracji Dobczyce Centrum</t>
  </si>
  <si>
    <t>PLMP0310</t>
  </si>
  <si>
    <t>Oczyszczalnia Ścieków w Bochni w aglomeracji -Miasto Bochnia</t>
  </si>
  <si>
    <t>Oczyszczalnia Ścieków w Bochni</t>
  </si>
  <si>
    <t>PLMP033</t>
  </si>
  <si>
    <t>Sułkowice</t>
  </si>
  <si>
    <t>Uchwała nr XXXII/201/2020 Rady Miejskiej w Sułkowicach z dnia 30 grudnia 2020 r.</t>
  </si>
  <si>
    <t>PLMP0330</t>
  </si>
  <si>
    <t>Andrychów w aglomeracji -Andrychów</t>
  </si>
  <si>
    <t>PLMP034</t>
  </si>
  <si>
    <t>Niepołomice</t>
  </si>
  <si>
    <t>wielicki</t>
  </si>
  <si>
    <t>Uchwała nr XXIV/304/20 Rady Miejskiej w Niepołomicach z dnia 17 grudnia 2020 r. w sprawie wyznaczenia obszarów i granic aglomeracji Niepołomice</t>
  </si>
  <si>
    <t>PLMP0341</t>
  </si>
  <si>
    <t>PLMP0342</t>
  </si>
  <si>
    <t>Rejonowa Oczyszczalnia Ścieków w aglomeracji -Sucha Beskidzka</t>
  </si>
  <si>
    <t>Rejonowa Oczyszczalnia Ścieków</t>
  </si>
  <si>
    <t>PLMP035</t>
  </si>
  <si>
    <t>Gródek nad Dunajcem</t>
  </si>
  <si>
    <t>Uchwała nr XXXII/230/2020 RADY GMINY GRÓDEK NAD DUNAJCEM z dnia 30 grudnia 2020 r. w sprawie obszaru i granic aglomeracji Gródek nad Dunajcem (Dz. Urz. Woj. Małopolskiego poz. 8861 z 31.12.2020 r.)</t>
  </si>
  <si>
    <t>PLMP0351</t>
  </si>
  <si>
    <t>PLMP0352</t>
  </si>
  <si>
    <t>PLMP0353</t>
  </si>
  <si>
    <t>PLMP0354</t>
  </si>
  <si>
    <t>PLMP0355</t>
  </si>
  <si>
    <t>Kęty w aglomeracji -Kęty</t>
  </si>
  <si>
    <t>PLMP036</t>
  </si>
  <si>
    <t>Słomniki</t>
  </si>
  <si>
    <t>Uchwała nr XXIV/310/20 Rady Miejskiej w Słomnikach z 30 grudnia 2020 r.</t>
  </si>
  <si>
    <t>PLMP0360</t>
  </si>
  <si>
    <t>Łęki w aglomeracji -Kęty</t>
  </si>
  <si>
    <t>Łęki</t>
  </si>
  <si>
    <t>PLMP037</t>
  </si>
  <si>
    <t>Dąbrowa Tarnowska</t>
  </si>
  <si>
    <t>dąbrowski</t>
  </si>
  <si>
    <t>Sandomierz</t>
  </si>
  <si>
    <t>Gmina Dąbrowa Tarnowska</t>
  </si>
  <si>
    <t>Uchwała nr XXVIII/295/20 Rady Miejskiej w Dąbrowie Tarnowskiej z dnia 29 grudnia 2020 r. w sprawie wyznaczenia aglomeracji Dąbrowa Tarnowska.</t>
  </si>
  <si>
    <t>PLMP0370</t>
  </si>
  <si>
    <t>Powroźnik w aglomeracji -Krynica-Zdrój</t>
  </si>
  <si>
    <t>Powroźnik</t>
  </si>
  <si>
    <t>PLMP038</t>
  </si>
  <si>
    <t>Limanowa</t>
  </si>
  <si>
    <t>Miasto Limanowa</t>
  </si>
  <si>
    <t>Uchwała nr XXXV.231.20 RADY MIASTA LIMANOWA z dnia 29 grudnia 2020 r. w sprawie wyznaczenia aglomeracji Limanowa, poz. 8875</t>
  </si>
  <si>
    <t>PLMP0381</t>
  </si>
  <si>
    <t>PLMP0382</t>
  </si>
  <si>
    <t>Polany w aglomeracji -Krynica-Zdrój</t>
  </si>
  <si>
    <t>Polany</t>
  </si>
  <si>
    <t>PLMP039</t>
  </si>
  <si>
    <t>Muszyna</t>
  </si>
  <si>
    <t>Uchwała nr XXVII.315.2020 Rady Miasta i Gminy Uzdrowiskowej Muszyna z dnia 07.12.2020 r.</t>
  </si>
  <si>
    <t>PLMP0390</t>
  </si>
  <si>
    <t>Białka Tatrzańska w aglomeracji -Bukowina Tatrzańska</t>
  </si>
  <si>
    <t>Białka Tatrzańska</t>
  </si>
  <si>
    <t>PLMP040</t>
  </si>
  <si>
    <t>Szczawnica</t>
  </si>
  <si>
    <t>nowotarski</t>
  </si>
  <si>
    <t>Uchwała nr XLVIII/334/2018 Rady Miejskiej w Szczawnicy z dnia 26 kwietnia 2018 r.</t>
  </si>
  <si>
    <t>PLMP0400</t>
  </si>
  <si>
    <t>Czarna Góra w aglomeracji -Bukowina Tatrzańska</t>
  </si>
  <si>
    <t>Czarna Góra</t>
  </si>
  <si>
    <t>PLMP041</t>
  </si>
  <si>
    <t>Wolbrom</t>
  </si>
  <si>
    <t>Uchwała nr XXX/281/2020 RADY MIEJSKIEJ W WOLBROMIU z dnia 10 grudnia 2020 r.</t>
  </si>
  <si>
    <t>PLMP0410</t>
  </si>
  <si>
    <t>OŚ Trzebinia w aglomeracji -Trzebinia</t>
  </si>
  <si>
    <t>OŚ Trzebinia</t>
  </si>
  <si>
    <t>PLMP044</t>
  </si>
  <si>
    <t>Mszana Dolna</t>
  </si>
  <si>
    <t>Raby</t>
  </si>
  <si>
    <t>Gmina Mszana Dolna, Wiśniowa, Lubień</t>
  </si>
  <si>
    <t>Uchwała nr XXIX/304/20 RADY GMINY MSZANA DOLNA z dnia 29.12.2020 r.</t>
  </si>
  <si>
    <t>PLMP0440</t>
  </si>
  <si>
    <t>Centralna Oczyszczalnia Ścieków w Krzeszowicach w aglomeracji -Krzeszowice</t>
  </si>
  <si>
    <t>Centralna Oczyszczalnia Ścieków w Krzeszowicach</t>
  </si>
  <si>
    <t>PLMP045</t>
  </si>
  <si>
    <t>Stryszów</t>
  </si>
  <si>
    <t>Uchwała nr XXVIII/231/2021 RADY GMINY W STRYSZOWIE z dnia 24 czerwca 2021 r. w sprawie zmiany uchwały nr XXII/185/2020 Rady Gminy w Stryszowie z dnia 29 grudnia 2020 r. w sprawie zmiany obszaru i granic aglomeracji Gminy Stryszów)</t>
  </si>
  <si>
    <t>PLMP0450</t>
  </si>
  <si>
    <t>Komorów w aglomeracji -Miechów</t>
  </si>
  <si>
    <t>Komorów</t>
  </si>
  <si>
    <t>PLMP048</t>
  </si>
  <si>
    <t>Ciężkowice</t>
  </si>
  <si>
    <t>Uchwała nr XXII/191/20 RADY MIEJSKIEJ W CIĘŻKOWICACH z dnia 30 listopada 2020 r. w sprawie wyznaczenia aglomeracji Ciężkowice</t>
  </si>
  <si>
    <t>PLMP0481</t>
  </si>
  <si>
    <t>PLMP0482</t>
  </si>
  <si>
    <t>Oczyszczalnia Miasta Rabka -Zdrój w aglomeracji -Rabka-Zdrój</t>
  </si>
  <si>
    <t>Oczyszczalnia Miasta Rabka -Zdrój</t>
  </si>
  <si>
    <t>PLMP049</t>
  </si>
  <si>
    <t>Alwernia</t>
  </si>
  <si>
    <t>Uchwała nr IX/107/2020 RADY MIEJSKIEJ W ALWERNI z dnia 17 grudnia 2020 r. w sprawie wyznaczania obszaru i granic aglomeracji Alwernia</t>
  </si>
  <si>
    <t>PLMP0490</t>
  </si>
  <si>
    <t>Brzesko (Przemysłowa Oczyszczalnia Ścieków Carlberg Supply Company Polska S.A.) w aglomeracji -Brzesko</t>
  </si>
  <si>
    <t>Brzesko (Przemysłowa Oczyszczalnia Ścieków Carlberg Supply Company Polska S.A.)</t>
  </si>
  <si>
    <t>PLMP050</t>
  </si>
  <si>
    <t>Bukowno - Bolesław</t>
  </si>
  <si>
    <t>Bukowno</t>
  </si>
  <si>
    <t>Bukowno Bolesław</t>
  </si>
  <si>
    <t>Uchwała nr XXXVI/222/2020 z dnia 29.12.2020 r.</t>
  </si>
  <si>
    <t>PLMP0500</t>
  </si>
  <si>
    <t>Oczyszczalnia Ścieków w Brzeszczach w aglomeracji -Brzeszcze</t>
  </si>
  <si>
    <t>Oczyszczalnia Ścieków w Brzeszczach</t>
  </si>
  <si>
    <t>PLMP051</t>
  </si>
  <si>
    <t>Szerzyny</t>
  </si>
  <si>
    <t>tarnowski, jasielski</t>
  </si>
  <si>
    <t>Szerzyny, Skołyszyn, Rzepiennik Strzyżewski</t>
  </si>
  <si>
    <t>Uchwała nr XXXVIII/226/2020 Rady Gminy Szerzyny z dnia 29 grudnia 2020 r. w sprawie wyznaczenia aglomeracji Szerzyny (Dz. Urz. Woj. Małop. z 31.12.2020 r., poz. 8879)</t>
  </si>
  <si>
    <t>PLMP0510</t>
  </si>
  <si>
    <t>Oczyszczalnia Sp. z o.o. w aglomeracji -Zator</t>
  </si>
  <si>
    <t>Oczyszczalnia Sp. z o.o.</t>
  </si>
  <si>
    <t>PLMP052</t>
  </si>
  <si>
    <t>Czchów</t>
  </si>
  <si>
    <t>Uchwała nr XX/178/2020 Rady Miejskiej w Czchowie z dnia 29 grudnia 2020 r. W sprawie wyznaczenia obszaru i granic aglomeracji Czchów</t>
  </si>
  <si>
    <t>PLMP0520</t>
  </si>
  <si>
    <t>Czarny Dunajec w aglomeracji -Czarny Dunajec</t>
  </si>
  <si>
    <t>PLMP054</t>
  </si>
  <si>
    <t>Charsznica</t>
  </si>
  <si>
    <t>Uchwała nr XIX/140/2020 Rady Gminy Charsznica z dnia 30.12.2020 r. W sprawie wyznaczenia obszaru i granic aglomeracji Charsznica (Dziennik Urzędowy Województwa Małopolskiego z dnia 7.01.2021 r. Poz. 159)</t>
  </si>
  <si>
    <t>PLMP0540</t>
  </si>
  <si>
    <t>Oczyszczalnia Ścieków w Mszanie Dolnej w aglomeracji -Mszana Dolna miasto</t>
  </si>
  <si>
    <t>Oczyszczalnia Ścieków w Mszanie Dolnej</t>
  </si>
  <si>
    <t>PLMP055</t>
  </si>
  <si>
    <t>Gdów</t>
  </si>
  <si>
    <t>Uchwała nr XXXIV/228/2020 RADY GMINY GDÓW z dnia 29.12.2020 r.</t>
  </si>
  <si>
    <t>PLMP0551</t>
  </si>
  <si>
    <t>PLMP0552</t>
  </si>
  <si>
    <t>PS-600 w aglomeracji -Kalwaria Zebrzydowska</t>
  </si>
  <si>
    <t>PS-600</t>
  </si>
  <si>
    <t>PLMP056</t>
  </si>
  <si>
    <t>Tymbark</t>
  </si>
  <si>
    <t>Uchwała nr XXXII/240/2021 Rady Gminy Tymbark z dnia 18 października 2021 r.</t>
  </si>
  <si>
    <t>PLMP0561</t>
  </si>
  <si>
    <t>PLMP0562</t>
  </si>
  <si>
    <t>Velvet Care Sp. z o.o. w aglomeracji -Klucze</t>
  </si>
  <si>
    <t>Velvet Care Sp. z o.o.</t>
  </si>
  <si>
    <t>PLMP057</t>
  </si>
  <si>
    <t>Proszowice</t>
  </si>
  <si>
    <t>proszowicki</t>
  </si>
  <si>
    <t>Uchwała nr XXVII/221/2020 Rady Miejskiej w Proszowicach z dnia 11 grudnia 2020 r. w sprawie wyznaczenia obszaru i granic aglomeracji Proszowice</t>
  </si>
  <si>
    <t>PLMP0570</t>
  </si>
  <si>
    <t>Dobczyce w aglomeracji -Dobczyce Centrum</t>
  </si>
  <si>
    <t>PLMP058</t>
  </si>
  <si>
    <t>Tuchów - Środkowa Biała</t>
  </si>
  <si>
    <t>Tuchów</t>
  </si>
  <si>
    <t>Tuchów, Ryglice, Rzepiennik Strzyżewski</t>
  </si>
  <si>
    <t>Uchwała nr XXVI/244/2020 z 25.11.2020 r.</t>
  </si>
  <si>
    <t>PLMP0580</t>
  </si>
  <si>
    <t>Oczyszczalnia Ścieków w Biertowicach w aglomeracji -Sułkowice</t>
  </si>
  <si>
    <t>Oczyszczalnia Ścieków w Biertowicach</t>
  </si>
  <si>
    <t>PLMP059</t>
  </si>
  <si>
    <t>Laskowa</t>
  </si>
  <si>
    <t>Uchwała nr XXV/178/20 RADY GMINY LASKOWA z dnia 30 grudnia 2020 r.</t>
  </si>
  <si>
    <t>PLMP0590</t>
  </si>
  <si>
    <t>Oczyszczalnia Ścieków Niepołomice w aglomeracji -Niepołomice</t>
  </si>
  <si>
    <t>Oczyszczalnia Ścieków Niepołomice</t>
  </si>
  <si>
    <t>PLMP061</t>
  </si>
  <si>
    <t>Szczucin</t>
  </si>
  <si>
    <t>Uchwała nr XXIX/264/20 RADY MIEJSKIEJ W SZCZUCINIE z dnia 30 grudnia 2020 r. DZ. URZ. WOJ. MAŁ.2020.8852 Ogłoszony: 31.12.2020 r. http://edziennik.malopolska.uw.gov.pl/legalact/2020/8852/</t>
  </si>
  <si>
    <t>PLMP0610</t>
  </si>
  <si>
    <t>Oczyszczalnia Ścieków Podłęże - Zachód w aglomeracji -Niepołomice</t>
  </si>
  <si>
    <t>Oczyszczalnia Ścieków Podłęże - Zachód</t>
  </si>
  <si>
    <t>PLMP062</t>
  </si>
  <si>
    <t>Rytro</t>
  </si>
  <si>
    <t>Uchwała nr XIX/161/20 RADY GMINY RYTRO z dnia 28 grudnia 2020 r. w sprawie wyznaczenia Aglomeracji Rytro</t>
  </si>
  <si>
    <t>PLMP0621</t>
  </si>
  <si>
    <t>Oczyszczalnia Ścieków w miejscowości Bartkowa-Posadowa w aglomeracji -Gródek nad Dunajcem</t>
  </si>
  <si>
    <t>Oczyszczalnia Ścieków w miejscowości Bartkowa-Posadowa</t>
  </si>
  <si>
    <t>PLMP065</t>
  </si>
  <si>
    <t>Jabłonka</t>
  </si>
  <si>
    <t>Czarna Orawa</t>
  </si>
  <si>
    <t>Dunaj</t>
  </si>
  <si>
    <t>Uchwała nr XXIX/213/2020 RADY GMINY JABŁONKA Z DNIA 29.12.2020 R. DZ. U. WOJ. MAŁOPOLSKIEGO</t>
  </si>
  <si>
    <t>PLMP0650</t>
  </si>
  <si>
    <t>Oczyszczalnia Ścieków w miejscowości Rożnów w aglomeracji -Gródek nad Dunajcem</t>
  </si>
  <si>
    <t>Oczyszczalnia Ścieków w miejscowości Rożnów</t>
  </si>
  <si>
    <t>PLMP072</t>
  </si>
  <si>
    <t>Spytkowice</t>
  </si>
  <si>
    <t>Uchwała nr XXXV/356/22 Rady Gminy Spytkowice z dnia 24.05.2022 r. Dz. U. Woj. Małopolskiego z 2022 r. poz. 4304</t>
  </si>
  <si>
    <t>PLMP0721</t>
  </si>
  <si>
    <t>PLMP0722</t>
  </si>
  <si>
    <t>Oczyszczalnia Ścieków w miejscowości Gródek nad Dunajcem w aglomeracji -Gródek nad Dunajcem</t>
  </si>
  <si>
    <t>Oczyszczalnia Ścieków w miejscowości Gródek nad Dunajcem</t>
  </si>
  <si>
    <t>PLMP074</t>
  </si>
  <si>
    <t>Zakliczyn</t>
  </si>
  <si>
    <t>Uchwała nr XXIX/219/2020 z dnia 30.11.2020 r.</t>
  </si>
  <si>
    <t>PLMP0741</t>
  </si>
  <si>
    <t>PLMP0742</t>
  </si>
  <si>
    <t>PLMP0743</t>
  </si>
  <si>
    <t>Oczyszczalnia Ścieków w miejscowości Sienna w aglomeracji -Gródek nad Dunajcem</t>
  </si>
  <si>
    <t>Oczyszczalnia Ścieków w miejscowości Sienna</t>
  </si>
  <si>
    <t>PLMP075</t>
  </si>
  <si>
    <t>Biecz</t>
  </si>
  <si>
    <t>Uchwała nr XXXII/241/2020 Rady Miejskiej w Bieczu z dnia 27 listopada 2020 r. w sprawie wyznaczenia aglomeracji Biecz. , (Dziennik Urzędowy Województwa Małopolskiego 2 grudnia 2020, poz. 7408)</t>
  </si>
  <si>
    <t>PLMP0750</t>
  </si>
  <si>
    <t>Oczyszczalnia Ścieków w miejscowości Tropie w aglomeracji -Gródek nad Dunajcem</t>
  </si>
  <si>
    <t>Oczyszczalnia Ścieków w miejscowości Tropie</t>
  </si>
  <si>
    <t>PLMP076</t>
  </si>
  <si>
    <t>Iwkowa</t>
  </si>
  <si>
    <t>Uchwała nr XVIII/183/20 Rady Gminy w Iwkowej z 30 grudnia 2020 r.</t>
  </si>
  <si>
    <t>PLMP0760</t>
  </si>
  <si>
    <t>Słomniki w aglomeracji -Słomniki</t>
  </si>
  <si>
    <t>PLMP077</t>
  </si>
  <si>
    <t>Ochotnica Dolna</t>
  </si>
  <si>
    <t>Uchwała nr XXX/273/20 Rady Gminy Ochotnica Dolna z dnia 14 grudnia 2020 r.</t>
  </si>
  <si>
    <t>PLMP0770</t>
  </si>
  <si>
    <t>Dąbrowa Tarnowska w aglomeracji -Dąbrowa Tarnowska</t>
  </si>
  <si>
    <t>PLMP078</t>
  </si>
  <si>
    <t>Grybów - Stróże</t>
  </si>
  <si>
    <t>Grybów</t>
  </si>
  <si>
    <t>Gmina Grybów</t>
  </si>
  <si>
    <t>Uchwała nr XXIII/218/2020 RADY GMINY GRYBÓW z dnia 26 listopada 2020 r.</t>
  </si>
  <si>
    <t>PLMP0780</t>
  </si>
  <si>
    <t>Limanowa w aglomeracji -Limanowa</t>
  </si>
  <si>
    <t>PLMP079</t>
  </si>
  <si>
    <t>Uchwała nr XXI/108/20 Rady Gminy Spytkowice z dnia 29 grudnia 2020 r.</t>
  </si>
  <si>
    <t>PLMP0790</t>
  </si>
  <si>
    <t>OSM w Limanowej w aglomeracji -Limanowa</t>
  </si>
  <si>
    <t>OSM w Limanowej</t>
  </si>
  <si>
    <t>PLMP080</t>
  </si>
  <si>
    <t>Żegocina</t>
  </si>
  <si>
    <t>Uchwała nr XXIV/184/2020 Rady Gminy Żegocina z dnia 29 grudnia 2020 r.</t>
  </si>
  <si>
    <t>PLMP0800</t>
  </si>
  <si>
    <t>Oczyszczalnia Ścieków Muszyna, ul. Lipowa 9, 33-370 Muszyna w aglomeracji -Muszyna</t>
  </si>
  <si>
    <t>Oczyszczalnia Ścieków Muszyna, ul. Lipowa 9, 33-370 Muszyna</t>
  </si>
  <si>
    <t>PLMP081</t>
  </si>
  <si>
    <t>Dobra</t>
  </si>
  <si>
    <t>Uchwała nr XXIII/168/20 Rady Gminy Dobra z dnia 27 listopada 2020 r. Publikacja Dziennik Urzędowy woj. Małopolskiego poz. 7968 z 2020 r.</t>
  </si>
  <si>
    <t>PLMP0811</t>
  </si>
  <si>
    <t>PLMP0812</t>
  </si>
  <si>
    <t>Szczawnica w aglomeracji -Szczawnica</t>
  </si>
  <si>
    <t>PLMP082</t>
  </si>
  <si>
    <t>Osiek</t>
  </si>
  <si>
    <t>Uchwała nr XIX/161/2020 Rady Gminy Osiek z dnia 30 listopada 2020 r. (Dz. Urz. Woj. Małop. Z 2020 r. poz. 7626)</t>
  </si>
  <si>
    <t>PLMP0820</t>
  </si>
  <si>
    <t>Komunalna Oczyszczalnia Ścieków w Wolbromiu w aglomeracji -Wolbrom</t>
  </si>
  <si>
    <t>Komunalna Oczyszczalnia Ścieków w Wolbromiu</t>
  </si>
  <si>
    <t>PLMP083</t>
  </si>
  <si>
    <t>Koszyce</t>
  </si>
  <si>
    <t>Uchwała nr X/113/2020 Rady Miejskiej w Koszycach z dnia 11 września 2020 r. w sprawie wyznaczenia aglomeracji Koszyce</t>
  </si>
  <si>
    <t>PLMP0830</t>
  </si>
  <si>
    <t>Kasinka Mała w aglomeracji -Mszana Dolna</t>
  </si>
  <si>
    <t>Kasinka Mała</t>
  </si>
  <si>
    <t>PLMP084</t>
  </si>
  <si>
    <t>Pleśna</t>
  </si>
  <si>
    <t>PLMP0840</t>
  </si>
  <si>
    <t>Stryszów w aglomeracji -Stryszów</t>
  </si>
  <si>
    <t>PLMP085</t>
  </si>
  <si>
    <t>Skała</t>
  </si>
  <si>
    <t>Uchwała nr XXVIII/309/20 Rady Miejskiej w Skale z dnia 22 grudnia 2020 r.</t>
  </si>
  <si>
    <t>PLMP0851</t>
  </si>
  <si>
    <t>PLMP0852</t>
  </si>
  <si>
    <t>Ciężkowice w aglomeracji -Ciężkowice</t>
  </si>
  <si>
    <t>PLMP087</t>
  </si>
  <si>
    <t>Tomice</t>
  </si>
  <si>
    <t>Uchwała nr XXVI/236/2020 RADY GMINY TOMICE z dnia 29 grudnia 2020 r.w sprawie wyznaczenia obszaru i granic aglomeracji Tomice, publikator: Dziennik Urzędowy Województwa Małopolskiego</t>
  </si>
  <si>
    <t>PLMP0870</t>
  </si>
  <si>
    <t>Bogoniowice w aglomeracji -Ciężkowice</t>
  </si>
  <si>
    <t>Bogoniowice</t>
  </si>
  <si>
    <t>PLMP088</t>
  </si>
  <si>
    <t>Jabłonka - Zubrzyca Dolna</t>
  </si>
  <si>
    <t>Uchwała nr XXIX/216/2020 RADY GMINY JABŁONKA Z DNIA 29.12.2020 R. DZ. U. WOJ. MAŁOPOLSKIEGO</t>
  </si>
  <si>
    <t>PLMP0880</t>
  </si>
  <si>
    <t>Oczyszczalnia Alwernia w aglomeracji -Alwernia</t>
  </si>
  <si>
    <t>Oczyszczalnia Alwernia</t>
  </si>
  <si>
    <t>PLMP089</t>
  </si>
  <si>
    <t>Tokarnia</t>
  </si>
  <si>
    <t>Uchwała nr XXI/154/2020 Rady Gminy Tokarnia z dnia 30 grudnia 2020 r.</t>
  </si>
  <si>
    <t>PLMP0890</t>
  </si>
  <si>
    <t>Bukowno w aglomeracji -Bukowno - Bolesław</t>
  </si>
  <si>
    <t>PLMP092</t>
  </si>
  <si>
    <t>Zembrzyce</t>
  </si>
  <si>
    <t>Uchwała nr XVIII/167/20RADY GMINY ZEMBRZYCE z dnia 30 grudnia 2020 r. w sprawie wyznaczenia obszaru i granic aglomeracji Zembrzyce</t>
  </si>
  <si>
    <t>PLMP0920</t>
  </si>
  <si>
    <t>Szerzyny - Nadole w aglomeracji -Szerzyny</t>
  </si>
  <si>
    <t>Szerzyny - Nadole</t>
  </si>
  <si>
    <t>PLMP094</t>
  </si>
  <si>
    <t>Zabierzów-Niegoszowice</t>
  </si>
  <si>
    <t>Zabierzów</t>
  </si>
  <si>
    <t>Uchwała nr XLVI/508/22 Rady Gminy Zabierzów z dnia 28.12.2022 r.</t>
  </si>
  <si>
    <t>PLMP0941</t>
  </si>
  <si>
    <t>PLMP0942</t>
  </si>
  <si>
    <t>Gminna Oczyszczalnia Ścieków W Jurkowie w aglomeracji -Czchów</t>
  </si>
  <si>
    <t>Gminna Oczyszczalnia Ścieków W Jurkowie</t>
  </si>
  <si>
    <t>PLMP095</t>
  </si>
  <si>
    <t>Szczurowa</t>
  </si>
  <si>
    <t>Uchwała nr XXV192/2020 Rady Gminy Szczurowa z dnia 11 grudnia 2020 r. w sprawie wyznaczenia obszaru i granicy</t>
  </si>
  <si>
    <t>PLMP0950</t>
  </si>
  <si>
    <t>Oczyszczalnia Ścieków w Charsznicy w aglomeracji -Charsznica</t>
  </si>
  <si>
    <t>Oczyszczalnia Ścieków w Charsznicy</t>
  </si>
  <si>
    <t>PLMP096</t>
  </si>
  <si>
    <t>Nowy Wiśnicz</t>
  </si>
  <si>
    <t>Uchwała nr XXV/239/20 Rady Miejskiej w Nowym Wiśniczu z dnia 17.12.2020 r.</t>
  </si>
  <si>
    <t>PLMP0961</t>
  </si>
  <si>
    <t>PLMP0962</t>
  </si>
  <si>
    <t>Gdów w aglomeracji -Gdów</t>
  </si>
  <si>
    <t>PLMP098</t>
  </si>
  <si>
    <t>Chełmiec</t>
  </si>
  <si>
    <t>Chełmiec, Podegrodzie</t>
  </si>
  <si>
    <t>Uchwała nr XXI/500/2020 Rady Gminy Chełmiec z dnia 10.12.2020 r.</t>
  </si>
  <si>
    <t>PLMP0981</t>
  </si>
  <si>
    <t>PLMP0982</t>
  </si>
  <si>
    <t>PLMP0983</t>
  </si>
  <si>
    <t>PLMP0984</t>
  </si>
  <si>
    <t>PLMP0985</t>
  </si>
  <si>
    <t>Pierzchów w aglomeracji -Gdów</t>
  </si>
  <si>
    <t>Pierzchów</t>
  </si>
  <si>
    <t>PLMP100</t>
  </si>
  <si>
    <t>Trzciana</t>
  </si>
  <si>
    <t>Uchwała nr XV/146/20 Rady Gminy Trzciana z 30.09.2020 r.</t>
  </si>
  <si>
    <t>PLMP1000</t>
  </si>
  <si>
    <t>Tymbark MWS w aglomeracji -Tymbark</t>
  </si>
  <si>
    <t>Tymbark MWS</t>
  </si>
  <si>
    <t>PLMP101</t>
  </si>
  <si>
    <t>Ropa</t>
  </si>
  <si>
    <t>Uchwała nr XXIII/168/2020 Rady Gminy Ropa z dnia 30.11.2020 r. w sprawie wyznaczenia aglomeracji Ropa (Dziennik Urzędowy Województwa Małopolskiego poz. 8036)</t>
  </si>
  <si>
    <t>PLMP1011</t>
  </si>
  <si>
    <t>BIOK250 w aglomeracji -Tymbark</t>
  </si>
  <si>
    <t>BIOK250</t>
  </si>
  <si>
    <t>PLMP102</t>
  </si>
  <si>
    <t>Grybów Miasto</t>
  </si>
  <si>
    <t>Miasto Grybów</t>
  </si>
  <si>
    <t>Uchwała nr XXIV/175/2020 RADY MIEJSKIEJ W GRYBOWIE z dnia 22 grudnia 2020 r. w sprawie wyznaczenia aglomeracji Grybów Miasto.</t>
  </si>
  <si>
    <t>PLMP1021</t>
  </si>
  <si>
    <t>PLMP1022</t>
  </si>
  <si>
    <t>Proszowice w aglomeracji -Proszowice</t>
  </si>
  <si>
    <t>PLMP103</t>
  </si>
  <si>
    <t>Gromnik</t>
  </si>
  <si>
    <t>Uchwała nr XX/187/2020 Rady Gminy Gromnik z dnia 10 grudnia 2020 r. /Dziennik Urzędowy Woj. Małopolskiego z dnia 17 grudnia 2020 r., poz. 8399/</t>
  </si>
  <si>
    <t>PLMP1030</t>
  </si>
  <si>
    <t>Tuchów w aglomeracji -Tuchów - Środkowa Biała</t>
  </si>
  <si>
    <t>PLMP105</t>
  </si>
  <si>
    <t>Łapsze Niżne - Niedzica</t>
  </si>
  <si>
    <t>Łapsze Niżne</t>
  </si>
  <si>
    <t>Uchwała nr XXIII-226/20 Rady Gminy Łapsze Niżne dnia 14 grudnia 2020 r. w sprawie wyznaczenia obszaru i granic aglomeracji Łapsze Niżne - Niedzica</t>
  </si>
  <si>
    <t>PLMP1050</t>
  </si>
  <si>
    <t>Ujanowice w aglomeracji -Laskowa</t>
  </si>
  <si>
    <t>Ujanowice</t>
  </si>
  <si>
    <t>PLMP106</t>
  </si>
  <si>
    <t>Korzenna</t>
  </si>
  <si>
    <t>Uchwała nr XXV/307/2020 Rady Gminy Korzenna z dnia 17 grudnia 2020 r. w sprawie wyznaczenia obszaru i granic aglomeracji Korzenna, D. U. Woj. Mał. z 2020 r., poz. 8404</t>
  </si>
  <si>
    <t>PLMP1060</t>
  </si>
  <si>
    <t>Wola Szczucińska w aglomeracji -Szczucin</t>
  </si>
  <si>
    <t>Wola Szczucińska</t>
  </si>
  <si>
    <t>PLMP107</t>
  </si>
  <si>
    <t>Lipnica Wielka</t>
  </si>
  <si>
    <t>Uchwała nr XXIII/152/2020 Rady Gminy Lipnica Wielka z dnia 11 grudnia 2020 r. (Dz. Urz. Woj. Małop. z 2020 r., poz. 8217)</t>
  </si>
  <si>
    <t>PLMP1070</t>
  </si>
  <si>
    <t>PLMP1071N</t>
  </si>
  <si>
    <t>Rytro w aglomeracji -Rytro</t>
  </si>
  <si>
    <t>PLMP108</t>
  </si>
  <si>
    <t>Męcina</t>
  </si>
  <si>
    <t>Uchwała nr XVII/185/2021 RADY GMINY LIMANOWA z dnia 25 marca 2021 r. w sprawie wyznaczenia aglomeracji Męcina</t>
  </si>
  <si>
    <t>PLMP1080</t>
  </si>
  <si>
    <t>Jabłonka w aglomeracji -Jabłonka</t>
  </si>
  <si>
    <t>PLMP109</t>
  </si>
  <si>
    <t>Uchwała nr XIX/182/20 Rady Gminy Moszczenica z dnia 28 grudnia 2020 r. w sprawie wyznaczenia aglomeracji Moszczenica (Dz.U.Woj.Mał. Z 2021 r. poz. 282).</t>
  </si>
  <si>
    <t>PLMP1090</t>
  </si>
  <si>
    <t>Spytkowice w aglomeracji -Spytkowice</t>
  </si>
  <si>
    <t>PLMP110</t>
  </si>
  <si>
    <t>Sułoszowa</t>
  </si>
  <si>
    <t>Uchwała nr XXV/208/2020 Rady Gminy Sułoszowa z dnia 4 grudnia 2020 r. w sprawie: wyznaczenia obszaru i granic aglomeracji gminy Sułoszowa</t>
  </si>
  <si>
    <t>PLMP1100</t>
  </si>
  <si>
    <t>PLMP111</t>
  </si>
  <si>
    <t>Jerzmanowice-Przeginia-Żary</t>
  </si>
  <si>
    <t>Jerzmanowice-Przeginia</t>
  </si>
  <si>
    <t>Jerzmanowice-Przeginia, Krzeszowice</t>
  </si>
  <si>
    <t>Uchwała nr XXVIII/196/2020 Rady Gminy Jerzmanowice-Przeginia z dnia 14 grudnia 2020 r. w sprawie wyznaczenia aglomeracji Jerzmanowice-Przeginia - Żary</t>
  </si>
  <si>
    <t>PLMP1110</t>
  </si>
  <si>
    <t>Zakliczyn w aglomeracji -Zakliczyn</t>
  </si>
  <si>
    <t>PLMP112</t>
  </si>
  <si>
    <t>Kłaj</t>
  </si>
  <si>
    <t>Uchwała nr XXVI/232/2020, Uchwała Rady Gminy Kłaj, 29.12.2020 r., Dziennik Urzędowy Województwa Małopolskiego</t>
  </si>
  <si>
    <t>PLMP1120</t>
  </si>
  <si>
    <t>Paleśnica w aglomeracji -Zakliczyn</t>
  </si>
  <si>
    <t>Paleśnica</t>
  </si>
  <si>
    <t>PLMP113</t>
  </si>
  <si>
    <t>Bobowa</t>
  </si>
  <si>
    <t>Uchwała nr XXIV/216/20 RADY MIEJSKIEJ w Bobowej 26.10.2020 r. http[:/edziennik.malopolska.uw.gov.pl/legalact/2020/6564/</t>
  </si>
  <si>
    <t>PLMP1130</t>
  </si>
  <si>
    <t>Charzewice w aglomeracji -Zakliczyn</t>
  </si>
  <si>
    <t>Charzewice</t>
  </si>
  <si>
    <t>PLMP116</t>
  </si>
  <si>
    <t>Raba Wyżna – Rokiciny Podhalańskie</t>
  </si>
  <si>
    <t>Raba Wyżna</t>
  </si>
  <si>
    <t>Uchwała nr XXIX/275/2021 Rady Gminy Raba Wyżna z dnia 30.06.2021 r.</t>
  </si>
  <si>
    <t>PLMP1160</t>
  </si>
  <si>
    <t>Oczyszczalnia Biecz w aglomeracji -Biecz</t>
  </si>
  <si>
    <t>Oczyszczalnia Biecz</t>
  </si>
  <si>
    <t>PLMP117</t>
  </si>
  <si>
    <t>Nowe Brzesko</t>
  </si>
  <si>
    <t>Uchwała nr XVIII/194/21 Rady Miejskiej Nowe z dnia 16 kwietnia 2021 r.</t>
  </si>
  <si>
    <t>PLMP1170</t>
  </si>
  <si>
    <t>Oczyszczalnia Ścieków w Kątach w aglomeracji -Iwkowa</t>
  </si>
  <si>
    <t>Oczyszczalnia Ścieków w Kątach</t>
  </si>
  <si>
    <t>PLMP120</t>
  </si>
  <si>
    <t>Zabierzów-Balice</t>
  </si>
  <si>
    <t>Uchwała nr XLVI/507/22 Rady Gminy Zabierzów z dnia 28.12.2022 r.</t>
  </si>
  <si>
    <t>PLMP1200</t>
  </si>
  <si>
    <t>Oczyszczalnia Ścieków w Tylmanowej w aglomeracji -Ochotnica Dolna</t>
  </si>
  <si>
    <t>Oczyszczalnia Ścieków w Tylmanowej</t>
  </si>
  <si>
    <t>PLMP123</t>
  </si>
  <si>
    <t>Jordanów</t>
  </si>
  <si>
    <t>Miasto Jordanów</t>
  </si>
  <si>
    <t>Uchwała nr XIX/166/2020 RADY MIASTA JORDANOWA z dnia 21 grudnia 2020 r. w sprawie wyznaczenia obszaru i granic aglomeracji Jordanów</t>
  </si>
  <si>
    <t>PLMP1230</t>
  </si>
  <si>
    <t>Oczyszczalnia Ścieków w miejscowości Stróże w aglomeracji -Grybów - Stróże</t>
  </si>
  <si>
    <t>Oczyszczalnia Ścieków w miejscowości Stróże</t>
  </si>
  <si>
    <t>PLMP124</t>
  </si>
  <si>
    <t>Mogilany - Lusina</t>
  </si>
  <si>
    <t>Mogilany</t>
  </si>
  <si>
    <t>Uchwała nr XXIV/255/2020 RADY GMINY MOGILANY z dnia 29 grudnia 2020 r. w sprawie wyznaczenia obszaru i granic aglomeracji Mogilany – Lusina</t>
  </si>
  <si>
    <t>PLMP1240</t>
  </si>
  <si>
    <t>Oczyszczalnia Ścieków Spytkowice w aglomeracji -Spytkowice</t>
  </si>
  <si>
    <t>Oczyszczalnia Ścieków Spytkowice</t>
  </si>
  <si>
    <t>PLMP127</t>
  </si>
  <si>
    <t>Krzeszowice - Zalas</t>
  </si>
  <si>
    <t>Uchwała nr XXVIII/303/2020 Rady Miejskiej w Krzeszowicach z dnia 26.11.2020 r. Dziennik Urzędowy województwa małopolskiego 2.12.2020 r. Poz 746</t>
  </si>
  <si>
    <t>PLMP1271</t>
  </si>
  <si>
    <t>PLMP1272</t>
  </si>
  <si>
    <t>PLMP1273</t>
  </si>
  <si>
    <t>Gminna Oczyszczalnia Ścieków w Łąkcie Górnej w aglomeracji -Żegocina</t>
  </si>
  <si>
    <t>Gminna Oczyszczalnia Ścieków w Łąkcie Górnej</t>
  </si>
  <si>
    <t>PLMP133</t>
  </si>
  <si>
    <t>Siepraw</t>
  </si>
  <si>
    <t>Uchwała nr XXI/183/20 Rady Gminy Siepraw w 29 grudnia 2020 r., w sprawie wyznaczenia aglomeracji Siepraw, Dziennik Urzędowy Województwa Małopolskiego</t>
  </si>
  <si>
    <t>PLMP1330</t>
  </si>
  <si>
    <t>Dobra w aglomeracji -Dobra</t>
  </si>
  <si>
    <t>PLMP140</t>
  </si>
  <si>
    <t>Liszki-Piekary</t>
  </si>
  <si>
    <t>Liszki</t>
  </si>
  <si>
    <t>Uchwała nr XXII/308/2020 Rady Gminy Liszki z dnia 28 października 2020 r. w sprawie wyznaczenia aglomeracji Gminy Liszki</t>
  </si>
  <si>
    <t>PLMP1400</t>
  </si>
  <si>
    <t>Przenosza w trakcie projektowania w aglomeracji -Dobra</t>
  </si>
  <si>
    <t>Przenosza w trakcie projektowania</t>
  </si>
  <si>
    <t>PLMP141</t>
  </si>
  <si>
    <t>Łukowica</t>
  </si>
  <si>
    <t>Uchwała nr XV/145/20 z 28 grudnia 2020 r.</t>
  </si>
  <si>
    <t>PLMP1410</t>
  </si>
  <si>
    <t>Oczyszczalnia Ścieków Osiek w aglomeracji -Osiek</t>
  </si>
  <si>
    <t>Oczyszczalnia Ścieków Osiek</t>
  </si>
  <si>
    <t>PLMP147</t>
  </si>
  <si>
    <t>Wielka Wieś</t>
  </si>
  <si>
    <t>Gmina Wielka Wieś</t>
  </si>
  <si>
    <t>Uchwała nr XXVI/299/2020 Rady Gminy Wielka Wieś z dnia 26 listopada 2020 r.</t>
  </si>
  <si>
    <t>PLMP1470</t>
  </si>
  <si>
    <t>Włostowice w aglomeracji -Koszyce</t>
  </si>
  <si>
    <t>Włostowice</t>
  </si>
  <si>
    <t>PLMP155</t>
  </si>
  <si>
    <t>Radgoszcz</t>
  </si>
  <si>
    <t>Uchwała nr XXV/159/2020 Rady Gminy Radgoszcz z dnia 29 grudnia 2020 r. w sprawie wyznaczenia aglomeracji Radgoszcz</t>
  </si>
  <si>
    <t>PLMP1550</t>
  </si>
  <si>
    <t>Oczyszczalnia Ścieków w aglomeracji -Pleśna</t>
  </si>
  <si>
    <t>PLMP158</t>
  </si>
  <si>
    <t>Lipinki</t>
  </si>
  <si>
    <t>Uchwała nr XLIV/350/2022 Rady Gminy Lipinki z dnia 28 grudnia 2022 r. zmieniająca uchwałę w sprawie wyznaczenia aglomeracji Lipinki (Dz.Urz.Woj. Małp. Z 2023.poz. 412)</t>
  </si>
  <si>
    <t>PLMP1581</t>
  </si>
  <si>
    <t>PLMP1582</t>
  </si>
  <si>
    <t>Nowa Wieś w aglomeracji -Skała</t>
  </si>
  <si>
    <t>Nowa Wieś</t>
  </si>
  <si>
    <t>PLMP164</t>
  </si>
  <si>
    <t>Łabowa</t>
  </si>
  <si>
    <t>Uchwała nr XXXIV/222/2020 z dnia 21 grudnia 2020 r.</t>
  </si>
  <si>
    <t>PLMP1641</t>
  </si>
  <si>
    <t>PLMP1642</t>
  </si>
  <si>
    <t>Ojców w aglomeracji -Skała</t>
  </si>
  <si>
    <t>Ojców</t>
  </si>
  <si>
    <t>PLMP165</t>
  </si>
  <si>
    <t>Mogilany - Włosań</t>
  </si>
  <si>
    <t>Uchwała nr XXIV/256/2020 RADY GMINY MOGILANY z dnia 29 grudnia 2020 r. w sprawie wyznaczenia obszaru i granic aglomeracji Mogilany – Włosań</t>
  </si>
  <si>
    <t>PLMP1650</t>
  </si>
  <si>
    <t>SBR Radocza w aglomeracji -Tomice</t>
  </si>
  <si>
    <t>SBR Radocza</t>
  </si>
  <si>
    <t>PLMP167</t>
  </si>
  <si>
    <t>Jabłonka - Lipnica Mała</t>
  </si>
  <si>
    <t>Uchwała nr XXIX/214/2020 RADY GMINY JABŁONKA Z DNIA 29.12.2020 R. DZ. U. WOJ. MAŁOPOLSKIEGO</t>
  </si>
  <si>
    <t>PLMP1670</t>
  </si>
  <si>
    <t>Jabłonka - Zubrzyca Dolna w aglomeracji -Jabłonka - Zubrzyca Dolna</t>
  </si>
  <si>
    <t>PLMP169</t>
  </si>
  <si>
    <t>Iwanowice</t>
  </si>
  <si>
    <t>Uchwała nr XXVI/268/2020 Rady Gminy w Iwanowicach z dnia 30.11.2020 r.</t>
  </si>
  <si>
    <t>PLMP1690</t>
  </si>
  <si>
    <t>Tokarnia-1 w aglomeracji -Tokarnia</t>
  </si>
  <si>
    <t>Tokarnia-1</t>
  </si>
  <si>
    <t>PLMP170</t>
  </si>
  <si>
    <t>Mordarka</t>
  </si>
  <si>
    <t>Uchwała nr XVII/184/2021 RADY GMINY LIMANOWA z dnia 25 marca 2021 r. w sprawie wyznaczenia aglomeracji Mordarka</t>
  </si>
  <si>
    <t>PLMP1700</t>
  </si>
  <si>
    <t>Zembrzyce w aglomeracji -Zembrzyce</t>
  </si>
  <si>
    <t>PLMP176</t>
  </si>
  <si>
    <t>Wiśniowa</t>
  </si>
  <si>
    <t>Uchwała nr XXII/208/20 z dnia 21 grudnia 2020 r., DZ.URZ.WOJ.2020.8515</t>
  </si>
  <si>
    <t>PLMP1762</t>
  </si>
  <si>
    <t>Niegoszowice w aglomeracji -Zabierzów-Niegoszowice</t>
  </si>
  <si>
    <t>Niegoszowice</t>
  </si>
  <si>
    <t>PLMP186</t>
  </si>
  <si>
    <t>Olesno</t>
  </si>
  <si>
    <t>Uchwała nr XXVIII/247/22 RADY GMINY OLESNO Z DNIA 10 CZERWCA 2022R W SPRAWIE ZMIANY UCHWAŁY NR XVIII/148/20 RADY GMINY OLESNO Z DNIA 30 GRUDNIA 2020 r.</t>
  </si>
  <si>
    <t>PLMP1860</t>
  </si>
  <si>
    <t>Radwanowice w aglomeracji -Zabierzów-Niegoszowice</t>
  </si>
  <si>
    <t>Radwanowice</t>
  </si>
  <si>
    <t>PLMP190</t>
  </si>
  <si>
    <t>Gołcza - Rzeżuśnia</t>
  </si>
  <si>
    <t>Gołcza</t>
  </si>
  <si>
    <t>Uchwała nr XX/178/20 RADY GMINY GOŁCZA z dnia 23 grudnia 2020 r. w sprawie wyznaczenia obszaru i granic aglomeracji Gołcza-Rzeżuśnia</t>
  </si>
  <si>
    <t>PLMP1900</t>
  </si>
  <si>
    <t>Szczurowa w aglomeracji -Szczurowa</t>
  </si>
  <si>
    <t>PLMP193</t>
  </si>
  <si>
    <t>Łososina Dolna</t>
  </si>
  <si>
    <t>Uchwała nr 201/XX/2020 Rady Gminy w Łososinie Dolnej z dnia 10 grudnia 2020 r.</t>
  </si>
  <si>
    <t>PLMP1931</t>
  </si>
  <si>
    <t>PLMP1932</t>
  </si>
  <si>
    <t>Stary Wiśnicz typ BIO-PAKT KBA-120-1500 w aglomeracji -Nowy Wiśnicz</t>
  </si>
  <si>
    <t>Stary Wiśnicz typ BIO-PAKT KBA-120-1500</t>
  </si>
  <si>
    <t>PLMP207</t>
  </si>
  <si>
    <t>Mucharz</t>
  </si>
  <si>
    <t>Uchwała nr XVIII/163 Rady Gminy Mucharz z 24.11.2020 r.</t>
  </si>
  <si>
    <t>PLMP2070</t>
  </si>
  <si>
    <t>Nowy Wiśnicz KBA-80-600 w aglomeracji -Nowy Wiśnicz</t>
  </si>
  <si>
    <t>Nowy Wiśnicz KBA-80-600</t>
  </si>
  <si>
    <t>PLMP209</t>
  </si>
  <si>
    <t>Gnojnik</t>
  </si>
  <si>
    <t>Uchwała nr XXII/194/2020 z dnia 4 grudnia 2020 r.</t>
  </si>
  <si>
    <t>PLMP2090</t>
  </si>
  <si>
    <t>Chełmiec w aglomeracji -Chełmiec</t>
  </si>
  <si>
    <t>PLMP212</t>
  </si>
  <si>
    <t>Rzezawa</t>
  </si>
  <si>
    <t>Uchwała nr XXIII/181/20 Rady Gminy Rzezawa z dnia 21 grudnia 2020 r. (Dz. U. Woj. Małopolskiego z dnia 30 grudnia 2020 r. poz.8770</t>
  </si>
  <si>
    <t>PLMP2121</t>
  </si>
  <si>
    <t>PLMP2122</t>
  </si>
  <si>
    <t>Mała Wieś w aglomeracji -Chełmiec</t>
  </si>
  <si>
    <t>Mała Wieś</t>
  </si>
  <si>
    <t>PLMP215N</t>
  </si>
  <si>
    <t>Jabłonka - Podwilk</t>
  </si>
  <si>
    <t>Uchwała nr XXIX/215/2020 RADY GMINY JABŁONKA Z DNIA 29.12.2020 R. DZ. U. WOJ. MAŁOPOLSKIEGO</t>
  </si>
  <si>
    <t>PLMP2150N</t>
  </si>
  <si>
    <t>Piątkowa w aglomeracji -Chełmiec</t>
  </si>
  <si>
    <t>Piątkowa</t>
  </si>
  <si>
    <t>PLMP220N</t>
  </si>
  <si>
    <t>Sękowa - Wapienne</t>
  </si>
  <si>
    <t>Sękowa</t>
  </si>
  <si>
    <t>Uchwała nr XXII/235/2020 Rady Gminy Sękowa z dnia 21 grudnia 2020 r. w sprawie wyznaczenia aglomeracji Sękowa-Wapienne (Dz.Urz. Woj. Mał. Z 2020 r., poz 8489)</t>
  </si>
  <si>
    <t>PLMP2202N</t>
  </si>
  <si>
    <t>Wielogłowy w aglomeracji -Chełmiec</t>
  </si>
  <si>
    <t>Wielogłowy</t>
  </si>
  <si>
    <t>PLMP223N</t>
  </si>
  <si>
    <t>Brzesko - Sterkowiec</t>
  </si>
  <si>
    <t>Uchwała nr XXIX/229/2020 z dnia 02.12.2020 r.</t>
  </si>
  <si>
    <t>PLMP2230N</t>
  </si>
  <si>
    <t>Podrzecze w aglomeracji -Chełmiec</t>
  </si>
  <si>
    <t>Podrzecze</t>
  </si>
  <si>
    <t>PLMP225N</t>
  </si>
  <si>
    <t>Krościenko nad Dunajcem</t>
  </si>
  <si>
    <t>Uchwała nr XXI/186/2020 Rady Gminy Krościenko nad Dunajcem z dnia 30 grudnia 2020 r.</t>
  </si>
  <si>
    <t>PLMP2250N</t>
  </si>
  <si>
    <t>Trzciana-Libichowa w aglomeracji -Trzciana</t>
  </si>
  <si>
    <t>Trzciana-Libichowa</t>
  </si>
  <si>
    <t>PLMP226N</t>
  </si>
  <si>
    <t>Drwinia</t>
  </si>
  <si>
    <t>Uchwała nr XXIII/206/2020 Rady Gminy w Drwini z dnia 29 grudnia 2020 r. w sprawie wyznaczenia obszarów i granic aglomeracji</t>
  </si>
  <si>
    <t>PLMP2261N</t>
  </si>
  <si>
    <t>PLMP2262N</t>
  </si>
  <si>
    <t>Oczyszczalnia Ścieków w Ropie w aglomeracji -Ropa</t>
  </si>
  <si>
    <t>Oczyszczalnia Ścieków w Ropie</t>
  </si>
  <si>
    <t>PLMP228N</t>
  </si>
  <si>
    <t>Nowy Targ - Trute</t>
  </si>
  <si>
    <t>Uchwała nr XX/199/2020 Rady Gminy Nowy Targ z dnia 22 grudnia 2020 r.</t>
  </si>
  <si>
    <t>PLMP2280N</t>
  </si>
  <si>
    <t>Równie w aglomeracji -Grybów Miasto</t>
  </si>
  <si>
    <t>Równie</t>
  </si>
  <si>
    <t>PLMP230N</t>
  </si>
  <si>
    <t>Łącko - Jazowsko</t>
  </si>
  <si>
    <t>Łącko</t>
  </si>
  <si>
    <t>Łącko-Jazowsko</t>
  </si>
  <si>
    <t>Uchwała nr 109/XXVIII/2020 RADY GMINY ŁĄCKO z dnia 29 grudnia 2020 r. w sprawie wyznaczenia aglomeracji Łącko - Jazowsko</t>
  </si>
  <si>
    <t>PLMP2301N</t>
  </si>
  <si>
    <t>PLMP2302N</t>
  </si>
  <si>
    <t>Przedmieście w aglomeracji -Grybów Miasto</t>
  </si>
  <si>
    <t>Przedmieście</t>
  </si>
  <si>
    <t>PLMP232N</t>
  </si>
  <si>
    <t>Uście Gorlickie</t>
  </si>
  <si>
    <t>Uchwała nr XVIII/186/20 RADY GMINY UŚCIE GORLICKIE z dnia 30.12.2020 r. w sprawie wyznaczenia aglomeracji Uście Gorlickie (Dz.Urz. Woj. Małopol. z 07.01.2021, poz.184).</t>
  </si>
  <si>
    <t>PLMP2320N</t>
  </si>
  <si>
    <t>PLMP2350N</t>
  </si>
  <si>
    <t>Gromnik w aglomeracji -Gromnik</t>
  </si>
  <si>
    <t>PLMP236N</t>
  </si>
  <si>
    <t>Bochnia - Siedlec</t>
  </si>
  <si>
    <t>Bochnia</t>
  </si>
  <si>
    <t>Uchwała nr XXIV/180/20 Rady Gminy Bochnia z 27.11.2020 r. (DZ. URZ. WOJ. 2020.8167 z dnia 15.12.2020)</t>
  </si>
  <si>
    <t>PLMP2360N</t>
  </si>
  <si>
    <t>Niedzica w aglomeracji -Łapsze Niżne - Niedzica</t>
  </si>
  <si>
    <t>Niedzica</t>
  </si>
  <si>
    <t>PLMP237N</t>
  </si>
  <si>
    <t>Nowy Targ - Krempachy</t>
  </si>
  <si>
    <t>Uchwała nr XX/197/2020 Rady Gminy Nowy Targ z dnia 22 grudnia 2020 r.</t>
  </si>
  <si>
    <t>PLMP2370N</t>
  </si>
  <si>
    <t>Oczyszczalnia Ścieków w Wojnarowej w aglomeracji -Korzenna</t>
  </si>
  <si>
    <t>Oczyszczalnia Ścieków w Wojnarowej</t>
  </si>
  <si>
    <t>PLMP239N</t>
  </si>
  <si>
    <t>Lipnica Murowana</t>
  </si>
  <si>
    <t>Uchwała nr XVIII.188.2020 z dnia 27.11.2020 r. Publikacja 07.12.2020 r.</t>
  </si>
  <si>
    <t>PLMP2390N</t>
  </si>
  <si>
    <t>Lipnica Wielka w aglomeracji -Lipnica Wielka</t>
  </si>
  <si>
    <t>PLMP502</t>
  </si>
  <si>
    <t>Kłaj-Targowisko</t>
  </si>
  <si>
    <t>Uchwała nr XXVI/233/2020, Uchwała Rady Gminy Kłaj, 29.12.2020 r., Dziennik Urzędowy Województwa Małopolskiego</t>
  </si>
  <si>
    <t>PLMP5020</t>
  </si>
  <si>
    <t>Kiczory w aglomeracji -Lipnica Wielka</t>
  </si>
  <si>
    <t>Kiczory</t>
  </si>
  <si>
    <t>PLMP503</t>
  </si>
  <si>
    <t>Jerzmanowice-Przeginia-Szklary</t>
  </si>
  <si>
    <t>Uchwała nr XXVIII/195/2020 Rady Gminy Jerzmanowice-Przeginia z dnia 14 grudnia 2020 r. w sprawie wyznaczenia aglomeracji Jerzmanowice-Przeginia - Szklary</t>
  </si>
  <si>
    <t>PLMP5030</t>
  </si>
  <si>
    <t>Męcina w aglomeracji -Męcina</t>
  </si>
  <si>
    <t>PLMP504</t>
  </si>
  <si>
    <t>Libiąż A</t>
  </si>
  <si>
    <t>Libiąż</t>
  </si>
  <si>
    <t>Uchwała nr XXIII/173/2020 Rady Miejskiej w Libiążu z dnia 21 grudnia 2020 r.</t>
  </si>
  <si>
    <t>PLMP5040</t>
  </si>
  <si>
    <t>PLMP505</t>
  </si>
  <si>
    <t>Libiąż B</t>
  </si>
  <si>
    <t>Uchwała nr XXIII/174/2020 Rady Miejskiej w Libiążu z dnia 21 grudnia 2020 r.</t>
  </si>
  <si>
    <t>PLMP5050</t>
  </si>
  <si>
    <t>Wola Kalinowska w aglomeracji -Sułoszowa</t>
  </si>
  <si>
    <t>Wola Kalinowska</t>
  </si>
  <si>
    <t>PLMP506</t>
  </si>
  <si>
    <t>Uchwała nr 108/XXVIII/2020 RADY GMINY ŁĄCKO z dnia 29 grudnia 2020 r. w sprawie wyznaczenia aglomeracji Łącko</t>
  </si>
  <si>
    <t>PLMP5060</t>
  </si>
  <si>
    <t>Oczyszczalnia Ścieków w Żarach w aglomeracji -Jerzmanowice-Przeginia-Żary</t>
  </si>
  <si>
    <t>Oczyszczalnia Ścieków w Żarach</t>
  </si>
  <si>
    <t>PLMP508</t>
  </si>
  <si>
    <t>Żegiestów</t>
  </si>
  <si>
    <t>Uchwała nr XXVII.316.2020 Rady Miasta i Gminy Uzdrowiskowej Muszyna z dnia 07 grudnia 2020 r. w sprawie wyznaczenia obszaru i granic aglomeracji Żegiestów</t>
  </si>
  <si>
    <t>PLMP5081</t>
  </si>
  <si>
    <t>PLMP5082</t>
  </si>
  <si>
    <t>Oczyszczalnia Ścieków w Kłaju w aglomeracji -Kłaj</t>
  </si>
  <si>
    <t>Oczyszczalnia Ścieków w Kłaju</t>
  </si>
  <si>
    <t>PLMP509</t>
  </si>
  <si>
    <t>Grybów - Kąclowa</t>
  </si>
  <si>
    <t>Uchwała nr XXIII/217/2020 RADY GMINY GRYBÓW z dnia 26 listopada 2020 r.</t>
  </si>
  <si>
    <t>PLMP5091</t>
  </si>
  <si>
    <t>PLMP5092</t>
  </si>
  <si>
    <t>Bobowa w aglomeracji -Bobowa</t>
  </si>
  <si>
    <t>PLMP510</t>
  </si>
  <si>
    <t>Niedźwiedź</t>
  </si>
  <si>
    <t>Uchwała nr XXVI/165/2021 Rady Gminy Nidźwiedź z dnia 27 stycznia 2021 r.</t>
  </si>
  <si>
    <t>Oczyszczalnia Ścieków w Rokiciny Podhalańskie w aglomeracji -Raba Wyżna – Rokiciny Podhalańskie</t>
  </si>
  <si>
    <t>Oczyszczalnia Ścieków w Rokiciny Podhalańskie</t>
  </si>
  <si>
    <t>PLMP512</t>
  </si>
  <si>
    <t>Wieprz</t>
  </si>
  <si>
    <t>Uchwała nr XIX/161/2020 RADY GMINY WIEPRZ z dnia 28 października 2020 r. z późn. Zmianami</t>
  </si>
  <si>
    <t>Nowe Brzesko w aglomeracji -Nowe Brzesko</t>
  </si>
  <si>
    <t>PLMP513</t>
  </si>
  <si>
    <t>Nowy Targ - Łopuszna</t>
  </si>
  <si>
    <t>Nowy Targ, Bukowina Tatrzańska</t>
  </si>
  <si>
    <t>Uchwała nr XX/198/2020 Rady Gminy Nowy Targ z dnia 22 grudnia 2020 r.</t>
  </si>
  <si>
    <t>PLMP5130</t>
  </si>
  <si>
    <t>Balice w aglomeracji -Zabierzów-Balice</t>
  </si>
  <si>
    <t>Balice</t>
  </si>
  <si>
    <t>PLMP514</t>
  </si>
  <si>
    <t>Lisia Góra-Wschód</t>
  </si>
  <si>
    <t>Lisia Góra</t>
  </si>
  <si>
    <t>Uchwała nr XX/259/2020 Rady Gminy Lisia Góra z 29.12.2020 r. w sprawie wyznaczenia aglomeracji LISIA GÓRA - WSCHÓD (Dz.U.Woj.Mał. z 2021 r., poz. 30)</t>
  </si>
  <si>
    <t>PLMP5141</t>
  </si>
  <si>
    <t>PLMP5142</t>
  </si>
  <si>
    <t>Oczyszczalnia Ścieków Wrzosy w aglomeracji -Jordanów</t>
  </si>
  <si>
    <t>Oczyszczalnia Ścieków Wrzosy</t>
  </si>
  <si>
    <t>PLMP515</t>
  </si>
  <si>
    <t>Jodłownik</t>
  </si>
  <si>
    <t>limanowski, bocheński, myślenicki</t>
  </si>
  <si>
    <t>Jodłownik, Raciechowice, Łapanów</t>
  </si>
  <si>
    <t>Uchwała nr XXIV/179/2020 Rady Gminy Jodłownik z dni 7 grudnia 2020 r. w s prawie wyznaczenia obszaru i granic aglomeracji Jodłownik</t>
  </si>
  <si>
    <t>PLMP1141</t>
  </si>
  <si>
    <t>PLMP1142</t>
  </si>
  <si>
    <t>PLMP5153</t>
  </si>
  <si>
    <t>PLMP5154</t>
  </si>
  <si>
    <t>PLMP5155</t>
  </si>
  <si>
    <t>Lusina w aglomeracji -Mogilany - Lusina</t>
  </si>
  <si>
    <t>Lusina</t>
  </si>
  <si>
    <t>PLMP516</t>
  </si>
  <si>
    <t>Czernichów</t>
  </si>
  <si>
    <t>Uchwała nr XXXV.331.2021 Rady Gminy Czernichów z dnia 22 marca 2021 r. w sprawie wyznaczenia obszaru i granic aglomeracji Czernichów</t>
  </si>
  <si>
    <t>PLMP5161</t>
  </si>
  <si>
    <t>PLMP5162</t>
  </si>
  <si>
    <t>Rudno w aglomeracji -Krzeszowice - Zalas</t>
  </si>
  <si>
    <t>Rudno</t>
  </si>
  <si>
    <t>PLMP517</t>
  </si>
  <si>
    <t>Piwniczna-Zdrój</t>
  </si>
  <si>
    <t>Uchwała nr XXIX/230/220 Rady Miejskiej w Piwnicznej-Zdroju z dnia 28.12.2020 r. (Dz.Urz.Woj.Mał.2020 poz. 8755)</t>
  </si>
  <si>
    <t>PLMP5171</t>
  </si>
  <si>
    <t>PLMP5172</t>
  </si>
  <si>
    <t>Zalas w aglomeracji -Krzeszowice - Zalas</t>
  </si>
  <si>
    <t>Zalas</t>
  </si>
  <si>
    <t>PLMP518</t>
  </si>
  <si>
    <t>Igołomia</t>
  </si>
  <si>
    <t>Igołomia-Wawrzeńczyce</t>
  </si>
  <si>
    <t>Uchwała nr XXIV/172/2020 Rady Gminy Igołomia-Wawrzeńczyce</t>
  </si>
  <si>
    <t>Frywałd w aglomeracji -Krzeszowice - Zalas</t>
  </si>
  <si>
    <t>Frywałd</t>
  </si>
  <si>
    <t>PLMP520</t>
  </si>
  <si>
    <t>Makowsko-Zawojska</t>
  </si>
  <si>
    <t>Maków Podhalański</t>
  </si>
  <si>
    <t>Gmina Maków Podhalański, Gmina Zawoja</t>
  </si>
  <si>
    <t>Uchwała nr XXIV.224.2020. Rady Miejskiej w Makowie Podhalańskim z dnia 16 grudnia 2020 r. w sprawie wyznaczenia obszaru i granic aglomeracji Makowsko-Zawojskiej (Dz.U. Woj. Małopolskiego z dnia 16 grudnia 2020 r. poz. 8327)</t>
  </si>
  <si>
    <t>PLMP5201</t>
  </si>
  <si>
    <t>PLMP5204</t>
  </si>
  <si>
    <t>Oczyszczalnia Ścieków W Sieprawiu w aglomeracji -Siepraw</t>
  </si>
  <si>
    <t>Oczyszczalnia Ścieków W Sieprawiu</t>
  </si>
  <si>
    <t>PLMP521</t>
  </si>
  <si>
    <t>Kluszkowce</t>
  </si>
  <si>
    <t>Czorsztyn</t>
  </si>
  <si>
    <t>Uchwała nr XIX/160/2020 Rady Gminy Czorsztyn z dnia 8 grudnia 2020 r.</t>
  </si>
  <si>
    <t>PLMP5210</t>
  </si>
  <si>
    <t>Piekary w aglomeracji -Liszki-Piekary</t>
  </si>
  <si>
    <t>PLMP522</t>
  </si>
  <si>
    <t>Maniowy</t>
  </si>
  <si>
    <t>Uchwała nr XIX/159/2020 Rady Gminy Czorsztyn z dnia 8 grudnia 2020 r.</t>
  </si>
  <si>
    <t>PLMP5220</t>
  </si>
  <si>
    <t>MBR Świdnik w aglomeracji -Łukowica</t>
  </si>
  <si>
    <t>MBR Świdnik</t>
  </si>
  <si>
    <t>PLMP523</t>
  </si>
  <si>
    <t>Niepołomice - Wschód</t>
  </si>
  <si>
    <t>Uchwała nr XI/129/19 Rady Miejskiej w Niepołomicach z dnia 11 października 2019 r. w sprawie wyznaczenia aglomeracji Niepołomice - Wschód</t>
  </si>
  <si>
    <t>PLMP5231</t>
  </si>
  <si>
    <t>PLMP5232</t>
  </si>
  <si>
    <t>Giebułtów-Łąki Giebułtowskie w aglomeracji -Wielka Wieś</t>
  </si>
  <si>
    <t>Giebułtów-Łąki Giebułtowskie</t>
  </si>
  <si>
    <t>PLMP524</t>
  </si>
  <si>
    <t>Ryglice: Lubcza – Wola Lubecka</t>
  </si>
  <si>
    <t>Ryglice</t>
  </si>
  <si>
    <t>Uchwała nr XLVII/366/22 Rady Miejskiej w Ryglicach z dnia 22.09.2022 r. w sprawie zmiany uchwały o wyznaczeniu aglomeracji Ryglice: Lubcza - Wola Lubecka (Dz.Urz.Woj. Małp. z 2022 r.. Póz. 6361).</t>
  </si>
  <si>
    <t>Radgoszcz - Centrum w aglomeracji -Radgoszcz</t>
  </si>
  <si>
    <t>Radgoszcz - Centrum</t>
  </si>
  <si>
    <t>PLMP600</t>
  </si>
  <si>
    <t>Bochnia - Damienice - Proszówki</t>
  </si>
  <si>
    <t>PLMP2380N</t>
  </si>
  <si>
    <t>PLMP2450N</t>
  </si>
  <si>
    <t>Oczyszczalnia Ścieków Wójtowa w aglomeracji -Lipinki</t>
  </si>
  <si>
    <t>Oczyszczalnia Ścieków Wójtowa</t>
  </si>
  <si>
    <t>PLMP601</t>
  </si>
  <si>
    <t>Dębno</t>
  </si>
  <si>
    <t>Uchwała nr VI/455/2022 z dnia 24 maja 2022 r. w sprawie: wyznaczenia obszaru i granic aglomeracji Dębno; Dziennik Urzędowy Województwa Małopolskiego Kraków, dnia 27 maja 2022 r. Poz. 3753</t>
  </si>
  <si>
    <t>PLMP6011</t>
  </si>
  <si>
    <t>PLMP6012</t>
  </si>
  <si>
    <t>Oczyszczalnia Ścieków Lipinki w aglomeracji -Lipinki</t>
  </si>
  <si>
    <t>Oczyszczalnia Ścieków Lipinki</t>
  </si>
  <si>
    <t>PLMP602</t>
  </si>
  <si>
    <t>Kraków - Sidzina</t>
  </si>
  <si>
    <t>Miasto Kraków</t>
  </si>
  <si>
    <t>Uchwała nr XLVIII/1317/20 RADY MIASTA KRAKOWA z dnia 18 listopada 2020 r. w sprawie wyznaczenia obszaru i granic aglomeracji Kraków-Sidzina (DZ. URZ. WOJ. MAŁOP.2020.7325)</t>
  </si>
  <si>
    <t>PLMP6020</t>
  </si>
  <si>
    <t>Oczyszczalnia Ścieków Maciejówka w aglomeracji -Łabowa</t>
  </si>
  <si>
    <t>Oczyszczalnia Ścieków Maciejówka</t>
  </si>
  <si>
    <t>PLMP603</t>
  </si>
  <si>
    <t>Lisia Góra-Zachód</t>
  </si>
  <si>
    <t>Oczyszczalnia Ścieków w Kamiannej w aglomeracji -Łabowa</t>
  </si>
  <si>
    <t>Oczyszczalnia Ścieków w Kamiannej</t>
  </si>
  <si>
    <t>PLMP604</t>
  </si>
  <si>
    <t>Radłów</t>
  </si>
  <si>
    <t>Uchwała nr XXVII/235/2020 Rady Miejskiej w Radłowie z dnia 30 grudnia 2020 r.</t>
  </si>
  <si>
    <t>PLMP0700</t>
  </si>
  <si>
    <t>Włosań w aglomeracji -Mogilany - Włosań</t>
  </si>
  <si>
    <t>Włosań</t>
  </si>
  <si>
    <t>PLMP605</t>
  </si>
  <si>
    <t>Sękowa - Siary - Małastów</t>
  </si>
  <si>
    <t>Uchwała nr XXII/236/2020 Rady Gminy Sękowa z dnia 21 grudnia 2020 r.w sprawie wyznaczenia aglomeracji Sękowa-Siary Małastów (Dz.Urz. Woj. Mał. z 2020 r. poz 8490)</t>
  </si>
  <si>
    <t>Jabłonka - Lipnica Mała w aglomeracji -Jabłonka - Lipnica Mała</t>
  </si>
  <si>
    <t>PLMP606</t>
  </si>
  <si>
    <t>Wojnicz Miasto</t>
  </si>
  <si>
    <t>Wojnicz</t>
  </si>
  <si>
    <t>Uchwała nr XXI/241/2020 Rady Miejskiej w Wojniczu z dnia 28 grudnia 2020 w sprawie wyznaczenia aglomeracji Wojnicz Miasto Dz.URZ.WOJ.2020.88969.</t>
  </si>
  <si>
    <t>Iwanowice Dworskie Ecolo-Chief w aglomeracji -Iwanowice</t>
  </si>
  <si>
    <t>Iwanowice Dworskie Ecolo-Chief</t>
  </si>
  <si>
    <t>PLMP607</t>
  </si>
  <si>
    <t>Żabno</t>
  </si>
  <si>
    <t>Uchwała nr XXIX/435/21 Rady Miejskiej w Żabnie z dnia 4 listopada 2021 r. w sprawie wyznaczenia aglomeracji Żabno</t>
  </si>
  <si>
    <t>Mordarka w aglomeracji -Mordarka</t>
  </si>
  <si>
    <t>PLMP608</t>
  </si>
  <si>
    <t>Wierzchosławice</t>
  </si>
  <si>
    <t>Gmina Wierzchosławice</t>
  </si>
  <si>
    <t>Uchwała nr XXXI/215/2020 Rady Gminy Wierzchosławice z dnia 30 grudnia 2020 r.</t>
  </si>
  <si>
    <t>Poznachowice Dolne w aglomeracji -Wiśniowa</t>
  </si>
  <si>
    <t>Poznachowice Dolne</t>
  </si>
  <si>
    <t>PLMZ001</t>
  </si>
  <si>
    <t>mazowieckie</t>
  </si>
  <si>
    <t>warszawski, legionowski, wołomiński, warszawski zachodni.</t>
  </si>
  <si>
    <t>Warszawa, Izabelin, Legionowo, Marki, Jabłonna, Ząbki, Zielonka, Nieporęt</t>
  </si>
  <si>
    <t>Uchwała nr LXXIII/2447/2022 Rady Miasta Stołecznego Warszawy z dnia 8 grudnia 2022 r. zmieniająca uchwałę w sprawie wyznaczenia obszaru i granic aglomeracji Warszawa</t>
  </si>
  <si>
    <t>PLMZ0011</t>
  </si>
  <si>
    <t>PLMZ0012</t>
  </si>
  <si>
    <t>Olesno w aglomeracji -Olesno</t>
  </si>
  <si>
    <t>PLMZ002</t>
  </si>
  <si>
    <t>radomski</t>
  </si>
  <si>
    <t>Radom, Zakrzew, Jedlnia-Letnisko</t>
  </si>
  <si>
    <t>Uchwała nr XLVIII/443/2020 Rady Miejskiej w Radomiu z dnia 17 grudnia 2020 r., opublikowana w Dzienniku Urzędowym Województwa Mazowieckiego dnia 17 grudnia 2020 r. pod poz. 13091</t>
  </si>
  <si>
    <t>PLMZ0020</t>
  </si>
  <si>
    <t>Rzeżuśnia w aglomeracji -Gołcza - Rzeżuśnia</t>
  </si>
  <si>
    <t>Rzeżuśnia</t>
  </si>
  <si>
    <t>PLMZ003</t>
  </si>
  <si>
    <t>Pruszków</t>
  </si>
  <si>
    <t>pruszkowski</t>
  </si>
  <si>
    <t>Gmina Miasto Pruszków, Miasto Piastów, Gmina Michałowice, Gmina Ożarów Mazowiecki, Dzielnica Ursus Miasto St. Warszawy</t>
  </si>
  <si>
    <t>Uchwała nr XXXIII.334.2021 RADY MIASTA PRUSZKOWA z dnia 28 stycznia 2021 r. Dziennik Urzędowy Woj. Maz. Poz. 2021.1443</t>
  </si>
  <si>
    <t>PLMZ0030</t>
  </si>
  <si>
    <t>Łososina Dolna w aglomeracji -Łososina Dolna</t>
  </si>
  <si>
    <t>PLMZ004</t>
  </si>
  <si>
    <t>Grodzisk Mazowiecki</t>
  </si>
  <si>
    <t>Grodzisk Mazowiecki, Milanówek, Podkowa Leśna</t>
  </si>
  <si>
    <t>Uchwała nr 836/2022 Rady Miejskiej w Grodzisku Mazowieckim z dnia 09.12.2022 r. poz.13297</t>
  </si>
  <si>
    <t>PLMZ0040</t>
  </si>
  <si>
    <t>Tęgoborze w aglomeracji -Łososina Dolna</t>
  </si>
  <si>
    <t>Tęgoborze</t>
  </si>
  <si>
    <t>PLMZ005</t>
  </si>
  <si>
    <t>Siedlce</t>
  </si>
  <si>
    <t>siedlecki, Miasto Siedlce</t>
  </si>
  <si>
    <t>Siedlce - Gmina Miejska Siedlce - Gmina Wiejska</t>
  </si>
  <si>
    <t>Uchwała nr XXX/329/2020 Rady Miasta Siedlce z dnia 22 grudnia 2020 r.</t>
  </si>
  <si>
    <t>PLMZ0050</t>
  </si>
  <si>
    <t>Jaszczurowa w aglomeracji -Mucharz</t>
  </si>
  <si>
    <t>Jaszczurowa</t>
  </si>
  <si>
    <t>PLMZ006</t>
  </si>
  <si>
    <t>Płock</t>
  </si>
  <si>
    <t>płocki</t>
  </si>
  <si>
    <t>PLMZ0060</t>
  </si>
  <si>
    <t>Gnojnik SBR w aglomeracji -Gnojnik</t>
  </si>
  <si>
    <t>Gnojnik SBR</t>
  </si>
  <si>
    <t>PLMZ007</t>
  </si>
  <si>
    <t>Ciechanów</t>
  </si>
  <si>
    <t>ciechanowski</t>
  </si>
  <si>
    <t>Gmina Miejska Ciechanów, Część Gminy Opinogóra Górna, Część Gminy Ciechanów</t>
  </si>
  <si>
    <t>Uchwała nr 314/XXX/2021 z dnia 4 stycznia 2021 r. Rady Miasta Ciechanów. Dziennik Urzędowy Woj. Mazowieckiego z 2021 r. Poz. 537</t>
  </si>
  <si>
    <t>PLMZ0070</t>
  </si>
  <si>
    <t>Oczyszczalnia Ścieków Komunalnych W Borku w aglomeracji -Rzezawa</t>
  </si>
  <si>
    <t>Oczyszczalnia Ścieków Komunalnych W Borku</t>
  </si>
  <si>
    <t>PLMZ008</t>
  </si>
  <si>
    <t>Otwock</t>
  </si>
  <si>
    <t>otwocki</t>
  </si>
  <si>
    <t>Otwock, Karczew, Celestynów</t>
  </si>
  <si>
    <t>Uchwała nr XXXIX/393/20 Rady Miasta Otwocka z dn. 17 grudnia 2020 r. opublikowana w Dz. Urz. Woj. Maz. 2020 poz. 13120 z dnia 2020.12.18.</t>
  </si>
  <si>
    <t>PLMZ0082</t>
  </si>
  <si>
    <t>Oczyszczalnia Ścieków Komunalnych W Okulicach w aglomeracji -Rzezawa</t>
  </si>
  <si>
    <t>Oczyszczalnia Ścieków Komunalnych W Okulicach</t>
  </si>
  <si>
    <t>PLMZ009</t>
  </si>
  <si>
    <t>Piaseczno</t>
  </si>
  <si>
    <t>piaseczyński</t>
  </si>
  <si>
    <t>Uchwała nr 700/XXXIII/2020 Rady Miejskiej w Piasecznie w 31.12.2020 r., Dziennik Urzędowy Województwa Mazowieckiego</t>
  </si>
  <si>
    <t>PLMZ0091</t>
  </si>
  <si>
    <t>PLMZ0092</t>
  </si>
  <si>
    <t>Jabłonka - Podwilk w aglomeracji -Jabłonka - Podwilk</t>
  </si>
  <si>
    <t>PLMZ010</t>
  </si>
  <si>
    <t>Sierpc</t>
  </si>
  <si>
    <t>sierpecki</t>
  </si>
  <si>
    <t>Uchwała nr 295/XXXVIII/2020 Rady Miejskiej Sierpc z dnia 30 grudnia 2020 r.</t>
  </si>
  <si>
    <t>PLMZ0100</t>
  </si>
  <si>
    <t>Oczyszczalnia Ścieków Wapienne w aglomeracji -Sękowa - Wapienne</t>
  </si>
  <si>
    <t>Oczyszczalnia Ścieków Wapienne</t>
  </si>
  <si>
    <t>Białystok</t>
  </si>
  <si>
    <t>PLMZ011</t>
  </si>
  <si>
    <t>Ostrołęka</t>
  </si>
  <si>
    <t>Miasta Ostrołęka</t>
  </si>
  <si>
    <t>Uchwała nr 373/XXXVIII/2020 Rady Miasta Ostrołęki z dn. 30.12.2020 r. w sprawie wyznaczenia obszaru i granic aglomeracji Ostrołęka, ogłoszona w dzienniku Urzędowym Województwa mazowieckiego w dniu 18.01.2021 r., poz. 430</t>
  </si>
  <si>
    <t>PLMZ0110</t>
  </si>
  <si>
    <t>Sterkowiec - Zajazie w aglomeracji -Brzesko - Sterkowiec</t>
  </si>
  <si>
    <t>Sterkowiec - Zajazie</t>
  </si>
  <si>
    <t>PLMZ012</t>
  </si>
  <si>
    <t>Wołomin</t>
  </si>
  <si>
    <t>wołomiński</t>
  </si>
  <si>
    <t>Dębe</t>
  </si>
  <si>
    <t>Wołomin, Kobyłka</t>
  </si>
  <si>
    <t>Uchwała nr XXVI-174/2020 Rady Miejskiej w Wołominie z dnia 22.12.2020 r. opublikowana w Dzienniku Urzędowym Województwa Mazowieckiego 28.12.2020 r.</t>
  </si>
  <si>
    <t>PLMZ0120</t>
  </si>
  <si>
    <t>Krościenko nad Dunajcem w aglomeracji -Krościenko nad Dunajcem</t>
  </si>
  <si>
    <t>PLMZ013</t>
  </si>
  <si>
    <t>Sochaczew</t>
  </si>
  <si>
    <t>sochaczewski</t>
  </si>
  <si>
    <t>Miasto Sochaczew</t>
  </si>
  <si>
    <t>Uchwała nr XX/212/21 Rady Miejskiej w Sochaczewie z dnia 10 lutego 2021 r. w sprawie wyznaczenia aglomeracji (Dz. Urząd. Woj. Maz. z 2021 r. poz. 1545)</t>
  </si>
  <si>
    <t>PLMZ0130</t>
  </si>
  <si>
    <t>Niedary w aglomeracji -Drwinia</t>
  </si>
  <si>
    <t>Niedary</t>
  </si>
  <si>
    <t>PLMZ014</t>
  </si>
  <si>
    <t>Ostrów Mazowiecka</t>
  </si>
  <si>
    <t>ostrowski</t>
  </si>
  <si>
    <t>Uchwała nr XXIV/20/2021 z dnia 26 maja 2021 r. (Dz. U. 2021, Woj. Mazowieckiego, poz. 5000)</t>
  </si>
  <si>
    <t>PLMZ0140</t>
  </si>
  <si>
    <t>Dziewin w aglomeracji -Drwinia</t>
  </si>
  <si>
    <t>Dziewin</t>
  </si>
  <si>
    <t>PLMZ015</t>
  </si>
  <si>
    <t>Mława</t>
  </si>
  <si>
    <t>mławski</t>
  </si>
  <si>
    <t>Uchwała nr IV/40/2018 Rady Miasta Mława z dnia 18 grudnia 2018 r. Dziennik Urzędowy Województwa Mazowieckiego z dnia 3.01.2019, poz. 105</t>
  </si>
  <si>
    <t>PLMZ0150</t>
  </si>
  <si>
    <t>Trute w aglomeracji -Nowy Targ - Trute</t>
  </si>
  <si>
    <t>Trute</t>
  </si>
  <si>
    <t>PLMZ016</t>
  </si>
  <si>
    <t>Płońsk</t>
  </si>
  <si>
    <t>płoński</t>
  </si>
  <si>
    <t>Gmina Miasto Płońsk, Gmina Płońsk, Gmina Baboszewo</t>
  </si>
  <si>
    <t>Uchwała nr XXXIX/282/2020 Rady Miejskiej w Płońsku z dn. 29.12.2020 r. w sprawie wyznaczenia obszaru i granic aglomeracji Płońsk, ogłoszona w Dzienniku Urzędowym Województwa Mazowieckiego dn. 14.01.2021 r. (Dz.Urz.Woj.Maz.poz.292)</t>
  </si>
  <si>
    <t>PLMZ0160</t>
  </si>
  <si>
    <t>Oczyszczalnia Jazowsko w aglomeracji -Łącko - Jazowsko</t>
  </si>
  <si>
    <t>Oczyszczalnia Jazowsko</t>
  </si>
  <si>
    <t>PLMZ017</t>
  </si>
  <si>
    <t>Warka</t>
  </si>
  <si>
    <t>grójecki</t>
  </si>
  <si>
    <t>Uchwała nr XXXI/217/2020 Rady Miejskiej w Warce z dnia 17 grudnia 2020 r. w sprawie wyznaczenia obszaru i granic aglomeracji Warka (Dz. Urz. Woj. Maz 13144)</t>
  </si>
  <si>
    <t>PLMZ0170</t>
  </si>
  <si>
    <t>Oczyszczalnia Kadcza w aglomeracji -Łącko - Jazowsko</t>
  </si>
  <si>
    <t>Oczyszczalnia Kadcza</t>
  </si>
  <si>
    <t>PLMZ018</t>
  </si>
  <si>
    <t>Żyrardów</t>
  </si>
  <si>
    <t>żyrardowski</t>
  </si>
  <si>
    <t>Żyrardów, Radziejowice, Jaktorów</t>
  </si>
  <si>
    <t>Uchwała nr XXXIII/278/20 Rady Miasta Żyrardów z dnia 29.12.2020 r. Dziennik Urzędowy Województwa Mazowieckiego, z dnia 20 stycznia 2021, poz. 551; https://edziennik.mazowieckie.pl/legalact/2021/551/</t>
  </si>
  <si>
    <t>PLMZ0180</t>
  </si>
  <si>
    <t>Uście Gorlickie w aglomeracji -Uście Gorlickie</t>
  </si>
  <si>
    <t>PLMZ019</t>
  </si>
  <si>
    <t>Mińsk Mazowiecki</t>
  </si>
  <si>
    <t>miński</t>
  </si>
  <si>
    <t>Miasto Mińsk Mazowiecki</t>
  </si>
  <si>
    <t>Miasto Mińsk Mazowiecki, Gmina Mińsk Mazowiecki</t>
  </si>
  <si>
    <t>Uchwała nr XLV.422.2022 Rady Miasta Mińsk Mazowiecki z dnia 20 czerwca 2022 r. opublikowana w D.Urz.woj.Maz. Z dnia 27 czerwca 2022 r., poz. 6873</t>
  </si>
  <si>
    <t>PLMZ0190</t>
  </si>
  <si>
    <t>Wysowa-Zdrój w aglomeracji -Uście Gorlickie</t>
  </si>
  <si>
    <t>Wysowa-Zdrój</t>
  </si>
  <si>
    <t>PLMZ020</t>
  </si>
  <si>
    <t>Kozienice</t>
  </si>
  <si>
    <t>kozienicki</t>
  </si>
  <si>
    <t>Kozienice, Sieciechów</t>
  </si>
  <si>
    <t>Uchwała nr XXVIII/324/2020 Rady Miejskiej w Kozienicach z dnia 3 grudnia 2020 r. w sprawie wyznaczenia aglomeracji Kozienice (Dz. Urz. Woj. Maz. z 2020 r. poz. 12706)</t>
  </si>
  <si>
    <t>PLMZ0200</t>
  </si>
  <si>
    <t>Siedlec w aglomeracji -Bochnia - Siedlec</t>
  </si>
  <si>
    <t>Siedlec</t>
  </si>
  <si>
    <t>PLMZ021</t>
  </si>
  <si>
    <t>Błonie</t>
  </si>
  <si>
    <t>warszawski zachodni, grodziski</t>
  </si>
  <si>
    <t>Błonie, Leszno, Baranów</t>
  </si>
  <si>
    <t>Uchwała nr XXVI/232/20 Rady Miejskiej w Błoniu z dnia 14 grudnia 2020 r.</t>
  </si>
  <si>
    <t>PLMZ0210</t>
  </si>
  <si>
    <t>Krempachy w aglomeracji -Nowy Targ - Krempachy</t>
  </si>
  <si>
    <t>Krempachy</t>
  </si>
  <si>
    <t>PLMZ022</t>
  </si>
  <si>
    <t>Białobrzegi</t>
  </si>
  <si>
    <t>białobrzeski</t>
  </si>
  <si>
    <t>Uchwała nr XXV/190/2020 RADY MIASTA I GMINY BIAŁOBRZEGI z dnia 30 grudnia 2020 r. W sprawie zmiany uchwały nr VII/048/2019 RADY MIASTA I GMINY BIAŁOBRZEGI z dnia 25 kwietnia 2019 r. w sprawie likwidacji dotychczasowej aglomeracji BIAŁOBRZEGI ORAZ WYZNACZENIA NOWEJ AGLOMERACJI BIAŁOBRZEGI</t>
  </si>
  <si>
    <t>PLMZ0220</t>
  </si>
  <si>
    <t>Oczyszczalnia Ścieków w Lipnicy Dolnej w aglomeracji -Lipnica Murowana</t>
  </si>
  <si>
    <t>Oczyszczalnia Ścieków w Lipnicy Dolnej</t>
  </si>
  <si>
    <t>PLMZ023</t>
  </si>
  <si>
    <t>Grójec</t>
  </si>
  <si>
    <t>Uchwała nr XIV/110/19 Rady Miejskiej w Grójcu z dnia 07.10.2019 r. Dz.Urz.Woj. Maz z 2019 poz.11964 z dnia 18.10.2019 r.</t>
  </si>
  <si>
    <t>PLMZ0230</t>
  </si>
  <si>
    <t>Oczyszczalnia Ścieków W Targowisku w aglomeracji -Kłaj-Targowisko</t>
  </si>
  <si>
    <t>Oczyszczalnia Ścieków W Targowisku</t>
  </si>
  <si>
    <t>PLMZ024</t>
  </si>
  <si>
    <t>Nowy Dwór Mazowiecki</t>
  </si>
  <si>
    <t>nowodworski</t>
  </si>
  <si>
    <t>Uchwała nr XLI/467/2022 Rady Miejskiej w Nowym Dworze Mazowieckim opublikowana w Dzienniku urzędowym województwa mazowieckiego w dniu 08.11.2022</t>
  </si>
  <si>
    <t>PLMZ0240</t>
  </si>
  <si>
    <t>Oczyszczalnia Ścieków W Szklarach w aglomeracji -Jerzmanowice-Przeginia-Szklary</t>
  </si>
  <si>
    <t>Oczyszczalnia Ścieków W Szklarach</t>
  </si>
  <si>
    <t>PLMZ025</t>
  </si>
  <si>
    <t>Chorzele</t>
  </si>
  <si>
    <t>przasnyski</t>
  </si>
  <si>
    <t>Uchwała nr 208/XXX/20 Rady Miejskiej w Chorzelach z dnia 30 listopada 2020 r. w sprawie wyznaczenia obszaru i granic aglomeracji Chorzele</t>
  </si>
  <si>
    <t>PLMZ0250</t>
  </si>
  <si>
    <t>OŚ Libiąż A w aglomeracji -Libiąż A</t>
  </si>
  <si>
    <t>OŚ Libiąż A</t>
  </si>
  <si>
    <t>PLMZ026</t>
  </si>
  <si>
    <t>Raszyn</t>
  </si>
  <si>
    <t>Uchwała nr XLI/348/2021 Rady Gminy Raszyn z dnia 19 maja 2021 r. Ws zmiany uchwały Nr XXXVI/315//2020 Rady Gminy Raszyn z dnia 30.12.2020 r. Ws wyznaczenia obszaru i granic aglomeracji Raszyn</t>
  </si>
  <si>
    <t>PLMZ0261</t>
  </si>
  <si>
    <t>OŚ Libiąż B w aglomeracji -Libiąż B</t>
  </si>
  <si>
    <t>OŚ Libiąż B</t>
  </si>
  <si>
    <t>PLMZ027</t>
  </si>
  <si>
    <t>Węgrów</t>
  </si>
  <si>
    <t>węgrowski</t>
  </si>
  <si>
    <t>Węgrów, Liw</t>
  </si>
  <si>
    <t>Uchwała nr XXIX/198/2020 Rady Miejskiej Węgrowa z dnia 29.12.2020 r. (Dz.U. Woj. Maz z roku 2021 poz. 1489)</t>
  </si>
  <si>
    <t>PLMZ0270</t>
  </si>
  <si>
    <t>Oczyszczalnia Łącko w aglomeracji -Łącko</t>
  </si>
  <si>
    <t>Oczyszczalnia Łącko</t>
  </si>
  <si>
    <t>PLMZ028</t>
  </si>
  <si>
    <t>Maków Mazowiecki</t>
  </si>
  <si>
    <t>makowski</t>
  </si>
  <si>
    <t>Uchwała nr XV/100/2019 Rady Miejskiej w Makowie Mazowieckim z dnia 25 października 2019 r. (Dz. Urz. Woj. Maz. z 2019 r., poz. 12892)</t>
  </si>
  <si>
    <t>PLMZ0280</t>
  </si>
  <si>
    <t>Oczyszczalnia Ścieków Żegiestów, PLMP5081, Żegiestów dz. nr 593/1 w aglomeracji -Żegiestów</t>
  </si>
  <si>
    <t>Oczyszczalnia Ścieków Żegiestów, PLMP5081, Żegiestów dz. nr 593/1</t>
  </si>
  <si>
    <t>PLMZ029</t>
  </si>
  <si>
    <t>Radzymin</t>
  </si>
  <si>
    <t>Uchwała nr 384/XXVII/2020 Rady Miejskiej w Radzyminie z dnia 14.12.2020 r. w sprawie wyznaczenia obszaru i granic Aglomeracji Radzymin, opublikowana w Dzienniku Urzędowym Województwa Mazowieckiego (Mazow.2020 r. Poz. 12952)</t>
  </si>
  <si>
    <t>PLMZ0290</t>
  </si>
  <si>
    <t>Oczyszczalnia Ścieków Andrzejówka, Andrzejówka dz. nr 421/1 w aglomeracji -Żegiestów</t>
  </si>
  <si>
    <t>Oczyszczalnia Ścieków Andrzejówka, Andrzejówka dz. nr 421/1</t>
  </si>
  <si>
    <t>PLMZ030</t>
  </si>
  <si>
    <t>Konstancin-Jeziorna</t>
  </si>
  <si>
    <t>Uchwała nr 328/VIII/24/2021 RADY MIEJSKIEJ KONSTANCIN-JEZIORNA z dnia 24 lutego 2021 r. w sprawie wyznaczenia obszaru i granic aglomeracji Konstancin-Jeziorna</t>
  </si>
  <si>
    <t>PLMZ0300</t>
  </si>
  <si>
    <t>Oczyszczalnia Ścieków w Miejscowości Kąclowa w aglomeracji -Grybów - Kąclowa</t>
  </si>
  <si>
    <t>Oczyszczalnia Ścieków w Miejscowości Kąclowa</t>
  </si>
  <si>
    <t>PLMZ031</t>
  </si>
  <si>
    <t>Pionki</t>
  </si>
  <si>
    <t>Gmina Miasta Pionki</t>
  </si>
  <si>
    <t>Gmina Miasto Pionki Gmina Pionki</t>
  </si>
  <si>
    <t>Uchwała nr XXXI/197/2021 Rady Miasta Pionki z dnia 22 lutego 2021 r. w sprawie wyznaczenia obszaru i granic aglomeracji Pionki, Dziennik Urzędowy Województwa Mazowieckiego</t>
  </si>
  <si>
    <t>PLMZ0310</t>
  </si>
  <si>
    <t>Oczyszczalnia Ścieków w Miejscowości Ptaszkowa w aglomeracji -Grybów - Kąclowa</t>
  </si>
  <si>
    <t>Oczyszczalnia Ścieków w Miejscowości Ptaszkowa</t>
  </si>
  <si>
    <t>PLMZ032</t>
  </si>
  <si>
    <t>Wyszków</t>
  </si>
  <si>
    <t>wyszkowski</t>
  </si>
  <si>
    <t>Uchwała nr XXVI/323/20 Rady Miejskiej w Wyszkowie z dnia 30 grudnia 2020 r.</t>
  </si>
  <si>
    <t>PLMZ0320</t>
  </si>
  <si>
    <t>Łopuszna w aglomeracji -Nowy Targ - Łopuszna</t>
  </si>
  <si>
    <t>Łopuszna</t>
  </si>
  <si>
    <t>PLMZ033</t>
  </si>
  <si>
    <t>Garwolin</t>
  </si>
  <si>
    <t>garwoliński</t>
  </si>
  <si>
    <t>Miasto Garwolin Gmina Miejska i Część Gminy Garwolin Wiejskiej</t>
  </si>
  <si>
    <t>Uchwała nr XXXVI/199/2020 Rady Miasta Garwolina z dnia 29 grudnia 2020 r. w sprawie wyznaczenia obszaru i granic aglomeracji Garwolin Dziennik Wojewódzki Województwa Mazowieckiego z 12 stycznia 2021r Poz 199.</t>
  </si>
  <si>
    <t>PLMZ0330</t>
  </si>
  <si>
    <t>SBR Lisia Góra w aglomeracji -Lisia Góra-Wschód</t>
  </si>
  <si>
    <t>SBR Lisia Góra</t>
  </si>
  <si>
    <t>PLMZ035</t>
  </si>
  <si>
    <t>Łomianki</t>
  </si>
  <si>
    <t>warszawski zachodni</t>
  </si>
  <si>
    <t>Uchwała nr XXX/271/2020 Rady Miejskiej w Łomiankach z dnia 26 listopada 2020 r. w sprawie wyznaczenia obszaru i granic aglomeracji Łomianki</t>
  </si>
  <si>
    <t>PLMZ0350</t>
  </si>
  <si>
    <t>SBR Stare Żukowice w aglomeracji -Lisia Góra-Wschód</t>
  </si>
  <si>
    <t>SBR Stare Żukowice</t>
  </si>
  <si>
    <t>PLMZ036</t>
  </si>
  <si>
    <t>Serock</t>
  </si>
  <si>
    <t>legionowski</t>
  </si>
  <si>
    <t>Nieporęt, Serock, Wieliszew</t>
  </si>
  <si>
    <t>Uchwała nr 541/XLVIII/2022 Rady Miejskiej w Serocku z dnia 30 marca 2022 r.; Dziennik Urzędowy Woj. Maz. 2022.4353</t>
  </si>
  <si>
    <t>PLMZ0360</t>
  </si>
  <si>
    <t>Jodłownik w aglomeracji -Jodłownik</t>
  </si>
  <si>
    <t>PLMZ037</t>
  </si>
  <si>
    <t>sokołów podlaski</t>
  </si>
  <si>
    <t>Miejska Sokołów Podlaski</t>
  </si>
  <si>
    <t>Miasto Sokołów Podlaski, Gmina Sokołów Podlaski</t>
  </si>
  <si>
    <t>Uchwała nr XIX/122/2020 Rady Miejskiej w Sokołowie Podlaskim z dnia 22.12.2020 r. w sprawie wyznaczenia Aglomeracji Sokołów Podlaski (Dz. U. Woj. Maz. Z 2021 r. poz. 888)</t>
  </si>
  <si>
    <t>PLMZ0370</t>
  </si>
  <si>
    <t>Szczyrzyc w aglomeracji -Jodłownik</t>
  </si>
  <si>
    <t>Szczyrzyc</t>
  </si>
  <si>
    <t>PLMZ038</t>
  </si>
  <si>
    <t>Brwinów</t>
  </si>
  <si>
    <t>Uchwała nr XXIX.315.2020 RADY MIEJSKIEJ W BRWINOWIE z dnia 26 listopada 2020 r. w sprawie wyznaczenia Aglomeracji Brwinów, https://eDziennik.mazowieckie.pl/WDU_W/2020/13004/akt.pdf</t>
  </si>
  <si>
    <t>Słupia w aglomeracji -Jodłownik</t>
  </si>
  <si>
    <t>Słupia</t>
  </si>
  <si>
    <t>PLMZ039</t>
  </si>
  <si>
    <t>Przasnysz</t>
  </si>
  <si>
    <t>Przasnysz (Gm), Przasnysz (Gw), Czernice Borowe (Gw)</t>
  </si>
  <si>
    <t>Uchwała nr XXXIV/263/2020 Rady Miejskiej w Przasnyszu z dnia 22 grudnia 2020 r. w sprawie wyznaczenia obszaru i granic aglomeracji Przasnysz (Dz. Urz. Woj. Maz. z 2020 r., poz. 13480)</t>
  </si>
  <si>
    <t>PLMZ0390</t>
  </si>
  <si>
    <t>Kobylec w aglomeracji -Jodłownik</t>
  </si>
  <si>
    <t>Kobylec</t>
  </si>
  <si>
    <t>PLMZ040</t>
  </si>
  <si>
    <t>Szydłowiec</t>
  </si>
  <si>
    <t>szydłowiecki</t>
  </si>
  <si>
    <t>Uchwała nr XXIV/170/20 RADY MIEJSKIEJ W SZYDŁOWCU z dnia 27 października 2020 r. w sprawie wyznaczenia obszaru i granic aglomeracji gminy Szydłowiec</t>
  </si>
  <si>
    <t>PLMZ0400</t>
  </si>
  <si>
    <t>Raciechowice w aglomeracji -Jodłownik</t>
  </si>
  <si>
    <t>Raciechowice</t>
  </si>
  <si>
    <t>PLMZ041</t>
  </si>
  <si>
    <t>Góra Kalwaria</t>
  </si>
  <si>
    <t>Uchwała nr XLIV/365/2020 Sejmiku Województwa Mazowieckiego z dnia 29 grudnia 2020 r. (Dz. Urz. Woj. Maz. poz. 13410)</t>
  </si>
  <si>
    <t>PLMZ0410</t>
  </si>
  <si>
    <t>Wołowice w aglomeracji -Czernichów</t>
  </si>
  <si>
    <t>Wołowice</t>
  </si>
  <si>
    <t>PLMZ042</t>
  </si>
  <si>
    <t>Gostynin</t>
  </si>
  <si>
    <t>gostyniński</t>
  </si>
  <si>
    <t>Miasto Gostynin</t>
  </si>
  <si>
    <t>Uchwała nr 392/LVI/2022 Rady Miejskiej w Gostyninie z nie 29 grudnia 2022 r. w sprawie zmiany Uchwały Nr 218/XXVIII/2020 Rady Miejskiej w Gostyninie z dnia 30 grudnia 2020 r. w sprawie wyznaczenia obszaru i granic aglomeracji Gminy Miasta Gostynina</t>
  </si>
  <si>
    <t>PLMZ0420</t>
  </si>
  <si>
    <t>PLMZ0421</t>
  </si>
  <si>
    <t>Przeginia Duchowna w aglomeracji -Czernichów</t>
  </si>
  <si>
    <t>Przeginia Duchowna</t>
  </si>
  <si>
    <t>PLMZ043</t>
  </si>
  <si>
    <t>Pułtusk</t>
  </si>
  <si>
    <t>pułtuski</t>
  </si>
  <si>
    <t>Uchwała nr XXXVI/336/2020 Rad Miejskiej w Pułtusku z dnia 29 grudnia 2020 r., https://edziennik.mazowieckie.pl/WDUW/2021/322/akt.pdf</t>
  </si>
  <si>
    <t>PLMZ0430</t>
  </si>
  <si>
    <t>Piwniczna-Zdrój w aglomeracji -Piwniczna-Zdrój</t>
  </si>
  <si>
    <t>PLMZ044</t>
  </si>
  <si>
    <t>Sulejówek</t>
  </si>
  <si>
    <t>Uchwała nr XXV/284/2020 Rady Miasta Sulejówek z dnia 26 listopada 2020 r-Dziennik Urzędowy Województwa Mazowieckiego poz. 12494 z 9 grudnia 2020 r.; Uchwała zmieniająca nr XXXVIII/425/2021 Rady Miasta Sulejówek z dnia 25 listopada 2021 r</t>
  </si>
  <si>
    <t>PLMZ0440</t>
  </si>
  <si>
    <t>Wierchomla w aglomeracji -Piwniczna-Zdrój</t>
  </si>
  <si>
    <t>Wierchomla</t>
  </si>
  <si>
    <t>PLMZ045</t>
  </si>
  <si>
    <t>Łochów</t>
  </si>
  <si>
    <t>Uchwała nr XIV/113/2019 Rady Miejskiej w Łochowie z 30.10.2019 r. w sprawie wyznaczenia aglomeracji Łochów (Dz.U.Woj. Maz. Z 8.11.2019 poz. 12718) zmieniona Uchwałą z 25.11.2020 r. nr XXXI/212/2020</t>
  </si>
  <si>
    <t>PLMZ0450</t>
  </si>
  <si>
    <t>Oczyszczalnia Ścieków Skawica Centrum - Projektowana w aglomeracji -Makowsko-Zawojska</t>
  </si>
  <si>
    <t>Oczyszczalnia Ścieków Skawica Centrum - Projektowana</t>
  </si>
  <si>
    <t>PLMZ046</t>
  </si>
  <si>
    <t>Teresin</t>
  </si>
  <si>
    <t>Uchwała nr XXV/202/2020 Rady Gminy Teresin z dnia 23 czerwca 2020 r. w sprawie likwidacji dotychczasowej aglomeracji Teresin oraz wyznaczenia nowej aglomeracji Teresin (Dz. Urz. woj. mazowieckiego z 2020 r. poz. 7086)</t>
  </si>
  <si>
    <t>PLMZ0460</t>
  </si>
  <si>
    <t>Oczyszczalnia Ścieków w Makowie Podhalańskim - Projektowana w aglomeracji -Makowsko-Zawojska</t>
  </si>
  <si>
    <t>Oczyszczalnia Ścieków w Makowie Podhalańskim - Projektowana</t>
  </si>
  <si>
    <t>PLMZ047</t>
  </si>
  <si>
    <t>Zwoleń</t>
  </si>
  <si>
    <t>zwoleński</t>
  </si>
  <si>
    <t>Uchwała nr LXIV/411/2022 Rady Miejskiej w Zwoleniu z dnia 23 grudnia 2022 r. w sprawie wyznaczenia obszaru i granic aglomeracji Zwoleń, opublikowana w Dzienniku Urzędowym Województwa Mazowieckiego, DZ. URZ. WOJ. 2023.336, ogłoszony: 11.01.2023 r.</t>
  </si>
  <si>
    <t>PLMZ0470</t>
  </si>
  <si>
    <t>Kluszkowce w aglomeracji -Kluszkowce</t>
  </si>
  <si>
    <t>PLMZ048</t>
  </si>
  <si>
    <t>Żuromin</t>
  </si>
  <si>
    <t>żuromiński</t>
  </si>
  <si>
    <t>Uchwała nr 201/XXVI/20 Rady Miejskiej w Żurominie z dnia 22 grudnia 2020 r. w sprawie wyznaczenia obszaru i granic aglomeracji Żuromin. Dz. Urz. Z dnia 30 grudnia 2020 r. poz. 13458</t>
  </si>
  <si>
    <t>PLMZ0480</t>
  </si>
  <si>
    <t>Maniowy w aglomeracji -Maniowy</t>
  </si>
  <si>
    <t>PLMZ049</t>
  </si>
  <si>
    <t>Mszczonów</t>
  </si>
  <si>
    <t>Uchwała nr XXVII/231/20 RADY MIEJSKIEJ W MSZCZONOWIE z dnia 16 grudnia 2020 r. w sprawie wyznaczenia obszaru i granic aglomeracji Mszczonów http://www.edziennik.mazowieckie.pl/WDU_W/2020/13032/akt.pdf</t>
  </si>
  <si>
    <t>PLMZ0490</t>
  </si>
  <si>
    <t>Zabierzów Bocheński w aglomeracji -Niepołomice - Wschód</t>
  </si>
  <si>
    <t>Zabierzów Bocheński</t>
  </si>
  <si>
    <t>PLMZ050</t>
  </si>
  <si>
    <t>Tłuszcz</t>
  </si>
  <si>
    <t>Uchwała nr XXVN.381.2022 Rady Miejskiej w Tłuszczu z dnia 3 listopada 2022 r. Dziennik Urzędowy Województwa Mazowieckiego z dnia 15 listopada 2022 r. Poz. 11692</t>
  </si>
  <si>
    <t>PLMZ0500</t>
  </si>
  <si>
    <t>Wola Zabierzowska w aglomeracji -Niepołomice - Wschód</t>
  </si>
  <si>
    <t>Wola Zabierzowska</t>
  </si>
  <si>
    <t>PLMZ051</t>
  </si>
  <si>
    <t>Stare Babice</t>
  </si>
  <si>
    <t>Uchwała nr LV/579/2022 Rady Gminy Stare Babice z dnia 28 grudnia 2022 r., Poz. 809</t>
  </si>
  <si>
    <t>PLMZ0510</t>
  </si>
  <si>
    <t>Proszówki w aglomeracji -Bochnia - Damienice - Proszówki</t>
  </si>
  <si>
    <t>Proszówki</t>
  </si>
  <si>
    <t>PLMZ052</t>
  </si>
  <si>
    <t>Wiązowna</t>
  </si>
  <si>
    <t>Uchwała nr 124.XXIX.2020 Rady Gmina Wiązowna z dnia 22 grudnia 2020 r. (Dz. Urz. Woj. Maz. z dnia 29 grudnia 2020 r. poz. 13406)</t>
  </si>
  <si>
    <t>PLMZ0520</t>
  </si>
  <si>
    <t>Damienice w aglomeracji -Bochnia - Damienice - Proszówki</t>
  </si>
  <si>
    <t>Damienice</t>
  </si>
  <si>
    <t>PLMZ053</t>
  </si>
  <si>
    <t>Przysucha</t>
  </si>
  <si>
    <t>przysuski</t>
  </si>
  <si>
    <t>Przysucha, Borkowice</t>
  </si>
  <si>
    <t>Uchwała nr XXII/193/2020 rady Gminy i Miasta Przysucha z dnia 29 grudnia 2020 r. (Dz. U. Woj. Maz. z dnia 11 stycznia 2021 r. poz. 171)</t>
  </si>
  <si>
    <t>PLMZ0530</t>
  </si>
  <si>
    <t>Wola Dębińska w aglomeracji -Dębno</t>
  </si>
  <si>
    <t>Wola Dębińska</t>
  </si>
  <si>
    <t>PLMZ054</t>
  </si>
  <si>
    <t>Lipsko</t>
  </si>
  <si>
    <t>lipski</t>
  </si>
  <si>
    <t>Uchwała nr XXX/165/2020 z dnia 11 grudnia 2020 r. -DZUWM z 2020 poz. 12871</t>
  </si>
  <si>
    <t>PLMZ0540</t>
  </si>
  <si>
    <t>Maszkienice w aglomeracji -Dębno</t>
  </si>
  <si>
    <t>Maszkienice</t>
  </si>
  <si>
    <t>PLMZ055</t>
  </si>
  <si>
    <t>Skaryszew</t>
  </si>
  <si>
    <t>Uchwała nr XXXII/204/2020 RADY MIEJSKIEJ W SKARYSZEWIE z dnia 25 listopada 2020 r., Dz.U.Woj. Mazow. z 4 grudnia 2020 r. poz. 12134</t>
  </si>
  <si>
    <t>PLMZ0550</t>
  </si>
  <si>
    <t>Sidzina w aglomeracji -Kraków - Sidzina</t>
  </si>
  <si>
    <t>Sidzina</t>
  </si>
  <si>
    <t>PLMZ057</t>
  </si>
  <si>
    <t>Tarczyn</t>
  </si>
  <si>
    <t>Uchwała nr XXXIV/250/20 Rady Miejskiej w Tarczynie z dnia 16.12.2020 r.</t>
  </si>
  <si>
    <t>PLMZ0570</t>
  </si>
  <si>
    <t>Oczyszczalnia Ścieków w Radłowie w aglomeracji -Radłów</t>
  </si>
  <si>
    <t>Oczyszczalnia Ścieków w Radłowie</t>
  </si>
  <si>
    <t>PLMZ060</t>
  </si>
  <si>
    <t>Dębe Wielkie</t>
  </si>
  <si>
    <t>Uchwała nr SR.XXIII.0007.219.2020 Rady Gminy Dębe Wielkie Dziennik Urzędowy Województwa Mazowieckiego z dnia 14 stycznia 2021 r. poz. 300</t>
  </si>
  <si>
    <t>PLMZ0600</t>
  </si>
  <si>
    <t>Zakład Czajka w aglomeracji -Warszawa</t>
  </si>
  <si>
    <t>Zakład Czajka</t>
  </si>
  <si>
    <t>PLMZ061</t>
  </si>
  <si>
    <t>Glinojeck</t>
  </si>
  <si>
    <t>Uchwała nr XXI/150/2020 RADY MIEJSKIEJ W GLINOJECKU z dnia 29 października 2020 r.</t>
  </si>
  <si>
    <t>PLMZ0610</t>
  </si>
  <si>
    <t>Zakład Południe w aglomeracji -Warszawa</t>
  </si>
  <si>
    <t>Zakład Południe</t>
  </si>
  <si>
    <t>PLMZ062</t>
  </si>
  <si>
    <t>Małkinia Górna</t>
  </si>
  <si>
    <t>Uchwała nr 206/XXVI/2020 Rady Gminy Małkinia Górna z dnia 15 grudnia 2020 r. (Dziennik Urzędowy Województwa Mazowieckiego 2020, poz. 13237)</t>
  </si>
  <si>
    <t>PLMZ0620</t>
  </si>
  <si>
    <t>Radom w aglomeracji -Radom</t>
  </si>
  <si>
    <t>PLMZ063</t>
  </si>
  <si>
    <t>Nowe Miasto nad Pilicą</t>
  </si>
  <si>
    <t>Uchwała nr XXX/196/2020 Rady Miejskiej w Nowym Mieście nad Pilicą z dnia 29 grudnia 2020 r. w sprawie zmiany Uchwały nr XIV/93/2019 Rady Miejskiej w Nowym Mieście nad Pilicą z dnia 31 października 2019 r. w sprawie wyznaczenia aglomeracji Nowe Miasto nad Pilicą, w zakresie zmiany wskaźnika RLM i obszaru aglomeracji, Dz. Urz. Woj. Maz. z 2021 r. poz. 281.)</t>
  </si>
  <si>
    <t>PLMZ0630</t>
  </si>
  <si>
    <t>Zakład Pruszków w aglomeracji -Pruszków</t>
  </si>
  <si>
    <t>Zakład Pruszków</t>
  </si>
  <si>
    <t>PLMZ065</t>
  </si>
  <si>
    <t>Izabelin</t>
  </si>
  <si>
    <t>Uchwała nr XXXV/276/20 Rady Gminy Izabelin z dn. 29 grudnia 2020 r.</t>
  </si>
  <si>
    <t>PLMZ0650</t>
  </si>
  <si>
    <t>Grupowa Oczyszczalnia Ścieków w aglomeracji -Grodzisk Mazowiecki</t>
  </si>
  <si>
    <t>PLMZ066</t>
  </si>
  <si>
    <t>Łosice</t>
  </si>
  <si>
    <t>łosicki</t>
  </si>
  <si>
    <t>Uchwała nr XXXIII/198/20 Rady Miasta i Gminy Łosice z dnia 9 grudnia 2020 r. w sprawie wyznaczenia aglomeracji Łosice (Dz. Urz. Woj. Maz. z 2020 r. poz. 12711)</t>
  </si>
  <si>
    <t>PLMZ0660</t>
  </si>
  <si>
    <t>Oczyszczalnia Ścieków w Siedlcach w aglomeracji -Siedlce</t>
  </si>
  <si>
    <t>Oczyszczalnia Ścieków w Siedlcach</t>
  </si>
  <si>
    <t>PLMZ067</t>
  </si>
  <si>
    <t>Nasielsk</t>
  </si>
  <si>
    <t>Uchwała nr XXIII/222/20 Rady Miejskiej w Nasielsku z dnia 30.12.2020 r. (Dz.Urz. Woj. Maz. 368)</t>
  </si>
  <si>
    <t>PLMZ0670</t>
  </si>
  <si>
    <t>Maszewo w aglomeracji -Płock</t>
  </si>
  <si>
    <t>Maszewo</t>
  </si>
  <si>
    <t>PLMZ068</t>
  </si>
  <si>
    <t>Lesznowola</t>
  </si>
  <si>
    <t>Uchwała nr 357/XXXI/2020 Rady Gminy Lesznowola z dn. 01.04.2021 r., Dz.URZ.WOJ.2021.2824</t>
  </si>
  <si>
    <t>PLMZ0681</t>
  </si>
  <si>
    <t>PLMZ0682</t>
  </si>
  <si>
    <t>PLMZ0683</t>
  </si>
  <si>
    <t>Ciechanów w aglomeracji -Ciechanów</t>
  </si>
  <si>
    <t>PLMZ069</t>
  </si>
  <si>
    <t>Jedlińsk</t>
  </si>
  <si>
    <t>Uchwała nr XXVI/80/2020 RADY GMINY JEDLIŃSK z dnia 15 grudnia 2020 r. opublikowana w Dzienniku Urzędowym Województwa Mazowieckiego dnia 16 grudnia 2020 r. pod poz. 12972</t>
  </si>
  <si>
    <t>PLMZ0690</t>
  </si>
  <si>
    <t>Oczyszczalnia Ścieków w Otwocku w aglomeracji -Otwock</t>
  </si>
  <si>
    <t>Oczyszczalnia Ścieków w Otwocku</t>
  </si>
  <si>
    <t>PLMZ070</t>
  </si>
  <si>
    <t>Żelechów</t>
  </si>
  <si>
    <t>Uchwała nr XXIV/170/2020 Rady Miejskiej w Żelechowie z dnia 29.10.2020 r. (Dz.Urz.Woj.Maz. z 09.12.2020 r. poz. 12409</t>
  </si>
  <si>
    <t>PLMZ0700</t>
  </si>
  <si>
    <t>Piaseczno w aglomeracji -Piaseczno</t>
  </si>
  <si>
    <t>PLMZ072</t>
  </si>
  <si>
    <t>Sońsk</t>
  </si>
  <si>
    <t>Uchwała nr XXXIX/189/2021 RADY GMINY SOŃSK z dnia 24 lutego 2021 r. (Dz. Urz. Woj. Maz. Z 2021 r., poz1694)</t>
  </si>
  <si>
    <t>PLMZ0720</t>
  </si>
  <si>
    <t>Wólka Kozodawska w aglomeracji -Piaseczno</t>
  </si>
  <si>
    <t>Wólka Kozodawska</t>
  </si>
  <si>
    <t>PLMZ073</t>
  </si>
  <si>
    <t>Iłża</t>
  </si>
  <si>
    <t>Uchwała nr XXXII/213/2020, Rady Miejskiej w Iłży, 2020-12-18, Dz. Urz. 2021, poz. 295 z dnia 14 stycznia 2021 r. http//edziennik.mazowieckie.pl/WDU_//2021/295/akt.pdf</t>
  </si>
  <si>
    <t>PLMZ0730</t>
  </si>
  <si>
    <t>Miejska Oczyszczalnia Ścieków w Sierpcu w aglomeracji -Sierpc</t>
  </si>
  <si>
    <t>Miejska Oczyszczalnia Ścieków w Sierpcu</t>
  </si>
  <si>
    <t>PLMZ075</t>
  </si>
  <si>
    <t>Klembów</t>
  </si>
  <si>
    <t>Uchwała nr III.260.2020 Rady Gminy Klembów z dnia 30.12.2020; DZIENNIK URZEDOWY WOJEWÓDZTWA MAZOWIECKIEGO z 30.12.2020 r. Poz. 13536</t>
  </si>
  <si>
    <t>PLMZ0750</t>
  </si>
  <si>
    <t>Ostrołęka w aglomeracji -Ostrołęka</t>
  </si>
  <si>
    <t>PLMZ076</t>
  </si>
  <si>
    <t>Łaskarzew</t>
  </si>
  <si>
    <t>Uchwała nr XXVII/156/2020 Rady Miasta Łaskarzew z dnia 30 grudnia 2020 r. w sprawie wyznaczenia obszaru aglomeracji Łaskarzew (Dz. Urz. Woj. 2021.1309)</t>
  </si>
  <si>
    <t>PLMZ0760</t>
  </si>
  <si>
    <t>Oczyszczalnia Ścieków "Krym" w aglomeracji -Wołomin</t>
  </si>
  <si>
    <t>Oczyszczalnia Ścieków "Krym"</t>
  </si>
  <si>
    <t>PLMZ077</t>
  </si>
  <si>
    <t>Raciąż</t>
  </si>
  <si>
    <t>Miasto Raciąż</t>
  </si>
  <si>
    <t>Uchwała nr XX/167/2020 Rady Miejskiej w Raciążu z dnia 18 grudnia 2020 r.</t>
  </si>
  <si>
    <t>PLMZ0771</t>
  </si>
  <si>
    <t>Miejska Oczyszczalnia Ścieków w Sochaczewie w aglomeracji -Sochaczew</t>
  </si>
  <si>
    <t>Miejska Oczyszczalnia Ścieków w Sochaczewie</t>
  </si>
  <si>
    <t>PLMZ079</t>
  </si>
  <si>
    <t>Pilawa</t>
  </si>
  <si>
    <t>Uchwała nr XIV.93.2019 Rady Miejskiej w Pilawie z dnia 30 października 2019 r. w sprawie wyznaczenia aglomeracji Pilawa (Dz. Urz. Woj. Maz., 2019 poz. 13535)</t>
  </si>
  <si>
    <t>PLMZ0791</t>
  </si>
  <si>
    <t>PLMZ0792</t>
  </si>
  <si>
    <t>Miejska Oczyszczalnia Ścieków w aglomeracji -Ostrów Mazowiecka</t>
  </si>
  <si>
    <t>PLMZ080</t>
  </si>
  <si>
    <t>Halinów</t>
  </si>
  <si>
    <t>Uchwała nr XXVI.258.2020 Rady Miejskiej w Halinowie z dnia 22 grudnia 2020 r. W sprawie wyznaczenia obszaru i granic Aglomeracji Halinów oraz Uchwała zmieniająca nr XXXII.330.2021 Rady Miejskiej w Halinowie z dnia 29 czerwca 2021 DZ. URZ. WOJ. 2020.13207 Ogłoszony: 23.12.2020 DZ. URZ. WOJ. 2021.6163 Ogłoszony: 08.07.2021</t>
  </si>
  <si>
    <t>PLMZ0800</t>
  </si>
  <si>
    <t>Mechaniczno-Biologiczna w aglomeracji -Mława</t>
  </si>
  <si>
    <t>PLMZ081</t>
  </si>
  <si>
    <t>Gąbin</t>
  </si>
  <si>
    <t>Uchwała nr 185/XXVIII/2020 Rady Miasta i Gminy Gąbin z dnia 04 Grudnia 2020 r., Dz. U.Woj. Maz. z 18.01.2021 r., poz. 416</t>
  </si>
  <si>
    <t>PLMZ0810</t>
  </si>
  <si>
    <t>Miejska Oczyszczalnia Ścieków w Płońsku w aglomeracji -Płońsk</t>
  </si>
  <si>
    <t>Miejska Oczyszczalnia Ścieków w Płońsku</t>
  </si>
  <si>
    <t>PLMZ082</t>
  </si>
  <si>
    <t>Pomiechówek</t>
  </si>
  <si>
    <t>Uchwała nr XXV/187/2020 Rady Gminy Pomiechówek z dnia 29 grudnia 2020 r. zmieniona Uchwałą Nr XXVII/216/2021 Rady Gminy Pomiechówek z dnia 08 lipca 2021 r.</t>
  </si>
  <si>
    <t>PLMZ0820</t>
  </si>
  <si>
    <t>Warka w aglomeracji -Warka</t>
  </si>
  <si>
    <t>PLMZ083</t>
  </si>
  <si>
    <t>Uchwała nr XXVIII/323/2020 Rady Miejskiej w Kozienicach z dnia 3 grudnia 2020 r. w sprawie wyznaczenia aglomeracji Nowa Wieś (Dz. Urz. Woj. Maz. Z 2020 r. poz.12705)</t>
  </si>
  <si>
    <t>PLMZ0830</t>
  </si>
  <si>
    <t>Komunalna Oczyszczalnia Ścieków w aglomeracji -Żyrardów</t>
  </si>
  <si>
    <t>PLMZ084</t>
  </si>
  <si>
    <t>Żabia Wola</t>
  </si>
  <si>
    <t>grodziski</t>
  </si>
  <si>
    <t>Uchwała nr 97/XXX/2020 Rady Gminy Żabia Wola z dnia 25 listopada 2020 r. Uchwała nr 17/XXXIII/2021 Rady Gminy Żabia Wola z dnia 27 stycznia 2021 r. zmieniająca uchwałę nr 97/XXX/2020</t>
  </si>
  <si>
    <t>PLMZ0840</t>
  </si>
  <si>
    <t>Mińsk Mazowiecki w aglomeracji -Mińsk Mazowiecki</t>
  </si>
  <si>
    <t>PLMZ086</t>
  </si>
  <si>
    <t>Garbatka-Letnisko</t>
  </si>
  <si>
    <t>Uchwała nr XIX/122/20 Rady Gminy Garbatka-Letnisko z dnia 29 grudnia 2020 r. Dz. U. Woj. Maz. Z dnia 20 stycznia 2021 r. Poz. 540</t>
  </si>
  <si>
    <t>PLMZ0860</t>
  </si>
  <si>
    <t>Kozienice w aglomeracji -Kozienice</t>
  </si>
  <si>
    <t>PLMZ088</t>
  </si>
  <si>
    <t>Zakroczym</t>
  </si>
  <si>
    <t>Zakroczym, Nowy Dwór Mazowiecki</t>
  </si>
  <si>
    <t>Uchwała nr L/472/2022 RADY MIEJSKIEJ W ZAKROCZYMIU z dnia 15 czerwca 2022 r. w sprawie wyznaczenia obszaru i granic aglomeracji Zakroczym</t>
  </si>
  <si>
    <t>PLMZ0880</t>
  </si>
  <si>
    <t>Miejska Oczyszczalnia Ścieków w Błoniu w aglomeracji -Błonie</t>
  </si>
  <si>
    <t>Miejska Oczyszczalnia Ścieków w Błoniu</t>
  </si>
  <si>
    <t>PLMZ089</t>
  </si>
  <si>
    <t>Łyse</t>
  </si>
  <si>
    <t>ostrołęcki</t>
  </si>
  <si>
    <t>Uchwała nr XVII/126/2020 RADY GMINY ŁYSE z dnia 11 grudnia 2020 r. w sprawie wyznaczenia obszaru i granic aglomeracji Łyse. Dz. U. Woj. Maz. z dnia 17 grudnia 2020 r., Poz. 13043</t>
  </si>
  <si>
    <t>PLMZ0890</t>
  </si>
  <si>
    <t>Oczyszczalnia Ścieków w Białobrzegach w aglomeracji -Białobrzegi</t>
  </si>
  <si>
    <t>Oczyszczalnia Ścieków w Białobrzegach</t>
  </si>
  <si>
    <t>PLMZ090</t>
  </si>
  <si>
    <t>Kadzidło</t>
  </si>
  <si>
    <t>Uchwała nr XXX/264/2020 RADY GMINY KADZIDŁO z dnia 29 grudnia 2020 r. w sprawie wyznaczenia obszaru i granic aglomeracji Kadzidło, Dz.U. Woj. Maz. Poz. 448</t>
  </si>
  <si>
    <t>PLMZ0900</t>
  </si>
  <si>
    <t>Kobylin w aglomeracji -Grójec</t>
  </si>
  <si>
    <t>Kobylin</t>
  </si>
  <si>
    <t>PLMZ091</t>
  </si>
  <si>
    <t>Sobolew</t>
  </si>
  <si>
    <t>Uchwała nr XXI/159/2020 Rady Gminy w Sobolewie z dnia 2 listopada 2020 r. (DZ. URZ. WOJ. 2020.12131)</t>
  </si>
  <si>
    <t>PLMZ0910</t>
  </si>
  <si>
    <t>Południe w aglomeracji -Nowy Dwór Mazowiecki</t>
  </si>
  <si>
    <t>Południe</t>
  </si>
  <si>
    <t>PLMZ092</t>
  </si>
  <si>
    <t>Bielsk</t>
  </si>
  <si>
    <t>Uchwała nr 142/XXIII/2020 Rady Gminy w Bielsku z dnia 30.11.2020 r. Dziennik Urzędowy Województwa Mazowieckiego z dnia 08.12.2020 r. poz. 12346</t>
  </si>
  <si>
    <t>PLMZ0920</t>
  </si>
  <si>
    <t>Oczyszczalnia Ścieków w Chorzelach w aglomeracji -Chorzele</t>
  </si>
  <si>
    <t>Oczyszczalnia Ścieków w Chorzelach</t>
  </si>
  <si>
    <t>PLMZ093</t>
  </si>
  <si>
    <t>Jedlnia-Letnisko</t>
  </si>
  <si>
    <t>Uchwała nr XXXVII/200/2020 z dnia 29 grudnia 2020 r. w sprawie przyjęcia wyznaczenia obszaru i granic aglomeracji Jedlnia-Letnisko, Publikacja: Dziennik Urzędowy Województwa Mazowieckiego, Rocznik: 2021, Pozycja: 194, Data ogłoszenia: 12 stycznia 2021</t>
  </si>
  <si>
    <t>PLMZ0930</t>
  </si>
  <si>
    <t>Oczyszczalnia Ścieków w Falentach w aglomeracji -Raszyn</t>
  </si>
  <si>
    <t>Oczyszczalnia Ścieków w Falentach</t>
  </si>
  <si>
    <t>PLMZ094</t>
  </si>
  <si>
    <t>Wola Rębkowska</t>
  </si>
  <si>
    <t>Gmina Garwolin</t>
  </si>
  <si>
    <t>Uchwała nr XXII/198/2020, Rada Gminy Garwolin w sprawie wyznaczenia obszaru i granic aglomeracji Wola Rębkowska, 29.12.2020 r., Dz. U. Woj. Mazow. z 2021 r. poz. 4</t>
  </si>
  <si>
    <t>PLMZ0940</t>
  </si>
  <si>
    <t>Miejska Oczyszczalnia Ścieków w aglomeracji -Węgrów</t>
  </si>
  <si>
    <t>PLMZ095</t>
  </si>
  <si>
    <t>Płoniawy-Bramura</t>
  </si>
  <si>
    <t>Płoniawy-Bramura, Krasne</t>
  </si>
  <si>
    <t>Uchwała nr 154.XXIII.2020 Rady Gminy Płoniawy-Bramura z dnia 31 grudnia 2020 r.</t>
  </si>
  <si>
    <t>PLMZ0950</t>
  </si>
  <si>
    <t>Miejska Oczyszczalnia Ścieków w aglomeracji -Maków Mazowiecki</t>
  </si>
  <si>
    <t>PLMZ096</t>
  </si>
  <si>
    <t>Jednorożec</t>
  </si>
  <si>
    <t>Uchwała nr SOK.0007.62.2022 Rady Gminy Jednorożec z dnia 30 listopada 2022 r. w sprawie wyznaczenia obszaru i granic aglomeracji Jednorożec (Dz. Urz. Woj. Maz. 2022.13101)</t>
  </si>
  <si>
    <t>PLMZ0960</t>
  </si>
  <si>
    <t>Oczyszczalnia Ścieków Komunalnych w aglomeracji -Radzymin</t>
  </si>
  <si>
    <t>Oczyszczalnia Ścieków Komunalnych</t>
  </si>
  <si>
    <t>PLMZ097</t>
  </si>
  <si>
    <t>Mrozy</t>
  </si>
  <si>
    <t>Uchwała nr XXIV/225/2020 Rady Miejskiej w Mrozach z dnia 29.12.2020 r. w sprawie wyznaczenia aglomeracji Mrozy (Dz.Urz.Woj.Maz. z 2021 r.poz.310)</t>
  </si>
  <si>
    <t>PLMZ0970</t>
  </si>
  <si>
    <t>Saur Konstancja w aglomeracji -Konstancin-Jeziorna</t>
  </si>
  <si>
    <t>Saur Konstancja</t>
  </si>
  <si>
    <t>PLMZ099</t>
  </si>
  <si>
    <t>Nadarzyn</t>
  </si>
  <si>
    <t>ŁOWICZ</t>
  </si>
  <si>
    <t>Uchwała nr LXV.827.2022 Rady Gminy Nadarzyn z dnia 30 grudnia 2022 r.</t>
  </si>
  <si>
    <t>PLMZ0990</t>
  </si>
  <si>
    <t>Centralna Oczyszczalnia Ścieków w aglomeracji -Pionki</t>
  </si>
  <si>
    <t>PLMZ100</t>
  </si>
  <si>
    <t>Uchwała nr XV/172/20 RADY GMINY DOBRE z dnia 21 grudnia 2020 r. w sprawie wyznaczenia obszaru i granic aglomeracji Dobre; Opublikowany w Dzienniku Urzędowym Województwa Mazowieckiego; Warszawa, dnia 24 grudnia 2020 r. Poz. 13274</t>
  </si>
  <si>
    <t>PLMZ1000</t>
  </si>
  <si>
    <t>Oczyszczalnia Ścieków w Rybienku Starym w aglomeracji -Wyszków</t>
  </si>
  <si>
    <t>Oczyszczalnia Ścieków w Rybienku Starym</t>
  </si>
  <si>
    <t>PLMZ101</t>
  </si>
  <si>
    <t>Drobin</t>
  </si>
  <si>
    <t>Uchwała nr XXIV/233/2020 Rady Miejskiej w Drobinie w sprawie wyznaczenia obszaru i granic aglomeracji (Dz. Urz. Woj. 2021 poz.145)</t>
  </si>
  <si>
    <t>PLMZ1010</t>
  </si>
  <si>
    <t>Garwolin w aglomeracji -Garwolin</t>
  </si>
  <si>
    <t>PLMZ103</t>
  </si>
  <si>
    <t>Myszyniec</t>
  </si>
  <si>
    <t>Uchwała nr XVII/183/20 Rady Miejskiej w Myszyńcu z dnia 25.11.2020 r., data ogłoszenia w Dz. U. 3.12.2020 poz. 12030</t>
  </si>
  <si>
    <t>PLMZ1030</t>
  </si>
  <si>
    <t>Oczyszczalnia Ścieków w Łomiankach w aglomeracji -Łomianki</t>
  </si>
  <si>
    <t>Oczyszczalnia Ścieków w Łomiankach</t>
  </si>
  <si>
    <t>PLMZ104</t>
  </si>
  <si>
    <t>Słupno</t>
  </si>
  <si>
    <t>Uchwała nr 201/XXXI/20 Rady Gminy Słupno z dnia 30 grudnia 2020 r. w sprawie wyznaczenia obszaru i granic aglomeracji Słupno (Dz. Urz. Woj. Maz. z 2021 r., poz. 388)</t>
  </si>
  <si>
    <t>PLMZ1040</t>
  </si>
  <si>
    <t>Zakład Dębe w aglomeracji -Serock</t>
  </si>
  <si>
    <t>Zakład Dębe</t>
  </si>
  <si>
    <t>PLMZ105</t>
  </si>
  <si>
    <t>Miastków Kościelny</t>
  </si>
  <si>
    <t>Uchwała nr XXX/149/2020 Rady Gminy Miastków Kościelny z dnia 28 grudnia 2020 r. opublikowana w Dzienniku Województwa Mazowieckiego poz. 811</t>
  </si>
  <si>
    <t>PLMZ1050</t>
  </si>
  <si>
    <t>Miejska Oczyszczalnia Ścieków w aglomeracji -Sokołów Podlaski</t>
  </si>
  <si>
    <t>PLMZ107</t>
  </si>
  <si>
    <t>Tczów</t>
  </si>
  <si>
    <t>Uchwała nr XXXIV/178/2020 Rady Gminy Tczów z dnia 11.12.2020 r. w sprawie wyznaczenia obszaru i granic aglomeracji Tczów, Dz. U. W.M. z 2020 r. poz. 12896</t>
  </si>
  <si>
    <t>PLMZ1070</t>
  </si>
  <si>
    <t>Oczyszczalnia Ścieków w Przasnyszu w aglomeracji -Przasnysz</t>
  </si>
  <si>
    <t>Oczyszczalnia Ścieków w Przasnyszu</t>
  </si>
  <si>
    <t>PLMZ108</t>
  </si>
  <si>
    <t>Kałuszyn</t>
  </si>
  <si>
    <t>Uchwała nr XIX/177/2020 RADY MIEJSKIEJ W KAŁUSZYNIE Z DNIA 29 GRUDNIA 2020 R. (Dz.Urz. Woj. Maz.z 2021 r. poz.246 w sprawie wyznaczenia obszaru granic aglomeracji Kałuszyn</t>
  </si>
  <si>
    <t>PLMZ1080</t>
  </si>
  <si>
    <t>Szydłowiec w aglomeracji -Szydłowiec</t>
  </si>
  <si>
    <t>PLMZ109</t>
  </si>
  <si>
    <t>Wyszogród</t>
  </si>
  <si>
    <t>Uchwała nr 158/XXVI/2020 RADY GMINY I MIASTA WYSZOGRÓD z dnia 30 listopada 2020 r. (Dz. Urz. Woj. Maz. z 2020 r., poz. 12855)</t>
  </si>
  <si>
    <t>PLMZ1090</t>
  </si>
  <si>
    <t>Moczydłów w aglomeracji -Góra Kalwaria</t>
  </si>
  <si>
    <t>Moczydłów</t>
  </si>
  <si>
    <t>PLMZ110</t>
  </si>
  <si>
    <t>Wiskitki</t>
  </si>
  <si>
    <t>Uchwała nr 97/XXV/2020 Rady Gminy Wiskitki z dnia 28 grudnia 2020 r. w sprawie wyznaczenia obszaru aglomeracji Wiskitki (Dz. U. Woj. Maz. Z 2021 r. poz. 522)</t>
  </si>
  <si>
    <t>PLMZ1100</t>
  </si>
  <si>
    <t>Oczyszczalnia Ścieków Gostynin- Zalesie w aglomeracji -Gostynin</t>
  </si>
  <si>
    <t>Oczyszczalnia Ścieków Gostynin- Zalesie</t>
  </si>
  <si>
    <t>PLMZ111</t>
  </si>
  <si>
    <t>Różan</t>
  </si>
  <si>
    <t>Uchwała nr XXV.154.2020 RADY MIEJSKIEJ W RÓŻANIE z dnia 30 grudnia 2020 r. w sprawie wyznaczenia obszaru i granic aglomeracji Różan</t>
  </si>
  <si>
    <t>PLMZ1110</t>
  </si>
  <si>
    <t>Oczyszczalnia Miejskiego Przedsiębiorstwa Komunalnego w Gostyninie Sp. z o.o. w aglomeracji -Gostynin</t>
  </si>
  <si>
    <t>Oczyszczalnia Miejskiego Przedsiębiorstwa Komunalnego w Gostyninie Sp. z o.o.</t>
  </si>
  <si>
    <t>PLMZ112</t>
  </si>
  <si>
    <t>Strzegowo</t>
  </si>
  <si>
    <t>Uchwała nr XXII/128/2020 Rady Gminy Strzegowo z dnia 17 grudnia 2020 r., Dziennik Urzędowy Województwa Mazowieckiego rok 2020 poz. 13084</t>
  </si>
  <si>
    <t>PLMZ1120</t>
  </si>
  <si>
    <t>Pułtusk w aglomeracji -Pułtusk</t>
  </si>
  <si>
    <t>PLMZ113</t>
  </si>
  <si>
    <t>Mogielnica</t>
  </si>
  <si>
    <t>Uchwała nr XXXV/183/2020 RADY MIEJSKIEJ W MOGIELNICY z dnia 25 listopada 2020 r. (D.Urz.W.M z dnia 03.12.2020r poz. 11971)</t>
  </si>
  <si>
    <t>PLMZ1130</t>
  </si>
  <si>
    <t>Miejska Oczyszczalnia Ścieków w aglomeracji -Sulejówek</t>
  </si>
  <si>
    <t>PLMZ114</t>
  </si>
  <si>
    <t>Stara Kornica</t>
  </si>
  <si>
    <t>Uchwała nr XXXIII/211/2020 Rady Gminy Stara Kornica z dnia 22 grudnia 2020 r. w sprawie wyznaczenia obszarów i granic aglomeracji Stara Kornica Dz.U. Woj. Mazowieckiego z 04.02.2021 r. poz. 878</t>
  </si>
  <si>
    <t>PLMZ1140</t>
  </si>
  <si>
    <t>Łochów w aglomeracji -Łochów</t>
  </si>
  <si>
    <t>PLMZ119</t>
  </si>
  <si>
    <t>Puszcza Mariańska</t>
  </si>
  <si>
    <t>Uchwała nr XXVI/153/2021 Rady Gminy w Puszczy Mariańskiej z dnia 20 stycznia 2021 r. w sprawie wyznaczenia Aglomeracji Puszcza Mariańska. Dnia 29 stycznia 2021 r. poz.773.; Dziennik Urzędowy Województwa Mazowieckiego Warszawa</t>
  </si>
  <si>
    <t>PLMZ1190</t>
  </si>
  <si>
    <t>Granice w aglomeracji -Teresin</t>
  </si>
  <si>
    <t>Granice</t>
  </si>
  <si>
    <t>PLMZ121</t>
  </si>
  <si>
    <t>Bodzanów</t>
  </si>
  <si>
    <t>Bozanów</t>
  </si>
  <si>
    <t>Uchwała nr 229/XXIII/2020 RADY GMINY BODZANÓW z dnia 4 grudnia 2020 r. w sprawie wyznaczenia obszaru i granic aglomeracji Bodzanów, DUWM z 11.12.2020 r., poz. 12732</t>
  </si>
  <si>
    <t>PLMZ1210</t>
  </si>
  <si>
    <t>Zwoleń w aglomeracji -Zwoleń</t>
  </si>
  <si>
    <t>PLMZ122</t>
  </si>
  <si>
    <t>Kotuń</t>
  </si>
  <si>
    <t>siedlecki</t>
  </si>
  <si>
    <t>Uchwała nr XXX.201.2021 Rady Gminy Kotuń z dnia 10 maja 2021 r. w sprawie wyznaczenia obszaru i granic Aglomeracji Kotuń (Dz. Urz. Woj. Lub. z 2021 r. poz. 7258)</t>
  </si>
  <si>
    <t>PLMZ1221</t>
  </si>
  <si>
    <t>Żuromin w aglomeracji -Żuromin</t>
  </si>
  <si>
    <t>PLMZ124</t>
  </si>
  <si>
    <t>Borowie</t>
  </si>
  <si>
    <t>Uchwała nr XXIII/133/2020 Rady Gminy Borowie z dnia 18 listopada 2020 r. W sprawie wyznaczenia obszaru i granic aglomeracji gminy Borowie. (Dziennik Urzędowy Województwa Mazowieckiego poz. 12449) Data publikacji: 09.12.2020 r.</t>
  </si>
  <si>
    <t>PLMZ1240</t>
  </si>
  <si>
    <t>Oczyszczalnia Ścieków Gminy Mszczonów w Grabcach Józefpolskich w aglomeracji -Mszczonów</t>
  </si>
  <si>
    <t>Oczyszczalnia Ścieków Gminy Mszczonów w Grabcach Józefpolskich</t>
  </si>
  <si>
    <t>PLMZ126</t>
  </si>
  <si>
    <t>Cegłów</t>
  </si>
  <si>
    <t>Uchwała nr XXIX/225/20 RADY GMINY CEGŁÓW Z 30 LISTOPADA 2020 r. (DZ. U. WOJ. MAZ. POZ. 12540)</t>
  </si>
  <si>
    <t>PLMZ1260</t>
  </si>
  <si>
    <t>Tłuszcz w aglomeracji -Tłuszcz</t>
  </si>
  <si>
    <t>PLMZ127</t>
  </si>
  <si>
    <t>Sochocin</t>
  </si>
  <si>
    <t>Uchwała nr XXI/167/2020 Rady Gminy Sochocin z dnia 30.11.2020 r. (Dz. U. Woj. Maz. z dnia 10.12.2020 r. Poz. 12549)</t>
  </si>
  <si>
    <t>PLMZ1270</t>
  </si>
  <si>
    <t>Stare Babice w aglomeracji -Stare Babice</t>
  </si>
  <si>
    <t>PLMZ128N</t>
  </si>
  <si>
    <t>Brochów</t>
  </si>
  <si>
    <t xml:space="preserve">Uchwała nr LX/328/2022 RADY GMINY BROCHÓW dnia 9 grudnia 2022 r. zmieniająca UCHWAŁĘ NR XXXVII/202/2021 RADY GMINY BROCHÓW z dnia 14 maja 2021 r. zmieniającą UCHWAŁĘ NR XXXI/168/2020 RADY GMINY BROCHÓW z dnia 23 grudnia 2020 r. w sprawie wyznaczenia Aglomeracji Brochów (Dziennik Urzędowy Województwa Mazowieckiego z 2023 r. pozycja 3927)
</t>
  </si>
  <si>
    <t>PLMZ1280N</t>
  </si>
  <si>
    <t>Emów w aglomeracji -Wiązowna</t>
  </si>
  <si>
    <t>Emów</t>
  </si>
  <si>
    <t>PLMZ130N</t>
  </si>
  <si>
    <t>Czosnów</t>
  </si>
  <si>
    <t>Uchwała nr XXXI/267/2021 Rady Gminy Czosnów z dnia 2 marca 2021 r. Dziennik Urzędowy Województwa Mazowieckiego 2021 poz. 2081 data ogłoszenia 10 marca 2021 r.</t>
  </si>
  <si>
    <t>PLMZ1300N</t>
  </si>
  <si>
    <t>Przysucha w aglomeracji -Przysucha</t>
  </si>
  <si>
    <t>PLMZ133N</t>
  </si>
  <si>
    <t>Kołbiel</t>
  </si>
  <si>
    <t>Gmina Kołbiel</t>
  </si>
  <si>
    <t>Uchwała nr XXI/163/2020 Rady Gminy Kołbiel z dnia 29 grudnia 2020 r. w sprawie wyznaczenia aglomeracji Kołbiel</t>
  </si>
  <si>
    <t>PLMZ1330N</t>
  </si>
  <si>
    <t>Lipsko w aglomeracji -Lipsko</t>
  </si>
  <si>
    <t>PLMZ138N</t>
  </si>
  <si>
    <t>Rząśnik</t>
  </si>
  <si>
    <t>Uchwała nr XXX.183.2020 Rady Gminy Rząśnik z dnia 31 grudnia 2020 r., (DZ. URZ. WOJ. 2021.491)</t>
  </si>
  <si>
    <t>PLMZ1380N</t>
  </si>
  <si>
    <t>Miejsko Gminna Oczyszczalnia Ścieków w Skaryszewie w aglomeracji -Skaryszew</t>
  </si>
  <si>
    <t>Miejsko Gminna Oczyszczalnia Ścieków w Skaryszewie</t>
  </si>
  <si>
    <t>PLMZ140N</t>
  </si>
  <si>
    <t>Skórzec</t>
  </si>
  <si>
    <t>Uchwała nr XXVII/225/20 Rady Gminy Skórzec z dnia 21.12.2020 r. w sprawie wyznaczenia obszaru granic aglomeracji Skórzec (Dz. Urz. Woj. Maz. z 2020 r. poz. 13476)</t>
  </si>
  <si>
    <t>PLMZ1401</t>
  </si>
  <si>
    <t>PLMZ1402</t>
  </si>
  <si>
    <t>PLMZ1403</t>
  </si>
  <si>
    <t>Oczyszczalnia Dohler w aglomeracji -Tarczyn</t>
  </si>
  <si>
    <t>Oczyszczalnia Dohler</t>
  </si>
  <si>
    <t>PLMZ143N</t>
  </si>
  <si>
    <t>Zbuczyn</t>
  </si>
  <si>
    <t>Uchwała nr XXXIII/263/2020 RADY GMINY ZBUCZYN z dnia 21 grudnia 2020 r. Dz.U woj. Mazowieckiego z dnia z 2021 r. poz 69</t>
  </si>
  <si>
    <t>PLMZ1430N</t>
  </si>
  <si>
    <t>Dębe Wielkie w aglomeracji -Dębe Wielkie</t>
  </si>
  <si>
    <t>PLMZ145N</t>
  </si>
  <si>
    <t>Paprotnia</t>
  </si>
  <si>
    <t>Uchwała nr XXV/136/20 Rady Gminy Paprotnia z dnia 30.12.2020 r. (Dz.Urz.Woj.Maz. z 2021 r. poz.860)</t>
  </si>
  <si>
    <t>PLMZ1450N</t>
  </si>
  <si>
    <t>Oczyszczalnia Ścieków Stary Garwarz w aglomeracji -Glinojeck</t>
  </si>
  <si>
    <t>Oczyszczalnia Ścieków Stary Garwarz</t>
  </si>
  <si>
    <t>PLMZ146N</t>
  </si>
  <si>
    <t>Nowe Miasto</t>
  </si>
  <si>
    <t>PLMZ1460N</t>
  </si>
  <si>
    <t>Oczyszczalnia Ścieków Małkinia Górna w aglomeracji -Małkinia Górna</t>
  </si>
  <si>
    <t>Oczyszczalnia Ścieków Małkinia Górna</t>
  </si>
  <si>
    <t>PLMZ149N</t>
  </si>
  <si>
    <t>Suchożebry</t>
  </si>
  <si>
    <t>Uchwała nr XXVI/186/2021 Rady Gminy Suchożebry z dnia 25 lutego 2021 r. w sprawie wyznaczenia obszaru i granic aglomeracji Suchożebry - Dziennik Urzędowy Województwa Mazowieckiego z dnia 15 marca 2021 r. Poz. 2224</t>
  </si>
  <si>
    <t>PLMZ1490N</t>
  </si>
  <si>
    <t>Miejska Oczyszczalnia Ścieków w aglomeracji -Nowe Miasto nad Pilicą</t>
  </si>
  <si>
    <t>PLMZ152N</t>
  </si>
  <si>
    <t>Stromiec</t>
  </si>
  <si>
    <t>Uchwała nr XX157.2020 Rady Gminy Stromiec z dnia 29.12.2020 r. (Dz.Urz. WM 2021, poz. 411)</t>
  </si>
  <si>
    <t>PLMZ1520N</t>
  </si>
  <si>
    <t>Oczyszczalnia Ścieków "Mokre Łąki" w Truskawiu w aglomeracji -Izabelin</t>
  </si>
  <si>
    <t>Oczyszczalnia Ścieków "Mokre Łąki" w Truskawiu</t>
  </si>
  <si>
    <t>PLMZ154N</t>
  </si>
  <si>
    <t>Baranowo</t>
  </si>
  <si>
    <t>Uchwała nr XXIX/179/2020 Rady Gminy Baranowo z dnia 29.12.2020 r. w sprawie wyznaczenia obszaru i granic aglomeracji Baranowo opublikowana w dzienniku Urzędowym Województwa Mazowieckiego poz. 880 z dnia 04.02.2021 r.</t>
  </si>
  <si>
    <t>PLMZ1540N</t>
  </si>
  <si>
    <t>Łosice w aglomeracji -Łosice</t>
  </si>
  <si>
    <t>PLMZ156N</t>
  </si>
  <si>
    <t>Stanisławów</t>
  </si>
  <si>
    <t>Uchwała nr XVIII/159/2020 Rady Gminy Stanisławów z dnia 21.12.2020 r. Opublikowano w Dzienniku Urzędowym Województwa Mazowieckiego</t>
  </si>
  <si>
    <t>PLMZ1560N</t>
  </si>
  <si>
    <t>Oczyszczalnia Ścieków w Nasielsku w aglomeracji -Nasielsk</t>
  </si>
  <si>
    <t>Oczyszczalnia Ścieków w Nasielsku</t>
  </si>
  <si>
    <t>PLMZ158N</t>
  </si>
  <si>
    <t>Mokobody</t>
  </si>
  <si>
    <t>Uchwała nr XXXIII.255.2022 Rady Gminy Mokobody z dnia 31 marca 2022 r. DZ. URZ. WOJ. Mazowieckiego 2022.4673 Ogłoszony: 19.04.2022 r.</t>
  </si>
  <si>
    <t>PLMZ1581N</t>
  </si>
  <si>
    <t>Zamienie w aglomeracji -Lesznowola</t>
  </si>
  <si>
    <t>Zamienie</t>
  </si>
  <si>
    <t>PLMZ159N</t>
  </si>
  <si>
    <t>Ożarów Mazowiecki</t>
  </si>
  <si>
    <t>Gmina Ożarów Mazowiecki</t>
  </si>
  <si>
    <t>Uchwała nr XXXII/308/20 z dnia 26.11.2020 r.  (Dz.U. Woj. Maz. z 2020 r. poz. 11766)</t>
  </si>
  <si>
    <t>PLMZ1590N</t>
  </si>
  <si>
    <t>Łazy w aglomeracji -Lesznowola</t>
  </si>
  <si>
    <t>Łazy</t>
  </si>
  <si>
    <t>PLMZ161N</t>
  </si>
  <si>
    <t>Leoncin</t>
  </si>
  <si>
    <t>Uchwała nr XXX/187/20 Rady Gminy Leoncin z dnia 14.12.2020 r. w sprawie wyznaczenia obszaru i granic aglomeracji Leoncin, Dziennik Urzędowy Województwa Mazowieckiego</t>
  </si>
  <si>
    <t>PLMZ1610N</t>
  </si>
  <si>
    <t>Kosów w aglomeracji -Lesznowola</t>
  </si>
  <si>
    <t>Kosów</t>
  </si>
  <si>
    <t>PLMZ162N</t>
  </si>
  <si>
    <t>Gielniów</t>
  </si>
  <si>
    <t>Uchwała nr XXV.122.2021 RADY GMINY GIELNIÓW z dnia 29 stycznia 2021 r. w sprawie wyznaczenia obszaru i granic Aglomeracji Gielniów, (Dz. Urz. Wojew. Mazow. z 2021, poz. 1157)</t>
  </si>
  <si>
    <t>PLMZ1620N</t>
  </si>
  <si>
    <t>Jedlińsk w aglomeracji -Jedlińsk</t>
  </si>
  <si>
    <t>PLMZ163N</t>
  </si>
  <si>
    <t>Kosów Lacki</t>
  </si>
  <si>
    <t>sokołowski</t>
  </si>
  <si>
    <t>Uchwała nr XI/71/2019 Rady Miasta i Gminy Kosów Lacki z dnia 25 października 2019 r. (Dz.Urz.Woj.Maz. z 2019 poz.13774), zmieniona Uchwałą Nr XXI/125/2020 Rady Miasta i Gminy Kosów Lacki z dnia 29 grudnia 2020 r. (2021 r., poz.528)</t>
  </si>
  <si>
    <t>PLMZ1630N</t>
  </si>
  <si>
    <t>Miejska Oczyszczalnia Ścieków w Żelechowie w aglomeracji -Żelechów</t>
  </si>
  <si>
    <t>Miejska Oczyszczalnia Ścieków w Żelechowie</t>
  </si>
  <si>
    <t>PLMZ164N</t>
  </si>
  <si>
    <t>Bronisze</t>
  </si>
  <si>
    <t>Uchwała nr XXXII/307/20 Rady Miejskiej w Ożarowie Mazowieckim z dn. 26.11.2020 r. (Dz.Urz.Woj.Maz. z 1.12.2020 r. poz. 11765)</t>
  </si>
  <si>
    <t>PLMZ1640N</t>
  </si>
  <si>
    <t>Oczyszczalnia Ścieków w Komorach Dąbrownych w aglomeracji -Sońsk</t>
  </si>
  <si>
    <t>Oczyszczalnia Ścieków w Komorach Dąbrownych</t>
  </si>
  <si>
    <t>PLMZ165N</t>
  </si>
  <si>
    <t>Chynów</t>
  </si>
  <si>
    <t>Uchwała nr XIX/138/2020 r. Rady Gminy Chynów z dnia 1 grudnia 2020 r. w sprawie wyznaczenia obszaru i granic aglomeracji Sułkowice (Dz. Urz. Woj. Mazow. Z 2020 r. poz. 12172).</t>
  </si>
  <si>
    <t>PLMZ1650N</t>
  </si>
  <si>
    <t>Iłża w aglomeracji -Iłża</t>
  </si>
  <si>
    <t>PLMZ166N</t>
  </si>
  <si>
    <t>Trzcianka</t>
  </si>
  <si>
    <t>Brańszczyk</t>
  </si>
  <si>
    <t>Uchwała nr XXIX.185.2020 Rady Gminy Brańszczyk z 9.12.2020 r.; w sprawie wyznaczenia aglomeracji Trzcianka; Dz. U. z 11.12.2020 r. Poz. 12729</t>
  </si>
  <si>
    <t>PLMZ1660N</t>
  </si>
  <si>
    <t>Klembów w aglomeracji -Klembów</t>
  </si>
  <si>
    <t>PLMZ170N</t>
  </si>
  <si>
    <t>Odrzywół</t>
  </si>
  <si>
    <t>Uchwała nr XVII.123.2020, Rada Gminy Odrzywół, 19.11.2020 r. Dz.Urz.Woj. Mazowieckiego z 9.12.2020 r., poz. 12550</t>
  </si>
  <si>
    <t>PLMZ1700N</t>
  </si>
  <si>
    <t>Łaskarzew w aglomeracji -Łaskarzew</t>
  </si>
  <si>
    <t>PLMZ171N</t>
  </si>
  <si>
    <t>Osieck</t>
  </si>
  <si>
    <t>Uchwała nr XXXIX/347/22 Rady Gminy Osieck z dnia 24 października 2022 r. ogłoszona w Dzienniku Urzędowym Województwa Mazowieckiego z 2022 poz. 11185</t>
  </si>
  <si>
    <t>PLMZ1710N</t>
  </si>
  <si>
    <t>Miejska Oczyszczalnia Ścieków w aglomeracji -Raciąż</t>
  </si>
  <si>
    <t>PLMZ173N</t>
  </si>
  <si>
    <t>Lelis</t>
  </si>
  <si>
    <t>Uchwała nr XXIII/170/2020 Rady Gminy Lelis z dnia 29 grudnia 2020 r. w sprawie wyznaczenia obszaru i granic aglomeracji (Dz. Urz. Woj. Mazow. z 2021 r. poz. 531.)</t>
  </si>
  <si>
    <t>PLMZ1730N</t>
  </si>
  <si>
    <t>Pilawa w aglomeracji -Pilawa</t>
  </si>
  <si>
    <t>PLMZ501</t>
  </si>
  <si>
    <t>Jadów</t>
  </si>
  <si>
    <t>Uchwała nr XXVIII/222/21 z dnia 19 maja 2021 r. Rady Gminy Jadów (DZ. URZ. WOJ. 2021.4979)</t>
  </si>
  <si>
    <t>PLMZ5010</t>
  </si>
  <si>
    <t>Gocław w aglomeracji -Pilawa</t>
  </si>
  <si>
    <t>Gocław</t>
  </si>
  <si>
    <t>PLMZ502</t>
  </si>
  <si>
    <t>Trąbki</t>
  </si>
  <si>
    <t>Uchwała nr XIV.94.2019 Rady Miejskiej w Pilawie z dnia 30 października 2019 r. w sprawie wyznaczenia aglomeracji Trąbki (Dz. Urz. Woj. Maz., 2019 poz. 13536)</t>
  </si>
  <si>
    <t>PLMZ5020</t>
  </si>
  <si>
    <t>Oczyszczalnia Ścieków w Długiej Kościelnej w aglomeracji -Halinów</t>
  </si>
  <si>
    <t>Oczyszczalnia Ścieków w Długiej Kościelnej</t>
  </si>
  <si>
    <t>PLMZ503</t>
  </si>
  <si>
    <t>Latowicz</t>
  </si>
  <si>
    <t>Uchwała nr XXII/152/21 Rady Gminy Latowicz z dnia 18.01.2021 r. w sprawie wyznaczenia obszaru i granic aglomeracji Latowicz, Dziennik Urzędowy Województwa Mazowieckiego poz. 599</t>
  </si>
  <si>
    <t>PLMZ5030</t>
  </si>
  <si>
    <t>Miejska Oczyszczalnia Ścieków w Gąbinie w aglomeracji -Gąbin</t>
  </si>
  <si>
    <t>Miejska Oczyszczalnia Ścieków w Gąbinie</t>
  </si>
  <si>
    <t>PLMZ505</t>
  </si>
  <si>
    <t>Dąbrówka</t>
  </si>
  <si>
    <t>Uchwała nr XXXVI.365.2022 Rady Gminy Dąbrówka z dnia 8 sierpnia 2022 r. w sprawie wyznaczenia obszaru i granic aglomeracji Dąbrówka, DZIENNIK URZĘDOWY WOJEWÓDZTWA MAZOWIECKIEGO</t>
  </si>
  <si>
    <t>PLMZ5050</t>
  </si>
  <si>
    <t>MEWA w aglomeracji -Pomiechówek</t>
  </si>
  <si>
    <t>MEWA</t>
  </si>
  <si>
    <t>PLMZ600</t>
  </si>
  <si>
    <t>Uchwała nr 262/VIII/2020 RADY MIASTA JÓZEFOWA z dnia 18 grudnia 2020 r.; https://edziennik.mazowieckie.pl/WDU_W/2021/36/akt.pdf</t>
  </si>
  <si>
    <t>Nowa Wieś w aglomeracji -Nowa Wieś</t>
  </si>
  <si>
    <t>PLMZ601</t>
  </si>
  <si>
    <t>Rzekuń</t>
  </si>
  <si>
    <t>Narew</t>
  </si>
  <si>
    <t>Uchwała nr XLIV/325/2021 Rady Gminy Rzekuń z dn. 21.12.2021 r. W sprawie wyznaczenia obszaru i granicy aglomeracji Rzekuń, Mazowiecki Urząd Wojewódzki w Warszawie, Dziennik Urzędowy Województwa Mazowieckiego rocznik: 2021, pozycja: 12481, data ogłoszenia: 29.12.2021 r.</t>
  </si>
  <si>
    <t>Żabia Wola w aglomeracji -Żabia Wola</t>
  </si>
  <si>
    <t>PLOP001</t>
  </si>
  <si>
    <t>Opole</t>
  </si>
  <si>
    <t>opolskie</t>
  </si>
  <si>
    <t>Opole, Chrząstowice, Dąbrowa, Łubniany, Komprachcice, Prószków, Tarnów Opolski</t>
  </si>
  <si>
    <t>Uchwała nr LXIX/1303/18 z dnia 18 października 2018 r. w sprawie wyznaczenia obszaru i granic aglomeracji Opole</t>
  </si>
  <si>
    <t>PLOP0010</t>
  </si>
  <si>
    <t>Bąkowiec w aglomeracji -Garbatka-Letnisko</t>
  </si>
  <si>
    <t>Bąkowiec</t>
  </si>
  <si>
    <t>PLOP002</t>
  </si>
  <si>
    <t>nyski</t>
  </si>
  <si>
    <t>Nysa, Głuchołazy, Otmuchów</t>
  </si>
  <si>
    <t>Uchwała nr XXXIII/521/20 Rady Miejskiej w Nysie z dn. 29.12.2020 r.</t>
  </si>
  <si>
    <t>PLOP0020</t>
  </si>
  <si>
    <t>Zakroczym w aglomeracji -Zakroczym</t>
  </si>
  <si>
    <t>PLOP004</t>
  </si>
  <si>
    <t>Kędzierzyn-Koźle</t>
  </si>
  <si>
    <t>kędzierzyńsko-kozielski</t>
  </si>
  <si>
    <t>Bierawa, Cisek, Reńska Wieś</t>
  </si>
  <si>
    <t>Uchwała nr XXIX/320/20 Rady Miasta Kędzierzyn-Koźle z dnia 17 grudnia 2020 r.</t>
  </si>
  <si>
    <t>PLOP0041</t>
  </si>
  <si>
    <t>PLOP0042</t>
  </si>
  <si>
    <t>Łyse w aglomeracji -Łyse</t>
  </si>
  <si>
    <t>PLOP005</t>
  </si>
  <si>
    <t>Krapkowice</t>
  </si>
  <si>
    <t>krapkowicki</t>
  </si>
  <si>
    <t>Krapkowice, Gogolin, Prószków, Strzeleczki</t>
  </si>
  <si>
    <t>Uchwała nr XXII/285/2020 Rady Miejskiej w Krapkowicach z dnia 17 grudnia 2020 r.</t>
  </si>
  <si>
    <t>PLOP0050</t>
  </si>
  <si>
    <t>Kadzidło w aglomeracji -Kadzidło</t>
  </si>
  <si>
    <t>PLOP006</t>
  </si>
  <si>
    <t>Brzeg</t>
  </si>
  <si>
    <t>Brzeg, Oława</t>
  </si>
  <si>
    <t>Brzeg, Lubsza, Olszanka, Oława, Skarbimierz, Lewin Brzeski</t>
  </si>
  <si>
    <t>Uchwała nr XXIII/287/20 z dnia 17.12.2020 r. Rady Miejskiej w Brzegu Dz. Urz. Woj. Opolskiego z dnia 28.12.2020 r. poz. 3631</t>
  </si>
  <si>
    <t>PLOP0060</t>
  </si>
  <si>
    <t>Oczyszczalnia Ścieków w Sobolewie w aglomeracji -Sobolew</t>
  </si>
  <si>
    <t>Oczyszczalnia Ścieków w Sobolewie</t>
  </si>
  <si>
    <t>PLOP007</t>
  </si>
  <si>
    <t>Prudnik</t>
  </si>
  <si>
    <t>prudnicki, nyski</t>
  </si>
  <si>
    <t>Prudnik, Częściowo Głuchołazy (Miejscowości Jarnołtówek i Pokrzywna)</t>
  </si>
  <si>
    <t>Uchwała nr XXXIV/590/2020 Rady Miejskiej w Prudniku z dnia 18.12.2020 r. Dziennik Urzędowy Województwa Opolskiego z 23.12.2020 r. poz. 3614</t>
  </si>
  <si>
    <t>PLOP0070</t>
  </si>
  <si>
    <t>Oczyszczalnia Ścieków w Bielsku w aglomeracji -Bielsk</t>
  </si>
  <si>
    <t>Oczyszczalnia Ścieków w Bielsku</t>
  </si>
  <si>
    <t>PLOP008</t>
  </si>
  <si>
    <t>Namysłów</t>
  </si>
  <si>
    <t>namysłowski</t>
  </si>
  <si>
    <t>Namysłów, Domaszowice, Pokój, Wilków, Świerczów</t>
  </si>
  <si>
    <t>Uchwała nr 390/VIII/21 Rady Miejskiej w Namysłowie z dnia 22 kwietnia 2021 r.</t>
  </si>
  <si>
    <t>PLOP0080</t>
  </si>
  <si>
    <t>PLOP049N</t>
  </si>
  <si>
    <t>Gminna Oczyszczalnia Ścieków w Jedlni-Letnisku w aglomeracji -Jedlnia-Letnisko</t>
  </si>
  <si>
    <t>Gminna Oczyszczalnia Ścieków w Jedlni-Letnisku</t>
  </si>
  <si>
    <t>PLOP009</t>
  </si>
  <si>
    <t>Zdzieszowice</t>
  </si>
  <si>
    <t>Zdzieszowice, Walce</t>
  </si>
  <si>
    <t>Uchwała nr XXVIII/225/2020 Rady miejskiej w Zdzieszowicach z dnia 08.12.2020 r., Dziennik Urzędowy Woj. Opolskiego, poz. 3508</t>
  </si>
  <si>
    <t>PLOP0090</t>
  </si>
  <si>
    <t>OSM Garwolin w aglomeracji -Wola Rębkowska</t>
  </si>
  <si>
    <t>OSM Garwolin</t>
  </si>
  <si>
    <t>PLOP010</t>
  </si>
  <si>
    <t>Kluczbork</t>
  </si>
  <si>
    <t>kluczborski</t>
  </si>
  <si>
    <t>Uchwała nr XXV/401/20 Rady Miejskiej w Kluczborku z dn. 7 grudnia 2020 r.</t>
  </si>
  <si>
    <t>PLOP0100</t>
  </si>
  <si>
    <t>Kalinowiec w aglomeracji -Płoniawy-Bramura</t>
  </si>
  <si>
    <t>Kalinowiec</t>
  </si>
  <si>
    <t>PLOP011</t>
  </si>
  <si>
    <t>Strzelce Opolskie</t>
  </si>
  <si>
    <t>strzelecki</t>
  </si>
  <si>
    <t>Gmina Strzelce Opolskie</t>
  </si>
  <si>
    <t>Gmina Strzelce Opolskie, Gmina Jemielnica</t>
  </si>
  <si>
    <t>Uchwała nr XXX/252/2020 Rady Miejskiej w Strzelcach Opolskich z dnia 25 listopada 2020 r. (DZ. URZ. WOJ. OPOLSKIEGO z 2020 r. poz. 3433)</t>
  </si>
  <si>
    <t>PLOP0110</t>
  </si>
  <si>
    <t>Oczyszczalnia Ścieków w Jednorożcu w aglomeracji -Jednorożec</t>
  </si>
  <si>
    <t>Oczyszczalnia Ścieków w Jednorożcu</t>
  </si>
  <si>
    <t>PLOP012</t>
  </si>
  <si>
    <t>Praszka</t>
  </si>
  <si>
    <t>oleski</t>
  </si>
  <si>
    <t>Praszka, Gorzów Śląski, Rudniki</t>
  </si>
  <si>
    <t>Uchwała nr 212/XXVIII/2021 Rady Miejskiej w Praszce z dnia 26.03.2021 w sprawie wyznaczenia aglomeracji Praszka zmienionej Uchwałą Rady Miejskiej w Praszce nr 215/XXIX/2021 z dnia 13.04.2021 w sprawie zmiany uchwały w prawie wyznaczenia aglomeracji Praszka</t>
  </si>
  <si>
    <t>PLOP0120</t>
  </si>
  <si>
    <t>Oczyszczalnia Ścieków w Mrozach w aglomeracji -Mrozy</t>
  </si>
  <si>
    <t>Oczyszczalnia Ścieków w Mrozach</t>
  </si>
  <si>
    <t>PLOP013</t>
  </si>
  <si>
    <t>Ozimek</t>
  </si>
  <si>
    <t>Uchwała nr XIII/95/19 Rady Miejskiej w Ozimku z dnia 28 października 2019 r. w sprawie wyznaczenia obszaru i granicy aglomeracji Ozimek</t>
  </si>
  <si>
    <t>PLOP0130</t>
  </si>
  <si>
    <t>Nadarzyn w aglomeracji -Nadarzyn</t>
  </si>
  <si>
    <t>PLOP014</t>
  </si>
  <si>
    <t>Turawa</t>
  </si>
  <si>
    <t>Turawa, Łubniany</t>
  </si>
  <si>
    <t>Uchwała nr XXVI/144/2020 Rady Gminy Turawa z dnia 17 grudnia 2020 r. w sprawie wyznaczenia obszaru i granic aglomeracji Turawa</t>
  </si>
  <si>
    <t>PLOP0140</t>
  </si>
  <si>
    <t>Oczyszczalnia Ścieków Dobre, ul. Lawendowa 14 w aglomeracji -Dobre</t>
  </si>
  <si>
    <t>Oczyszczalnia Ścieków Dobre, ul. Lawendowa 14</t>
  </si>
  <si>
    <t>PLOP015</t>
  </si>
  <si>
    <t>Kietrz</t>
  </si>
  <si>
    <t>głubczycki</t>
  </si>
  <si>
    <t>Uchwała nr XXVI/311/2020 Rady Miejskiej w Kietrzu z dnia 29 grudnia 2020 r. https://duwo.opole.uw. gov.pl/legalact/2021/131</t>
  </si>
  <si>
    <t>PLOP0150</t>
  </si>
  <si>
    <t>BIOBLOK PS-400 w aglomeracji -Drobin</t>
  </si>
  <si>
    <t>BIOBLOK PS-400</t>
  </si>
  <si>
    <t>PLOP016</t>
  </si>
  <si>
    <t>Głogówek</t>
  </si>
  <si>
    <t>prudnicki</t>
  </si>
  <si>
    <t>Uchwała nr XXX/317/2020 Rady Miejskiej w Głogówku 21.12.2020 r. Dz.U woj. Opolskiego poz. 3652 z 29.12.2020 r.</t>
  </si>
  <si>
    <t>PLOP0160</t>
  </si>
  <si>
    <t>BIONIP w aglomeracji -Myszyniec</t>
  </si>
  <si>
    <t>BIONIP</t>
  </si>
  <si>
    <t>PLOP017</t>
  </si>
  <si>
    <t>Wołczyn</t>
  </si>
  <si>
    <t>Uchwała nr XXIX/292/2021 Rady Miejskiej w Wołczynie z dnia 31 marca 2021 r. w sprawie wyznaczenia obszaru i granic aglomeracji Wołczyn</t>
  </si>
  <si>
    <t>PLOP0170</t>
  </si>
  <si>
    <t>Oczyszczalnia Ścieków w Słupnie w aglomeracji -Słupno</t>
  </si>
  <si>
    <t>Oczyszczalnia Ścieków w Słupnie</t>
  </si>
  <si>
    <t>PLOP018</t>
  </si>
  <si>
    <t>Niemodlin</t>
  </si>
  <si>
    <t>Uchwała nr XXXI/168/20 RADY MIEJSKIEJ W NIEMODLINIE z dnia 9 listopada 2020 r. w sprawie wyznaczenia obszaru i granic aglomeracji Niemodlin na obszarze gminy Niemodlin</t>
  </si>
  <si>
    <t>PLOP0180</t>
  </si>
  <si>
    <t>Gminna Oczyszczalnia Ścieków w Miastkowie Kościelnym w aglomeracji -Miastków Kościelny</t>
  </si>
  <si>
    <t>Gminna Oczyszczalnia Ścieków w Miastkowie Kościelnym</t>
  </si>
  <si>
    <t>PLOP019</t>
  </si>
  <si>
    <t>Lewin Brzeski</t>
  </si>
  <si>
    <t>Uchwała nr XXX/239/2021 Rady Miejskiej w Lewinie Brzeskim z dnia 30 marca 2021 r. w sprawie wyznaczenia obszaru i granic aglomeracji Lewin Brzeski</t>
  </si>
  <si>
    <t>PLOP0190</t>
  </si>
  <si>
    <t>Tczów w aglomeracji -Tczów</t>
  </si>
  <si>
    <t>PLOP020</t>
  </si>
  <si>
    <t>Zawadzkie</t>
  </si>
  <si>
    <t>Uchwała nr XXIV/179/2020 Rady Miejskiej w Zawadzkiem z dnia 21 grudnia 2020 r. (Dz.Urz. W.Op.z 2020 r., poz. 3663)</t>
  </si>
  <si>
    <t>PLOP0200</t>
  </si>
  <si>
    <t>Oczyszczalnia Ścieków w Kałuszynie w aglomeracji -Kałuszyn</t>
  </si>
  <si>
    <t>Oczyszczalnia Ścieków w Kałuszynie</t>
  </si>
  <si>
    <t>PLOP021</t>
  </si>
  <si>
    <t>Paczków</t>
  </si>
  <si>
    <t>Uchwała nr XXVIII/218/2020 Rady Miejskiej w Paczkowie z dnia 20 grudnia 2020 r.</t>
  </si>
  <si>
    <t>PLOP0210</t>
  </si>
  <si>
    <t>Wyszogród w aglomeracji -Wyszogród</t>
  </si>
  <si>
    <t>PLOP023</t>
  </si>
  <si>
    <t>Grodków</t>
  </si>
  <si>
    <t>Uchwała nr XXII/196/20 Rady Miejskiej w Grodkowie z dnia 16 grudnia 2020 r.</t>
  </si>
  <si>
    <t>PLOP0230</t>
  </si>
  <si>
    <t>Gminna Oczyszczalnia Ścieków w Guzowie w aglomeracji -Wiskitki</t>
  </si>
  <si>
    <t>Gminna Oczyszczalnia Ścieków w Guzowie</t>
  </si>
  <si>
    <t>PLOP024</t>
  </si>
  <si>
    <t>Uchwała nr XXX/251/20 Rady Miejskiej w Oleśnie z dnia 4 grudnia 2020 r. w sprawie wyznaczenia aglomeracji Olesno</t>
  </si>
  <si>
    <t>PLOP0240</t>
  </si>
  <si>
    <t>Różan w aglomeracji -Różan</t>
  </si>
  <si>
    <t>PLOP025</t>
  </si>
  <si>
    <t>Korfantów</t>
  </si>
  <si>
    <t>Uchwała nr XXIV/239/2020 Rady Miejskiej w Korfantowie z dnia 25 listopada 2020 r. (Dz.Urz. Województwa Opolskiego z dnia 9 grudnia 2020 r. poz. 3403</t>
  </si>
  <si>
    <t>PLOP0250</t>
  </si>
  <si>
    <t>Strzegowo w aglomeracji -Strzegowo</t>
  </si>
  <si>
    <t>PLOP027</t>
  </si>
  <si>
    <t>Gogolin</t>
  </si>
  <si>
    <t>Uchwała nr XXX/328/2020 Rady Miejskiej w Gogolinie z dnia 30 listopada 2020 r. (Dz.Urz.Woj. Opolskiego z 2020 r. poz. 3399)</t>
  </si>
  <si>
    <t>PLOP0270</t>
  </si>
  <si>
    <t>Mogielnica w aglomeracji -Mogielnica</t>
  </si>
  <si>
    <t>PLOP029</t>
  </si>
  <si>
    <t>Pawłowiczki</t>
  </si>
  <si>
    <t>Pawowiczki</t>
  </si>
  <si>
    <t>Uchwała nr XVI/119/20 Rady Gminy Pawłowiczki z dnia 24 września 2020 r. Dziennik Urzędowy Woj. Opolskiego z dnia 30 września 2020 r. poz.2645</t>
  </si>
  <si>
    <t>PLOP0290</t>
  </si>
  <si>
    <t>Gminna Oczyszczalnia Ścieków w Starej Kornicy w aglomeracji -Stara Kornica</t>
  </si>
  <si>
    <t>Gminna Oczyszczalnia Ścieków w Starej Kornicy</t>
  </si>
  <si>
    <t>PLOP031</t>
  </si>
  <si>
    <t>Popielów - Karłowice</t>
  </si>
  <si>
    <t>Popielów</t>
  </si>
  <si>
    <t>Uchwała nr XXVIII/202/2020 Rady Gminy Popielów z dnia 30 listopada 2020 r. w sprawie wyznaczenia obszaru i granic Aglomeracji Popielów-Karłowice; Dz. Urz. Woj. Opolskiego 2020.3541</t>
  </si>
  <si>
    <t>PLOP0311</t>
  </si>
  <si>
    <t>PLOP0312</t>
  </si>
  <si>
    <t>Hydrocentrum w aglomeracji -Puszcza Mariańska</t>
  </si>
  <si>
    <t>Hydrocentrum</t>
  </si>
  <si>
    <t>PLOP032</t>
  </si>
  <si>
    <t>Murów</t>
  </si>
  <si>
    <t>Uchwała nr XXXI/223/2021 RADY GMINY MURÓW z dnia 23 września 2021 r. w sprawie wyznaczenia obszaru i granic aglomeracji Murów</t>
  </si>
  <si>
    <t>PLOP0320</t>
  </si>
  <si>
    <t>Bodzanów w aglomeracji -Bodzanów</t>
  </si>
  <si>
    <t>PLOP033</t>
  </si>
  <si>
    <t>Tarnów Opolski</t>
  </si>
  <si>
    <t>Tarnów Opolski, Izbicko</t>
  </si>
  <si>
    <t>Uchwała nr XXVI/210/2021 RADY GMINY TARNÓW OPOLSKI z dnia 22 lutego 2021 r.</t>
  </si>
  <si>
    <t>PLOP0330</t>
  </si>
  <si>
    <t>Kotuń w aglomeracji -Kotuń</t>
  </si>
  <si>
    <t>PLOP035</t>
  </si>
  <si>
    <t>Kolonowskie</t>
  </si>
  <si>
    <t>Uchwała nr XVIII/163/20 Rady Miejskiej Kolonowskiego z dnia 14 grudnia 2020 r.</t>
  </si>
  <si>
    <t>PLOP0350</t>
  </si>
  <si>
    <t>Oczyszczalnia Ścieków Borowie w aglomeracji -Borowie</t>
  </si>
  <si>
    <t>Oczyszczalnia Ścieków Borowie</t>
  </si>
  <si>
    <t>PLOP036</t>
  </si>
  <si>
    <t>Prószków</t>
  </si>
  <si>
    <t>Uchwała nr XXIX/214/2020 Rady Miejskiej w Prószkowie z dnia 18.12.2020 r.</t>
  </si>
  <si>
    <t>PLOP0360</t>
  </si>
  <si>
    <t>Cegłów w aglomeracji -Cegłów</t>
  </si>
  <si>
    <t>PLOP037</t>
  </si>
  <si>
    <t>Dobrodzień</t>
  </si>
  <si>
    <t>Uchwała nr XXIII/199/2020 Rady Miejskiej w Dobrodzieniu z dnia 29.10.2020 r. ogłoszono w Dzienniku Urzędowym Województwa Opolskiego w dniu 04.11.2020 r. Nr 2972</t>
  </si>
  <si>
    <t>PLOP0370</t>
  </si>
  <si>
    <t>Kondrajec w aglomeracji -Sochocin</t>
  </si>
  <si>
    <t>Kondrajec</t>
  </si>
  <si>
    <t>PLOP039</t>
  </si>
  <si>
    <t>Branice</t>
  </si>
  <si>
    <t>Gmina Branice</t>
  </si>
  <si>
    <t>Uchwała nr XXVI/266/20 RADY GMINY BRANICE z dnia 14 grudnia 2020 r. w sprawie wyznaczenia aglomeracji Branice</t>
  </si>
  <si>
    <t>PLOP0390</t>
  </si>
  <si>
    <t>Oczyszczalnia Ścieków w Janowie, Janów 51B, 05-088 Brochów w aglomeracji -Brochów</t>
  </si>
  <si>
    <t>Oczyszczalnia Ścieków w Janowie, Janów 51B, 05-088 Brochów</t>
  </si>
  <si>
    <t>PLOP040</t>
  </si>
  <si>
    <t>Trzebiszyn</t>
  </si>
  <si>
    <t>Gmina Lasowice Wielkie</t>
  </si>
  <si>
    <t>Uchwała nr XXI/181/20 z 26.08.2020 r. Dz.Urz.W.O. z 2020 poz. 2435</t>
  </si>
  <si>
    <t>PLOP0400</t>
  </si>
  <si>
    <t>Oczyszczalnia w Czosnowie w aglomeracji -Czosnów</t>
  </si>
  <si>
    <t>Oczyszczalnia w Czosnowie</t>
  </si>
  <si>
    <t>PLOP041</t>
  </si>
  <si>
    <t>Baborów</t>
  </si>
  <si>
    <t>Uchwała nr XVII/210/20 z dnia 29.12.2020 r.</t>
  </si>
  <si>
    <t>PLOP0410</t>
  </si>
  <si>
    <t>Gminna Oczyszczalnia Ścieków w Kołbieli w aglomeracji -Kołbiel</t>
  </si>
  <si>
    <t>Gminna Oczyszczalnia Ścieków w Kołbieli</t>
  </si>
  <si>
    <t>PLOP042</t>
  </si>
  <si>
    <t>Polska Cerekiew</t>
  </si>
  <si>
    <t>Uchwała nr XXII/135/2021 z dnia 20 stycznia 2021 r.</t>
  </si>
  <si>
    <t>PLOP0420</t>
  </si>
  <si>
    <t>Rząśnik w aglomeracji -Rząśnik</t>
  </si>
  <si>
    <t>PLOP043</t>
  </si>
  <si>
    <t>Uchwała nr XXV.186.2020 Rady Miejskiej w Ujeździe, Dziennik Urzędowy Województwa Opolskiego z dnia 17.12.2020 r. poz. 3515 organ Wojewoda Opolski</t>
  </si>
  <si>
    <t>PLOP0430</t>
  </si>
  <si>
    <t>Skórzec w aglomeracji -Skórzec</t>
  </si>
  <si>
    <t>PLOP044</t>
  </si>
  <si>
    <t>Skoroszyce</t>
  </si>
  <si>
    <t>Uchwała nr XIX/161/2020 Rady Gminy Skoroszyce z dnia 20 grudnia 2020 r. (Dziennik Urzędowy Woj. Opolskiego z 2021 r. Poz. 136) https://duwo.opole.uw.gov.pl/WDU_O/2021/136/akt.pdf</t>
  </si>
  <si>
    <t>PLOP0440</t>
  </si>
  <si>
    <t>Grala-Dąbrowizna w aglomeracji -Skórzec</t>
  </si>
  <si>
    <t>Grala-Dąbrowizna</t>
  </si>
  <si>
    <t>PLOP050N</t>
  </si>
  <si>
    <t>Uchwała nr XVI.212.2020 Rady Miejskiej w Białej z dnia 18 grudnia 2020 r. w sprawie wyznaczenia Aglomeracji Białej</t>
  </si>
  <si>
    <t>PLOP0500N</t>
  </si>
  <si>
    <t>Żelków w aglomeracji -Skórzec</t>
  </si>
  <si>
    <t>Żelków</t>
  </si>
  <si>
    <t>PLOP056N</t>
  </si>
  <si>
    <t>Leśnica</t>
  </si>
  <si>
    <t>Uchwała nr XXIII/150/20 Rady Miejskiej w Leśnicy z dnia 30 listopada 2020 r. w sprawie wyznaczenia obszaru i granic aglomeracji Leśnica (Dz. U.Woj. Opol. z dnia 9 grudnia 2020 r. poz. 3406)</t>
  </si>
  <si>
    <t>Zbuczyn w aglomeracji -Zbuczyn</t>
  </si>
  <si>
    <t>PLOP501</t>
  </si>
  <si>
    <t>Dobrzeń Wielki</t>
  </si>
  <si>
    <t>Dobrzeń Wielki, Łubniany, Opole</t>
  </si>
  <si>
    <t>Uchwała nr XXXI/233/2021 RADY GMINY DOBRZEŃ WIELKI z dnia 20 maja 2021 r. w sprawie wyznaczenia obszaru i granic aglomeracji Dobrzeń Wielki</t>
  </si>
  <si>
    <t>PLOP5010</t>
  </si>
  <si>
    <t>Hołubla w aglomeracji -Paprotnia</t>
  </si>
  <si>
    <t>Hołubla</t>
  </si>
  <si>
    <t>PLOP600</t>
  </si>
  <si>
    <t>Tułowice</t>
  </si>
  <si>
    <t>Uchwała nr XXVII/147/21 Rady Miejskiej w Tułowicach z dnia 25 lutego 2021 r. w sprawie wyznaczenia obszaru i granic aglomeracji Tułowice</t>
  </si>
  <si>
    <t>PLOP6000</t>
  </si>
  <si>
    <t>BIO-PAK w aglomeracji -Nowe Miasto</t>
  </si>
  <si>
    <t>BIO-PAK</t>
  </si>
  <si>
    <t>PLPK001</t>
  </si>
  <si>
    <t>podkarpackie</t>
  </si>
  <si>
    <t>Gmina Miasto Rzeszów, rzeszowski</t>
  </si>
  <si>
    <t>Krosno</t>
  </si>
  <si>
    <t>Gmina Miasto Rzeszów</t>
  </si>
  <si>
    <t>Gmina Miasto Rzeszów, Gmina Krasne, Gmina Trzebownisko, Gmina Tyczyn.</t>
  </si>
  <si>
    <t>Uchwała nr XLI/851/2020 Rady Miasta Rzeszowa z dnia 30.12.2020 r. w spawie wyznaczenia aglomeracji Rzeszów, (Dz.Urz.Woj. Podk. z 2021.poz.186)</t>
  </si>
  <si>
    <t>PLPK0010</t>
  </si>
  <si>
    <t>Przygody w aglomeracji -Suchożebry</t>
  </si>
  <si>
    <t>Przygody</t>
  </si>
  <si>
    <t>PLPK002</t>
  </si>
  <si>
    <t>Chorkówka, Iwonicz-Zdrój, Jedlicze, Korczyna, Krosno, Krościenko Wyżne, Miejsce Piastowe, Wojaszówka</t>
  </si>
  <si>
    <t>Uchwała nr XXIX/833/20 Rady Miasta Krosna z dnia 30 grudnia 2020 r. w sprawie wyznaczenia aglomeracji Krosno (Dz. Urz. Woj. Podkarpackiego z 2021 r., poz. 54)</t>
  </si>
  <si>
    <t>PLPK0020</t>
  </si>
  <si>
    <t>Stromiec w aglomeracji -Stromiec</t>
  </si>
  <si>
    <t>PLPK003</t>
  </si>
  <si>
    <t>jasielski</t>
  </si>
  <si>
    <t>Miasto Jasło, Gmina Jasło, Gmina Dębowiec, Gmina Kołaczyce</t>
  </si>
  <si>
    <t>Uchwała nr XXXV/299/2020 Rady Miejskiej Jasła z dnia 26 października 2020 r. w sprawie wyznaczenia aglomeracji Jasło (Publ. Dziennik Urzędowy Woj. Podkarpackiego z dnia 19.11.2020 r. Poz. 4328)</t>
  </si>
  <si>
    <t>PLPK0030</t>
  </si>
  <si>
    <t>Baranowo w aglomeracji -Baranowo</t>
  </si>
  <si>
    <t>PLPK004</t>
  </si>
  <si>
    <t>Dębica</t>
  </si>
  <si>
    <t>dębicki</t>
  </si>
  <si>
    <t>Gmina Miasto Dębica</t>
  </si>
  <si>
    <t>Uchwała nr XXXII/260/2020 Rady Miejskiej w Dębicy z dnia 14 grudnia 2020 r. w sprawie wyznaczenia Aglomeracji Dębica (Dz.Urz.Woj. Podk. z 2020 r., poz. 5063)</t>
  </si>
  <si>
    <t>PLPK0040</t>
  </si>
  <si>
    <t>Centralna w aglomeracji -Stanisławów</t>
  </si>
  <si>
    <t>Centralna</t>
  </si>
  <si>
    <t>PLPK005</t>
  </si>
  <si>
    <t>Mielec</t>
  </si>
  <si>
    <t>mielecki</t>
  </si>
  <si>
    <t>Gmina Miejska Mielec</t>
  </si>
  <si>
    <t>Gmina Miejska Mielec, Gmina Przecław</t>
  </si>
  <si>
    <t>Uchwała nr XXVII/294/2020 Rady Miejskiej w Mielcu z dnia 29.12.2020 r. w sprawie wyznaczenia aglomeracji Mielec (Dz. Urz. Woj. Podka.2021, poz. 97 z dnia 08.01.2021 r.)</t>
  </si>
  <si>
    <t>PLPK0050</t>
  </si>
  <si>
    <t>Mokobody w aglomeracji -Mokobody</t>
  </si>
  <si>
    <t>PLPK006</t>
  </si>
  <si>
    <t>Przemyśl</t>
  </si>
  <si>
    <t>przemyski</t>
  </si>
  <si>
    <t>Gmina Miejska Przemyśl, Gmina Wiejska Przemyśl, Gmina Krasiczyn</t>
  </si>
  <si>
    <t>Uchwała nr 150/2020 Rady Miejskiej w Przemyślu z dnia 10.12.2020 r. w sprawie likwidacji dotychczasowej aglomeracji Przemyśl i wyznaczania nowej aglomeracji Przemyśl (DZ. URZ. WOJ. PODK. z 2020 r., 5045)</t>
  </si>
  <si>
    <t>PLPK0060</t>
  </si>
  <si>
    <t>Przedsiębiorstwo Gospodarki Wodno-Ściekowej "GEA-NOVA" sp. z o.o. w aglomeracji -Ożarów Mazowiecki</t>
  </si>
  <si>
    <t>Przedsiębiorstwo Gospodarki Wodno-Ściekowej "GEA-NOVA" sp. z o.o.</t>
  </si>
  <si>
    <t>PLPK007</t>
  </si>
  <si>
    <t>stalowowolski</t>
  </si>
  <si>
    <t>Uchwała nr XXXV/346/2020 Rady Miejskiej w Stalowej Woli z dnia 30 listopada 2020 r. w sprawie wyznaczenia aglomeracji Stalowa Wola (Dz. Urz. Woj. Podk. z 2020 r. poz. 4951)</t>
  </si>
  <si>
    <t>PLPK0070</t>
  </si>
  <si>
    <t>Oczyszczalnia Ścieków Michałów w aglomeracji -Leoncin</t>
  </si>
  <si>
    <t>Oczyszczalnia Ścieków Michałów</t>
  </si>
  <si>
    <t>PLPK008</t>
  </si>
  <si>
    <t>Nowa Sarzyna</t>
  </si>
  <si>
    <t>leżajski</t>
  </si>
  <si>
    <t>Uchwała nr XXX/301/2020 Rady Miejskiej w Nowej Sarzynie z dnia 28 grudnia 2020 r. w sprawie wyznaczenia obszaru i granic aglomeracji Nowa Sarzyna (Dz. Urz. Woj. Podkarpackiego poz. 5366)</t>
  </si>
  <si>
    <t>PLPK0080</t>
  </si>
  <si>
    <t>NOVA w aglomeracji -Gielniów</t>
  </si>
  <si>
    <t>NOVA</t>
  </si>
  <si>
    <t>PLPK009</t>
  </si>
  <si>
    <t>Sanok</t>
  </si>
  <si>
    <t>sanocki</t>
  </si>
  <si>
    <t>Gmina Miasta Sanoka</t>
  </si>
  <si>
    <t>Gmina Miasta Sanoka, Gmina Sanok</t>
  </si>
  <si>
    <t>Uchwała nr XXXVII/293/20 Rady Miasta Sanoka z dnia 17 grudnia 2020 r. w sprawie wyznaczenia aglomeracji Sanok (Dz. Urz. Woj. Podkarpackiego z dnia 30 grudnia 2020 r. poz. 5377).</t>
  </si>
  <si>
    <t>PLPK0090</t>
  </si>
  <si>
    <t>ul. Parkowa 18, 08-330 Kosów Lacki w aglomeracji -Kosów Lacki</t>
  </si>
  <si>
    <t>ul. Parkowa 18, 08-330 Kosów Lacki</t>
  </si>
  <si>
    <t>PLPK010</t>
  </si>
  <si>
    <t>Tarnobrzeg</t>
  </si>
  <si>
    <t>Miasto Tarnobrzeg</t>
  </si>
  <si>
    <t>Uchwała nr LXVII/727/2022, poz. 5547 Uchwała zmieniająca uchwałę w sprawie wyznaczenia obszaru i granic aglomeracji Tarnobrzeg, Dziennik Urzędowy, 29.12 2022 r.</t>
  </si>
  <si>
    <t>PLPK0100</t>
  </si>
  <si>
    <t>Oczyszczalnia Warszawskiego Rolno-Spożywczego Rynku Hurtowego w Broniszach w aglomeracji -Bronisze</t>
  </si>
  <si>
    <t>Oczyszczalnia Warszawskiego Rolno-Spożywczego Rynku Hurtowego w Broniszach</t>
  </si>
  <si>
    <t>PLPK010a</t>
  </si>
  <si>
    <t>Łańcut</t>
  </si>
  <si>
    <t>łańcucki</t>
  </si>
  <si>
    <t>Gmina Miasto Łańcut</t>
  </si>
  <si>
    <t>Gmina Białobrzegi, Gmina Czarna (Część), Gmina Łańcut (Część), Gmina Miasto Łańcut, Gmina Rakszawa (Część)</t>
  </si>
  <si>
    <t>Uchwała nr XXXIII/215/2020 Rady Miasta Łańcuta z dnia 18.12.2020 r. w sprawie wyznaczenia aglomeracji Łańcut, Dz. Urz. Woj. Podkarpackiego z dnia 05.01.2021 r., poz. 60</t>
  </si>
  <si>
    <t>PLPK0100a</t>
  </si>
  <si>
    <t>Sułkowice w aglomeracji -Sułkowice</t>
  </si>
  <si>
    <t>PLPK011</t>
  </si>
  <si>
    <t>Leżajsk</t>
  </si>
  <si>
    <t>Leżajsk Miasto</t>
  </si>
  <si>
    <t>Miasto Leżajsk, Gmina Leżajsk, Gmina Kuryłówka</t>
  </si>
  <si>
    <t>Uchwała nr XXXII/191/21 RM W LEŻAJSKU z dnia 08.03.2021 r. opublikowana w Dzienniku Urzędowym Województwa Podkarpackiego pod poz. 1041 zmieniająca UCHWAŁĘ NR XXX/185/20 RM W LEŻAJSKU z dnia 16.12.2020 r. opublikowana w Dzienniku Urzędowym Województwa Podkarpackiego pod poz. 5190</t>
  </si>
  <si>
    <t>PLPK0110</t>
  </si>
  <si>
    <t>Trzcianka w aglomeracji -Trzcianka</t>
  </si>
  <si>
    <t>PLPK012</t>
  </si>
  <si>
    <t>Jarosław</t>
  </si>
  <si>
    <t>jarosławski</t>
  </si>
  <si>
    <t>Jarosław, Pawłosiów</t>
  </si>
  <si>
    <t>Uchwała nr 360/XXVIII/2020 Rady Miasta Jarosławia z dnia 28 grudnia 2020 r. w sprawie wyznaczenia (obszaru i granic) aglomeracji Jarosław (Dziennik Urzędowy Woj. Podkarpackiego z 18 stycznia 2021 r.; poz. 231)</t>
  </si>
  <si>
    <t>PLPK0120</t>
  </si>
  <si>
    <t>Odrzywół w aglomeracji -Odrzywół</t>
  </si>
  <si>
    <t>PLPK013</t>
  </si>
  <si>
    <t>Przeworsk</t>
  </si>
  <si>
    <t>przeworski</t>
  </si>
  <si>
    <t>Gmina Miejska Przeworsk, Gmina Zarzecze, Gmina Przeworsk</t>
  </si>
  <si>
    <t>Uchwała nr XXVIII/407/2020 Rady Miasta Przeworska z dnia 29 grudnia 2020 r. w sprawie wyznaczenia aglomeracji Przeworsk (Dziennik Urzędowy Województwa Podkarpackiego dnia 19 stycznia 2021 r., poz. 252)</t>
  </si>
  <si>
    <t>PLPK0130</t>
  </si>
  <si>
    <t>OŚ Pogorzel w aglomeracji -Osieck</t>
  </si>
  <si>
    <t>OŚ Pogorzel</t>
  </si>
  <si>
    <t>PLPK014</t>
  </si>
  <si>
    <t>Wierzawice</t>
  </si>
  <si>
    <t>Uchwała nr 101/2020 Rady Gminy Leżajsk  z dnia 30 listopada 2020 r. w sprawie wyznaczenia aglomeracji Wierzawice (Publ. Dziennik Urzędowy Województwa Podkarpackiego z 2020 poz.4952)</t>
  </si>
  <si>
    <t>PLPK0140</t>
  </si>
  <si>
    <t>Gminna Oczyszczalnia Ścieków w Lelisie w aglomeracji -Lelis</t>
  </si>
  <si>
    <t>Gminna Oczyszczalnia Ścieków w Lelisie</t>
  </si>
  <si>
    <t>PLPK015</t>
  </si>
  <si>
    <t>Sędziszów Małopolski</t>
  </si>
  <si>
    <t>ropczycko-sędziszowski</t>
  </si>
  <si>
    <t>Uchwała nr XXVI/259/20 Rady Miejskiej w Sędziszowie Małopolskim z dnia 24 listopada 2020 r. w sprawie wyznaczenia aglomeracji Sędziszów Małopolski (Dz. Urz. Woj. Podk. z 2020 r. poz. 4988)</t>
  </si>
  <si>
    <t>PLPK0150</t>
  </si>
  <si>
    <t>Nowy Jadów w aglomeracji -Jadów</t>
  </si>
  <si>
    <t>Nowy Jadów</t>
  </si>
  <si>
    <t>PLPK016</t>
  </si>
  <si>
    <t>Nisko</t>
  </si>
  <si>
    <t>niżański</t>
  </si>
  <si>
    <t>Gmina i Miasto Nisko</t>
  </si>
  <si>
    <t>Uchwała nr XXIX/251/2020 Rady Miejskiej w Nisku z dn. 9.12.2020 r. w sprawie wyznaczenia aglomeracji Nisko (Dziennik Urzędowy Województwa Podkarpackiego z dn. 22.12.2020 r. poz. 5241)</t>
  </si>
  <si>
    <t>PLPK0160</t>
  </si>
  <si>
    <t>Trąbki w aglomeracji -Trąbki</t>
  </si>
  <si>
    <t>PLPK017</t>
  </si>
  <si>
    <t>Jedlicze</t>
  </si>
  <si>
    <t>Uchwała nr XXXVIII/255/2020 Rady Miejskiej w Jedliczu z dnia 17 grudnia 2020 r. w sprawie wyznaczenia aglomeracji Jedlicze (Dz. Urz. Woj. Podk. z 2020 r., poz. 5278)</t>
  </si>
  <si>
    <t>PLPK0170</t>
  </si>
  <si>
    <t>Gminna Oczyszczalnia Ścieków Komunalnych w aglomeracji -Latowicz</t>
  </si>
  <si>
    <t>Gminna Oczyszczalnia Ścieków Komunalnych</t>
  </si>
  <si>
    <t>PLPK018</t>
  </si>
  <si>
    <t>Nowa Dęba</t>
  </si>
  <si>
    <t>tarnobrzeski</t>
  </si>
  <si>
    <t>Gmina Nowa Dęba</t>
  </si>
  <si>
    <t>Uchwała nr XXIX/254/2020 Rady Miejskiej w Nowej Dębie z dnia 25.11.2020 r. w sprawie wyznaczenia aglomeracji Nowa Dęba (Dz. Urz. Woj. Podk. z dnia 08.12.2020 r. poz. 4801)</t>
  </si>
  <si>
    <t>PLPK0180</t>
  </si>
  <si>
    <t>Oczyszczalnia Ścieków w Dąbrówce w aglomeracji -Dąbrówka</t>
  </si>
  <si>
    <t>Oczyszczalnia Ścieków w Dąbrówce</t>
  </si>
  <si>
    <t>PLPK019</t>
  </si>
  <si>
    <t>Rymanów</t>
  </si>
  <si>
    <t>Uchwała nr LXXIII/642/2022 RADY MIEJSKIEJ W RYMANOWIE z dnia 25 listopada 2022 r. w sprawie zmiany uchwały Nr XXXVII/347/2020 Rady Miejskiej w Rymanowie z dnia 30 października 2020 r. w sprawie wyznaczenia obszaru i granic aglomeracji Rymanów (Dz. Urz. Woj. Podk. poz. 4938 z dnia 07.12.2022 r.)</t>
  </si>
  <si>
    <t>PLPK0190</t>
  </si>
  <si>
    <t>Józefów w aglomeracji -Otwock</t>
  </si>
  <si>
    <t>PLPK020</t>
  </si>
  <si>
    <t>Sokołów Małopolski</t>
  </si>
  <si>
    <t>rzeszowski</t>
  </si>
  <si>
    <t>Uchwała nr XI/115/2019 Rady Miejskiej w Sokołowie Małopolskim z dnia 29.10.2019 r. DZ. URZ. WOJ. 2019.5431 z dnia 15.11.2019 r. https://edziennik.rzeszow.uw.gov.pl/legalact/2019/5431 oraz przegląd obszarów i granic aglomeracji z dnia 22.12.2022 r.</t>
  </si>
  <si>
    <t>PLPK0200</t>
  </si>
  <si>
    <t>Opole w aglomeracji -Opole</t>
  </si>
  <si>
    <t>PLPK021</t>
  </si>
  <si>
    <t>Ropczyce</t>
  </si>
  <si>
    <t>Uchwała nr XXVIII/285/20 Rady Miejskiej w Ropczycach z dnia 30.11.2020 r. w sprawie wyznaczenia aglomeracji Ropczyce (Dz. Urz. Woj. Podk. z 2020 r., poz. 4910</t>
  </si>
  <si>
    <t>PLPK0211</t>
  </si>
  <si>
    <t>PLPK0212</t>
  </si>
  <si>
    <t>Nysa w aglomeracji -Nysa</t>
  </si>
  <si>
    <t>PLPK022</t>
  </si>
  <si>
    <t>Gorzyce</t>
  </si>
  <si>
    <t>Uchwała nr XXX/190/20 Rady Gminy Gorzyce z dnia 30.12.2020 r. w sprawie wyznaczenia obszaru i granic aglomeracji Gorzyce (Dz. Urz. Woj. 2021. 277)</t>
  </si>
  <si>
    <t>PLPK0220</t>
  </si>
  <si>
    <t>Mechaniczno-biologiczna Oczyszczalnia Ścieków w aglomeracji -Kędzierzyn-Koźle</t>
  </si>
  <si>
    <t>PLPK023</t>
  </si>
  <si>
    <t>Brzeźnica</t>
  </si>
  <si>
    <t>Gmina Dębica</t>
  </si>
  <si>
    <t>Uchwała nr XXVI/296/2021 Rady Gminy Dębica z dnia 23 lutego 2021 r. w sprawie wyznaczenia aglomeracji BRZEŹNICA (Dz.Urz.Woj. Podk. z 2021 r., poz. 867)</t>
  </si>
  <si>
    <t>PLPK0230</t>
  </si>
  <si>
    <t>Centralna Oczyszczalnia Ścieków (COŚ) w aglomeracji -Kędzierzyn-Koźle</t>
  </si>
  <si>
    <t>Centralna Oczyszczalnia Ścieków (COŚ)</t>
  </si>
  <si>
    <t>PLPK024</t>
  </si>
  <si>
    <t>Świlcza</t>
  </si>
  <si>
    <t>Uchwała nr XXX/246/2020 Rady Gminy Świlcza z dnia 27.11.2020 r. w sprawie wyznaczenia aglomeracji Świlcza (Dz. Urz. Woj. Podk. z 2020 r. poz. 5001)</t>
  </si>
  <si>
    <t>PLPK0240</t>
  </si>
  <si>
    <t>Komunalna Oczyszczalnia Ścieków BIOKRAP Sp. z o.o. w aglomeracji -Krapkowice</t>
  </si>
  <si>
    <t>Komunalna Oczyszczalnia Ścieków BIOKRAP Sp. z o.o.</t>
  </si>
  <si>
    <t>PLPK025</t>
  </si>
  <si>
    <t>Głogów Małopolski</t>
  </si>
  <si>
    <t>Uchwała nr XXXII/422/2020 Rady Miejskiej w Głogowie Małopolskim z dnia 16 grudnia 2020 r. w sprawie wyznaczenia Aglomeracji Głogów Małopolski (Dz. Urz. Woj. Podkarp. z 2020 r., poz. 5171)</t>
  </si>
  <si>
    <t>PLPK0250</t>
  </si>
  <si>
    <t>Oczyszczalnia Ścieków w Brzegu w aglomeracji -Brzeg</t>
  </si>
  <si>
    <t>Oczyszczalnia Ścieków w Brzegu</t>
  </si>
  <si>
    <t>PLPK026</t>
  </si>
  <si>
    <t>Radomyśl Wielki</t>
  </si>
  <si>
    <t>Uchwała nr XXV/195/20 Rady Miejskiej w Radomyślu Wielkim z dnia 24.11.2020 r.</t>
  </si>
  <si>
    <t>PLPK0261</t>
  </si>
  <si>
    <t>PLPK0262</t>
  </si>
  <si>
    <t>PLPK0263</t>
  </si>
  <si>
    <t>PLPK0264</t>
  </si>
  <si>
    <t>Oczyszczalnia Ścieków w Prudniku w aglomeracji -Prudnik</t>
  </si>
  <si>
    <t>Oczyszczalnia Ścieków w Prudniku</t>
  </si>
  <si>
    <t>PLPK028</t>
  </si>
  <si>
    <t>Lubaczów</t>
  </si>
  <si>
    <t>lubaczowski</t>
  </si>
  <si>
    <t>Gmina Wiejska Lubaczów, Gmina Miejska Lubaczów</t>
  </si>
  <si>
    <t>Uchwała nr 148/XIII/2019 Rady Miejskiej w Lubaczowie z dnia 24 października 2019 r. w sprawie wyznaczenia obszaru i granic aglomeracji Lubaczów (Dz.Urz. Woj. Podk. z 2019 r., poz. 5479)</t>
  </si>
  <si>
    <t>PLPK0280</t>
  </si>
  <si>
    <t>Oczyszczalnia Ścieków w Namysłowie w aglomeracji -Namysłów</t>
  </si>
  <si>
    <t>Oczyszczalnia Ścieków w Namysłowie</t>
  </si>
  <si>
    <t>PLPK029</t>
  </si>
  <si>
    <t>Ustrzyki Dolne</t>
  </si>
  <si>
    <t>bieszczadzki</t>
  </si>
  <si>
    <t>Dniestr</t>
  </si>
  <si>
    <t>Uchwała nr LIX/794/2022 Rady Miejskiej w Ustrzykach Dolnych z dnia 4 listopada 2022 r. w sprawie wyznaczenia obszaru i granic aglomeracji Ustrzyki Dolne (Dz.Urz.Woj. Podk. z 2022 r. poz. 4265)</t>
  </si>
  <si>
    <t>PLPK0290</t>
  </si>
  <si>
    <t>Oczyszczalnia Ścieków w Pokoju w aglomeracji -Namysłów</t>
  </si>
  <si>
    <t>Oczyszczalnia Ścieków w Pokoju</t>
  </si>
  <si>
    <t>PLPK030</t>
  </si>
  <si>
    <t>Lesko</t>
  </si>
  <si>
    <t>leski</t>
  </si>
  <si>
    <t>Uchwała nr XXIX/245/20 Rady Miejskiej w Lesku z dnia 2.12.2020 r. w sprawie wyznaczenia aglomeracji Lesko (Dz. Urz. Woj. Podk. z 2020 r., poz. 5088)</t>
  </si>
  <si>
    <t>PLPK0300</t>
  </si>
  <si>
    <t>Biologiczno-chemiczna Oczyszczalnia Ścieków ArcelorMittal Poland S.A. Oddział w Zdzieszowicach w aglomeracji -Zdzieszowice</t>
  </si>
  <si>
    <t>Biologiczno-chemiczna Oczyszczalnia Ścieków ArcelorMittal Poland S.A. Oddział w Zdzieszowicach</t>
  </si>
  <si>
    <t>PLPK031</t>
  </si>
  <si>
    <t>Zagórz</t>
  </si>
  <si>
    <t>Uchwała nr XXVIII/204/2021 Rady Miejskiej w Zagórzu w sprawie wyznaczenia aglomeracji Zagórz (Dz. Urz. Woj. Podk. z 2021 r., poz. 823)</t>
  </si>
  <si>
    <t>PLPK0310</t>
  </si>
  <si>
    <t>Oczyszczalnia Ścieków w Ligocie Dolnej w aglomeracji -Kluczbork</t>
  </si>
  <si>
    <t>Oczyszczalnia Ścieków w Ligocie Dolnej</t>
  </si>
  <si>
    <t>PLPK032</t>
  </si>
  <si>
    <t>strzyżowski</t>
  </si>
  <si>
    <t>Uchwała nr XXIV/190/20 Rzdy Miejskiej w Strzyżowie z dnia 30 grudnia 2020 r. w sprawie wyznaczenia aglomeracji Strzyżów (Dz. Urz. Woj. Podk. z 2021 r. poz. 58)</t>
  </si>
  <si>
    <t>PLPK0320</t>
  </si>
  <si>
    <t>Oczyszczalnia Ścieków w Strzelcach Opolskich w aglomeracji -Strzelce Opolskie</t>
  </si>
  <si>
    <t>Oczyszczalnia Ścieków w Strzelcach Opolskich</t>
  </si>
  <si>
    <t>PLPK033</t>
  </si>
  <si>
    <t>Kolbuszowa</t>
  </si>
  <si>
    <t>kolbuszowski</t>
  </si>
  <si>
    <t>Gmina Kolbuszowa</t>
  </si>
  <si>
    <t xml:space="preserve">Uchwała nr LI/580/22 Rady Miejskiej w Kolbuszowej z dnia 27 października 2022 r. w sprawie zmiany Uchwały Nr XXVI/303/20 Rady Miejskiej w Kolbuszowej z dnia 29 października 2020 r. w sprawie wyznaczenia aglomeracji Kolbuszowa (Dz. Urz. Woj. Podk. z 2022 r., poz. 4307)
</t>
  </si>
  <si>
    <t>PLPK0330</t>
  </si>
  <si>
    <t>Oczyszczalnia Ścieków Praszka w aglomeracji -Praszka</t>
  </si>
  <si>
    <t>Oczyszczalnia Ścieków Praszka</t>
  </si>
  <si>
    <t>PLPK034</t>
  </si>
  <si>
    <t>Nozdrzec</t>
  </si>
  <si>
    <t>brzozowski</t>
  </si>
  <si>
    <t>Nozdrzec, Dynów, Domaradz</t>
  </si>
  <si>
    <t>Uchwała nr XXII/225/2020 Rady Gminy Nozdrzec z 4 grudnia 2020 r. w sprawie wyznaczenia aglomeracji Nozdrezc (Dz.Urz.Woj. Pod z 15.12.2020, poz.5027)</t>
  </si>
  <si>
    <t>PLPK0341</t>
  </si>
  <si>
    <t>PLPK0343</t>
  </si>
  <si>
    <t>Mechaniczno-Biologiczna Oczyszczalnia Ścieków w Antoniowie w aglomeracji -Ozimek</t>
  </si>
  <si>
    <t>Mechaniczno-Biologiczna Oczyszczalnia Ścieków w Antoniowie</t>
  </si>
  <si>
    <t>PLPK035</t>
  </si>
  <si>
    <t>Zaleszany</t>
  </si>
  <si>
    <t>Uchwała nr XXVIII/343/2021 Rady Gminy w Zaleszanach w sprawie wyznaczenia aglomeracji Zaleszany (Dz.Urz.Woj. Podk. z 2021 r., poz.506)</t>
  </si>
  <si>
    <t>PLPK0350</t>
  </si>
  <si>
    <t>Oczyszczalnia Ścieków w Kotorzu Małym w aglomeracji -Turawa</t>
  </si>
  <si>
    <t>Oczyszczalnia Ścieków w Kotorzu Małym</t>
  </si>
  <si>
    <t>PLPK036</t>
  </si>
  <si>
    <t>Dynów</t>
  </si>
  <si>
    <t>Gmina Miejska Dynów</t>
  </si>
  <si>
    <t>Uchwała nr XXI/146/2020 Rady Miasta Dynów z dnia 26 listopada 2020 r. w sprawie wyznaczenia aglomeracji Dynów; Dziennik Urzędowy Województwa Podkarpackiego; poz. 4902</t>
  </si>
  <si>
    <t>PLPK0360</t>
  </si>
  <si>
    <t>Oczyszczalnia Ścieków w Kietrzu w aglomeracji -Kietrz</t>
  </si>
  <si>
    <t>Oczyszczalnia Ścieków w Kietrzu</t>
  </si>
  <si>
    <t>PLPK037</t>
  </si>
  <si>
    <t>Ulanów</t>
  </si>
  <si>
    <t>Gmina i Miasto Ulanów</t>
  </si>
  <si>
    <t>Uchwała nr XVIII/136/2020 Rada Miejskiej w Ulanowie z dnia 03.12.2020 r. w sprawie wyznaczenia aglomeracji Ulanów (Dziennik Urzędowy Województwa Podkarpackiego z 2021 r., poz. 4)</t>
  </si>
  <si>
    <t>PLPK0370</t>
  </si>
  <si>
    <t>Głogówek w aglomeracji -Głogówek</t>
  </si>
  <si>
    <t>PLPK038</t>
  </si>
  <si>
    <t>Boguchwała</t>
  </si>
  <si>
    <t>Uchwała nr XXVII.328.2020 Rady Miejskiej w Boguchwale z dnia 03.12.2020 r. w sprawie wyznaczenia Aglomeracji Boguchwała, opublikowana w Dzienniku Urzędowym Województwa Podkarpackiego dnia 15.12.2020 r. poz. 5020</t>
  </si>
  <si>
    <t>Wołczyn w aglomeracji -Wołczyn</t>
  </si>
  <si>
    <t>PLPK039</t>
  </si>
  <si>
    <t>Pysznica</t>
  </si>
  <si>
    <t>Uchwała nr XXVI/175/2020 Rady Gminy Pysznica z dnia 16 grudnia 2020 r. w sprawie wyznaczenia aglomeracji Pysznica, Dz.U. Woj. Podkarpackiego z dnia 22 grudnia 2020 r. poz.5276</t>
  </si>
  <si>
    <t>PLPK0390</t>
  </si>
  <si>
    <t>Oczyszczalnia Ścieków Niemodlin w Gościejowicach Małych w aglomeracji -Niemodlin</t>
  </si>
  <si>
    <t>Oczyszczalnia Ścieków Niemodlin w Gościejowicach Małych</t>
  </si>
  <si>
    <t>PLPK040</t>
  </si>
  <si>
    <t>Nienadowa</t>
  </si>
  <si>
    <t>Dubiecko</t>
  </si>
  <si>
    <t>Uchwała nr 162/XXXIII/2020 Rady Gminy w Dubiecku z dnia 9.12.2020 r. w sprawie wyznaczenia aglomeracji "NIENADOWA" (Dziennik Urzędowy Województwa Podkarpackiego z dnia 16. 02.2021, poz. 623)</t>
  </si>
  <si>
    <t>PLPK0400</t>
  </si>
  <si>
    <t>Lewin Brzeski w aglomeracji -Lewin Brzeski</t>
  </si>
  <si>
    <t>PLPK041</t>
  </si>
  <si>
    <t>Tryńcza</t>
  </si>
  <si>
    <t>Uchwała nr XXI/219/2020 Rady Gminy Tryńcza z dnia 15 grudnia 2020 r. w sprawie wyznaczenia aglomeracji Tryńcza (Dziennik Urzędowy Województwa Podkarpackiego rok 2020 poz. 5168)</t>
  </si>
  <si>
    <t>PLPK0410</t>
  </si>
  <si>
    <t>Zawadzkie w aglomeracji -Zawadzkie</t>
  </si>
  <si>
    <t>PLPK042</t>
  </si>
  <si>
    <t>Medyka</t>
  </si>
  <si>
    <t>Uchwała nr XXXVII/230/2020 RADY GMINY MEDYKA z dnia 23 grudnia 2020 r. w sprawie wyznaczenia aglomeracji Medyka (Dz. Urz. Woj. Podk. Z 2021 r., poz. 229)</t>
  </si>
  <si>
    <t>PLPK0420</t>
  </si>
  <si>
    <t>Oczyszczalnia Ścieków w Paczkowie w aglomeracji -Paczków</t>
  </si>
  <si>
    <t>Oczyszczalnia Ścieków w Paczkowie</t>
  </si>
  <si>
    <t>PLPK043</t>
  </si>
  <si>
    <t>Wadowice Górne</t>
  </si>
  <si>
    <t>Uchwała nr XX/139/2020 Rady Gminy Wadowice Górne z dnia 29 grudnia 2020 r.</t>
  </si>
  <si>
    <t>PLPK0430</t>
  </si>
  <si>
    <t>Tarnów Grodkowski w aglomeracji -Grodków</t>
  </si>
  <si>
    <t>Tarnów Grodkowski</t>
  </si>
  <si>
    <t>PLPK044</t>
  </si>
  <si>
    <t>Wiązownica</t>
  </si>
  <si>
    <t>Uchwała nr XXVI/199/2020 Rada Gminy Wiązownica z dnia 29 grudnia 2020 r. w sprawie wyznaczenia aglomeracji Wiązownica (Dziennik Urzędowy Województwa Podkarpackiego poz. 5368 z dnia 29 grudnia 2020 r.)</t>
  </si>
  <si>
    <t>PLPK0440</t>
  </si>
  <si>
    <t>Oczyszczalnia Ścieków w Oleśnie w aglomeracji -Olesno</t>
  </si>
  <si>
    <t>Oczyszczalnia Ścieków w Oleśnie</t>
  </si>
  <si>
    <t>PLPK045</t>
  </si>
  <si>
    <t>Baranów Sandomierski</t>
  </si>
  <si>
    <t>Uchwała nr XLIII/359/22 Rady Miejskiej w Baranowie Sandomierskim z dnia 26 kwietnia 2022 r. (DZ.URZ.WOJ.PODK. z 2022 r. poz. 1976) w sprawie zmiany uchwały nr XXVIII/227/20 Rady Miejskiej w Baranowie Sandomierskim z dnia 29 grudnia 2020 r. w sprawie wyznaczenia aglomeracji Baranów Sandomierski</t>
  </si>
  <si>
    <t>PLPK0450</t>
  </si>
  <si>
    <t>PLPK0451</t>
  </si>
  <si>
    <t>Korfantów w aglomeracji -Korfantów</t>
  </si>
  <si>
    <t>PLPK046</t>
  </si>
  <si>
    <t>Wyszatyce</t>
  </si>
  <si>
    <t>Żurawica</t>
  </si>
  <si>
    <t>Uchwała nr XXXI/250/20 Rady Gminy Żurawica z dnia 21.12.2020 r. w sprawie wyznaczenia aglomeracji Wyszatyce (Dziennik Urzędowy Województwa Podkarpackiego Poz. 5317 z dnia 23.12.2020 r.)</t>
  </si>
  <si>
    <t>PLPK1890N</t>
  </si>
  <si>
    <t>Oczyszczalnia Chorula w aglomeracji -Gogolin</t>
  </si>
  <si>
    <t>Oczyszczalnia Chorula</t>
  </si>
  <si>
    <t>PLPK046a</t>
  </si>
  <si>
    <t>Uchwała nr XXXI/251/20 Rady Gminy Żurawica z dnia 21.12.2020 r. w sprawie wyznaczenia aglomeracji Żurawica (Dziennik Urzędowy Województwa Podkarpackiego poz. 5318 z dnia 23.12.2020 r.)</t>
  </si>
  <si>
    <t>PLPK0460A</t>
  </si>
  <si>
    <t>Pawłowiczki w aglomeracji -Pawłowiczki</t>
  </si>
  <si>
    <t>PLPK047</t>
  </si>
  <si>
    <t>Brzozów</t>
  </si>
  <si>
    <t>Uchwała nr XXXV/324/2021 Rady Miejskiej w Brzozowie z dnia 22 luty 2021 r. w sprawie wyznaczenia aglomeracji Brzozów (Dz. Urz. Woj. Podk. z 2021 r. poz. 1196)</t>
  </si>
  <si>
    <t>PLPK0470</t>
  </si>
  <si>
    <t>Stare Siołkowice w aglomeracji -Popielów - Karłowice</t>
  </si>
  <si>
    <t>Stare Siołkowice</t>
  </si>
  <si>
    <t>PLPK048</t>
  </si>
  <si>
    <t>Równe</t>
  </si>
  <si>
    <t>Dukla</t>
  </si>
  <si>
    <t>Uchwała nr LXV/452/22 Rady Miejskiej w Dukli z dnia 22 grudnia 2022 r. w sprawie likwidacji aglomeracji Równe (Dz.Urz.Woj. Podk. z dnia 30.12.2022 r., poz. 5563)</t>
  </si>
  <si>
    <t>Karłowice w aglomeracji -Popielów - Karłowice</t>
  </si>
  <si>
    <t>Karłowice</t>
  </si>
  <si>
    <t>PLPK049</t>
  </si>
  <si>
    <t>Łąka</t>
  </si>
  <si>
    <t>Trzebownisko</t>
  </si>
  <si>
    <t>Uchwała nr XXIV/253/2020 Rady Gminy Trzebownisko z dnia 25 listopada 2020 r. w sprawie wyznaczenia aglomeracji Łąka opublikowana w Dzienniku Urzędowym Województwa Podkarpackiego w dn. 10 grudnia 2020 r. w poz. 4866</t>
  </si>
  <si>
    <t>PLPK0490</t>
  </si>
  <si>
    <t>Murów w aglomeracji -Murów</t>
  </si>
  <si>
    <t>PLPK050</t>
  </si>
  <si>
    <t>Majdan Królewski</t>
  </si>
  <si>
    <t>Uchwała nr XVI.163.2020 Rady Gminy Majdan Królewski z dnia 24.11.2020 r. w sprawie wyznaczenia aglomeracji Majdan Królewski (Dz. Urz. Woj. Podk. z 2020, poz.4991)</t>
  </si>
  <si>
    <t>PLPK0500</t>
  </si>
  <si>
    <t>Kosorowice w aglomeracji -Tarnów Opolski</t>
  </si>
  <si>
    <t>Kosorowice</t>
  </si>
  <si>
    <t>PLPK051</t>
  </si>
  <si>
    <t>Krzątka</t>
  </si>
  <si>
    <t>Uchwała nr XVI.164.2020 Rady Gminy Majdan Królewski w sprawie wyznaczenia aglomeracji Krzątka z dnia 24.11.2020 r. (Dz. Urz. Woj. Podk. z 2020, poz. 4864)</t>
  </si>
  <si>
    <t>PLPK0510</t>
  </si>
  <si>
    <t>Staniszcze Małe w aglomeracji -Kolonowskie</t>
  </si>
  <si>
    <t>Staniszcze Małe</t>
  </si>
  <si>
    <t>PLPK052</t>
  </si>
  <si>
    <t>Święte</t>
  </si>
  <si>
    <t>Radymno</t>
  </si>
  <si>
    <t>Uchwała nr XXVI/66/2020 Rady Gminy Radymno z dnia 11 grudnia 2020 r. w sprawie wyznaczenia aglomeracji (Dz.Urz. Woj. Podk. z 2020 r. poz. 5101)</t>
  </si>
  <si>
    <t>PLPK0520</t>
  </si>
  <si>
    <t>Prószków w aglomeracji -Prószków</t>
  </si>
  <si>
    <t>PLPK054</t>
  </si>
  <si>
    <t>Sieniawa</t>
  </si>
  <si>
    <t>Uchwała nr XIX/181/2020 Rady Miejskiej w Sieniawie z dnia 16 listopada 2020 r. w sprawie wyznaczenia aglomeracji Sieniawa (DZ. URZ. WOJ.PODK. z 2020. poz.4623)</t>
  </si>
  <si>
    <t>PLPK0540</t>
  </si>
  <si>
    <t>Dobrodzień w aglomeracji -Dobrodzień</t>
  </si>
  <si>
    <t>PLPK055</t>
  </si>
  <si>
    <t>Grębów</t>
  </si>
  <si>
    <t>Gmina Grębów</t>
  </si>
  <si>
    <t>Uchwała nr XXVII.164.2020 Rady Gminy Grębów z dnia 14 grudnia 2020 r. w sprawie wyznaczenia Aglomeracji Grębów (Dz. Urz. Woj. Podk. z 2020 r., poz. 5108).</t>
  </si>
  <si>
    <t>PLPK0550</t>
  </si>
  <si>
    <t>Oczyszczalnia Ścieków typu ecolo-chief w Branicach w aglomeracji -Branice</t>
  </si>
  <si>
    <t>Oczyszczalnia Ścieków typu ecolo-chief w Branicach</t>
  </si>
  <si>
    <t>PLPK057</t>
  </si>
  <si>
    <t>Hyżne</t>
  </si>
  <si>
    <t>Uchwała nr XLVIII/374/22 Rady Gminy Hyżne z dnia 25 listopada 2022 r. zmieniająca uchwałę nr XXIII/188/20 Rady Gminy Hyżne z dnia 1 grudnia 2020 r. (Dz.Urz.Woj. Podk. z 2022 r. poz. 4816)</t>
  </si>
  <si>
    <t>PLPK0570</t>
  </si>
  <si>
    <t>Trzebiszyn w aglomeracji -Trzebiszyn</t>
  </si>
  <si>
    <t>PLPK058</t>
  </si>
  <si>
    <t>Rudnik nad Sanem</t>
  </si>
  <si>
    <t>Uchwała nr XX/149/2020 Rady Miejskiej w Rudniku nad Sanem z dnia 4 grudnia 2020 r. w sprawie wyznaczenia aglomeracji Rudnik nad Sanem (Dz. Urz. Woj. Podk. z 2020 r. poz. 5025)</t>
  </si>
  <si>
    <t>PLPK0580</t>
  </si>
  <si>
    <t>Baborów w aglomeracji -Baborów</t>
  </si>
  <si>
    <t>PLPK059</t>
  </si>
  <si>
    <t>Zarszyn</t>
  </si>
  <si>
    <t>Uchwała nr XXIX/229/2020 Rady Gminy Zarszyn z dnia 30 grudnia 2020 r. w sprawie wyznaczenia aglomeracji Zarszyn (Dz.Urz.Woj. Podk. z 2021 r., poz. 309)</t>
  </si>
  <si>
    <t>PLPK0590</t>
  </si>
  <si>
    <t>Polska Cerekiew typu ECOLO-CHIEF w aglomeracji -Polska Cerekiew</t>
  </si>
  <si>
    <t>Polska Cerekiew typu ECOLO-CHIEF</t>
  </si>
  <si>
    <t>PLPK060</t>
  </si>
  <si>
    <t>Raniżów</t>
  </si>
  <si>
    <t>Uchwała nr XXVII/159/20 Rady Gminy Raniżów z dnia 29 grudnia 2020 r. w sprawie wyznaczenia aglomeracji Raniżów (Dz.Urz. Woj. Podk. z 2021 r., poz.51)</t>
  </si>
  <si>
    <t>PLPK0600</t>
  </si>
  <si>
    <t>Ujazd w aglomeracji -Ujazd</t>
  </si>
  <si>
    <t>PLPK061</t>
  </si>
  <si>
    <t>Narol</t>
  </si>
  <si>
    <t>Uchwała nr 252/XXVI/2021 Rady Miejskiej w Narolu z dnia 26 stycznia 2021 r. w sprawie wyznaczenia aglomeracji Narol (Dz. Urz. Woj. Podk. z 2021 r., 528)</t>
  </si>
  <si>
    <t>PLPK0610</t>
  </si>
  <si>
    <t>Oczyszczalnia Ścieków w Skoroszycach w aglomeracji -Skoroszyce</t>
  </si>
  <si>
    <t>Oczyszczalnia Ścieków w Skoroszycach</t>
  </si>
  <si>
    <t>PLPK062</t>
  </si>
  <si>
    <t>Laszki</t>
  </si>
  <si>
    <t>Uchwała nr XX/171/20 Rady Gminy Laszki z dnia 29 grudnia 2020 r. w sprawie wyznaczenia aglomeracji Laszki (Dz.Urz.Woj.Podka.2021.288)</t>
  </si>
  <si>
    <t>PLPK0620</t>
  </si>
  <si>
    <t>Oczyszczalnia Biała w aglomeracji -Biała</t>
  </si>
  <si>
    <t>Oczyszczalnia Biała</t>
  </si>
  <si>
    <t>PLPK063</t>
  </si>
  <si>
    <t>Uchwała nr XXXIV/230 Rady Miejskiej w Dukli z dnia 16.12.2020 r. w sprawie wyznaczenia aglomeracji Dukla, Uchwała nr LXV/453/22 Rady Miejskiej w Dukli z dnia 22 grudnia 2022 r. w sprawie zmiany uchwały własnej dot. wyznaczenia aglomeracji Dukla</t>
  </si>
  <si>
    <t>PLPK0630</t>
  </si>
  <si>
    <t>Dobrzeń Wielki w aglomeracji -Dobrzeń Wielki</t>
  </si>
  <si>
    <t>PLPK064</t>
  </si>
  <si>
    <t>Lubenia</t>
  </si>
  <si>
    <t>Uchwała nr XXIV/129/2020 Rady Gminy Lubenia z dnia 30.11.2020 r. zmieniająca uchwałę Nr XXIV/125/2020 Rady Gminy Lubenia z dnia 16.11.2020 r. w sprawie wyznaczenia aglomeracji Lubenia (Dz.Urz.Woj. Podk. z 2020 r., poz.4957)</t>
  </si>
  <si>
    <t>PLPK0640</t>
  </si>
  <si>
    <t>Tułowice w aglomeracji -Tułowice</t>
  </si>
  <si>
    <t>PLPK065</t>
  </si>
  <si>
    <t>Wielopole Skrzyńskie</t>
  </si>
  <si>
    <t>Uchwała nr XVI.139.2020 z dnia 30 października 2020 r. w sprawie wyznaczenia obszaru i granic aglomeracji Wielopole Skrzyńskie (Dz. Urz. Woj. Podk. z 2020 r. poz. 4233)</t>
  </si>
  <si>
    <t>PLPK0650</t>
  </si>
  <si>
    <t>Oczyszczalnia Ścieków Rzeszów w aglomeracji -Rzeszów</t>
  </si>
  <si>
    <t>Oczyszczalnia Ścieków Rzeszów</t>
  </si>
  <si>
    <t>PLPK066</t>
  </si>
  <si>
    <t>Cieszanów</t>
  </si>
  <si>
    <t>Uchwała nr XXXI/250/2020 Rady Miejskiej w Cieszanowie z dn. 27.11.2020 r. w sprawie wyznaczenia aglomeracji Cieszanów (Dz. Urz. Woj. Podk. Z 2020 r., poz. 4943)</t>
  </si>
  <si>
    <t>PLPK0660</t>
  </si>
  <si>
    <t>Oczyszczalnia Ścieków w Krośnie w aglomeracji -Krosno</t>
  </si>
  <si>
    <t>Oczyszczalnia Ścieków w Krośnie</t>
  </si>
  <si>
    <t>PLPK067</t>
  </si>
  <si>
    <t>Jasienica Rosielna</t>
  </si>
  <si>
    <t>Gmina Jasienica Rosielna i Częściowo Gmina Brzozów</t>
  </si>
  <si>
    <t>Uchwała nr XXII/146/2020 Rady Gminy w Jasienicy Rosielnej z dnia 14 grudnia 2020 r. w sprawie wyznaczenia aglomeracji Jasienica Rosielna. (Dz. Urz. Woj. Podk. z 2020 r. , poz. 5055)</t>
  </si>
  <si>
    <t>PLPK0670</t>
  </si>
  <si>
    <t>Oczyszczalnia Ścieków dla Miasta Jasła w aglomeracji -Jasło</t>
  </si>
  <si>
    <t>Oczyszczalnia Ścieków dla Miasta Jasła</t>
  </si>
  <si>
    <t>PLPK068</t>
  </si>
  <si>
    <t>Cmolas</t>
  </si>
  <si>
    <t>Uchwała nr XXI/152/20 Rady Gminy w Cmolasie z dnia 12 listopada 2020 r. w sprawie wyznaczenia aglomeracji Cmolas (Dz.U.Woj. Podk. z 2020 r., poz.4737)</t>
  </si>
  <si>
    <t>PLPK0680</t>
  </si>
  <si>
    <t>Oczyszczalnia Ścieków Miejskich w aglomeracji -Dębica</t>
  </si>
  <si>
    <t>Oczyszczalnia Ścieków Miejskich</t>
  </si>
  <si>
    <t>PLPK069</t>
  </si>
  <si>
    <t>Trzcinica</t>
  </si>
  <si>
    <t>Uchwała nr XXXV/259/2020 z dnia 29.12.2020 r. RADY GMINY JASŁO w sprawie wyznaczenia aglomeracji Trzcinica (Dz. Urz. Woj. Podk. z 2020 r., poz.5431)</t>
  </si>
  <si>
    <t>PLPK0690</t>
  </si>
  <si>
    <t>Oczyszczalnia Ścieków w Mielcu w aglomeracji -Mielec</t>
  </si>
  <si>
    <t>Oczyszczalnia Ścieków w Mielcu</t>
  </si>
  <si>
    <t>PLPK070</t>
  </si>
  <si>
    <t>Czudec</t>
  </si>
  <si>
    <t>Uchwała nr XXIV/188/2020 Rady Gminy Czudec z dnia 30 października 2020 r. w sprawie wyznaczenia aglomeracji Czudec (DZ. URZ. WOJ. 2020. poz. 4400), Ogłoszony: 24.11.2020</t>
  </si>
  <si>
    <t>PLPK0700</t>
  </si>
  <si>
    <t>Oczyszczalnia Ścieków w Przemyślu w aglomeracji -Przemyśl</t>
  </si>
  <si>
    <t>Oczyszczalnia Ścieków w Przemyślu</t>
  </si>
  <si>
    <t>PLPK072</t>
  </si>
  <si>
    <t>Czarna</t>
  </si>
  <si>
    <t>Uchwała nr XVIII/195/2020 Rady Gminy Czarna z dn. 25.11.2020 r. w sprawie wyznaczenia obszaru i granic aglomeracji Czarna (Dz.Urz.Woj. Podk. z 2020 r. poz. 4803)</t>
  </si>
  <si>
    <t>PLPK0720</t>
  </si>
  <si>
    <t>Miejska Oczyszczalnia Ścieków w Stalowej Woli w aglomeracji -Stalowa Wola</t>
  </si>
  <si>
    <t>Miejska Oczyszczalnia Ścieków w Stalowej Woli</t>
  </si>
  <si>
    <t>PLPK073</t>
  </si>
  <si>
    <t>Kołaczyce</t>
  </si>
  <si>
    <t>Uchwała nr XXVI/183/2020 Rady Miejskiej w Kołaczycach z dnia 4 grudnia 2020 r. w sprawie wyznaczenia aglomeracji Kołaczyce (Dz.Urz.Woj. Podk. z 2021 r. poz. 224).</t>
  </si>
  <si>
    <t>PLPK0730</t>
  </si>
  <si>
    <t>Komunalna Biologiczna Oczyszczalnia Ścieków Sp. z o.o. w aglomeracji -Nowa Sarzyna</t>
  </si>
  <si>
    <t>Komunalna Biologiczna Oczyszczalnia Ścieków Sp. z o.o.</t>
  </si>
  <si>
    <t>PLPK074</t>
  </si>
  <si>
    <t>Uchwała nr XXVII/187/2020 Rady Miasta Radymna z dnia 16 grudnia 2020 r. w sprawie wyznaczenia aglomeracji Radymno Dz.Urz. Woj. Podkarpackiego z 18.12.2020 r. poz. 5170</t>
  </si>
  <si>
    <t>PLPK0740</t>
  </si>
  <si>
    <t>Oczyszczalnia Ścieków w Trepczy w aglomeracji -Sanok</t>
  </si>
  <si>
    <t>Oczyszczalnia Ścieków w Trepczy</t>
  </si>
  <si>
    <t>PLPK075</t>
  </si>
  <si>
    <t>Tuczempy</t>
  </si>
  <si>
    <t>Jarosław, Miasto Jarosław</t>
  </si>
  <si>
    <t>Uchwała nr IX/150/2020 Rady Gminy Jarosław z dnia 8 grudnia 2020 r. w sprawie wyznaczenia aglomeracji Tuczempy (Dz.Urz.Woj. Podk. z 2020 r., poz. 4965).</t>
  </si>
  <si>
    <t>PLPK0750</t>
  </si>
  <si>
    <t>Oczyszczalnia Ścieków Komunalnych w aglomeracji -Tarnobrzeg</t>
  </si>
  <si>
    <t>PLPK077</t>
  </si>
  <si>
    <t>Niwiska</t>
  </si>
  <si>
    <t>Uchwała nr XXVII/165/2020 Rady Gminy Niwiska z dnia 09 grudnia 2020 r. w sprawie wyznaczenia aglomeracji Niwiska (Dz. Urz. Woj. Podk. z 2020 r. poz. 4970)</t>
  </si>
  <si>
    <t>PLPK0770</t>
  </si>
  <si>
    <t>Wola Dalsza w aglomeracji -Łańcut</t>
  </si>
  <si>
    <t>Wola Dalsza</t>
  </si>
  <si>
    <t>PLPK079</t>
  </si>
  <si>
    <t>Nowy Żmigród</t>
  </si>
  <si>
    <t>Uchwała nr XXVII/163/2020 Rady Gminy Nowy Żmigród z dnia 15 grudnia 2020 r. w sprawie wyznaczenia obszaru i granic aglomeracji Nowy Żmigród opublikowana w Dzienniku Urzędowym Województwa Podkarpackiego dnia 17 grudnia 2020 r. (Dz. Urz. Woj. Podkarpackiego z 2020 r. poz. 5132)</t>
  </si>
  <si>
    <t>PLPK0790</t>
  </si>
  <si>
    <t>Miejska Oczyszczalnia Ścieków w Leżajsku w aglomeracji -Leżajsk</t>
  </si>
  <si>
    <t>Miejska Oczyszczalnia Ścieków w Leżajsku</t>
  </si>
  <si>
    <t>PLPK080</t>
  </si>
  <si>
    <t>Grodzisko Dolne</t>
  </si>
  <si>
    <t>Grodzisko Dolne, Leżajsk</t>
  </si>
  <si>
    <t>Uchwała nr XXIII/149/2020 Rady Gminy Grodzisko Dolne z dnia 20 listopada 2020 r. w sprawie wyznaczenia aglomeracji Grodzisko Dolne (Dz.Urz. Woj. Podkarpackiego poz. 4985)</t>
  </si>
  <si>
    <t>PLPK0801</t>
  </si>
  <si>
    <t>PLPK0802</t>
  </si>
  <si>
    <t>Jarosław w aglomeracji -Jarosław</t>
  </si>
  <si>
    <t>PLPK081</t>
  </si>
  <si>
    <t>Haczów</t>
  </si>
  <si>
    <t>Haczów, Korczyna</t>
  </si>
  <si>
    <t>Uchwała nr XLII/331/2022 Rady Gminy Haczów z dnia 28 grudnia 2022 r. w sprawie zmiany uchwały nr XVIII/146/2020 Rady Gminy Haczów z dnia 20 listopada 2020 r. w sprawie wyznaczenia obszaru i granic aglomeracji Haczów (Dz.Urz.Woj. Podk. z 2023 r., poz. 124)</t>
  </si>
  <si>
    <t>PLPK0810</t>
  </si>
  <si>
    <t>Oczyszczalnia Ścieków w Przeworsku w aglomeracji -Przeworsk</t>
  </si>
  <si>
    <t>Oczyszczalnia Ścieków w Przeworsku</t>
  </si>
  <si>
    <t>PLPK082</t>
  </si>
  <si>
    <t>Czermin</t>
  </si>
  <si>
    <t>Czermin, Borowa</t>
  </si>
  <si>
    <t>Uchwała nr XXII/158/2020 Rady Gminy w Czerminie z dnia 27.11.2020 r. w sprawie wyznaczenia aglomeracji Czermin (Dz. Urz. Woj. Podk. z 2020 r. poz. 4946).</t>
  </si>
  <si>
    <t>PLPK0821</t>
  </si>
  <si>
    <t>PLPK0822</t>
  </si>
  <si>
    <t>Wierzawice w aglomeracji -Wierzawice</t>
  </si>
  <si>
    <t>PLPK083</t>
  </si>
  <si>
    <t>Domaradz</t>
  </si>
  <si>
    <t>Uchwała nr XXII.141.2020 Rady Gminy Domaradz z dnia 25 listopada 2020 r. (Dz. Urzęd. Woj. Podkarpackiego)</t>
  </si>
  <si>
    <t>PLPK0830</t>
  </si>
  <si>
    <t>Sędziszów Małopolski w aglomeracji -Sędziszów Małopolski</t>
  </si>
  <si>
    <t>PLPK086</t>
  </si>
  <si>
    <t>Pułanki</t>
  </si>
  <si>
    <t>Frysztak</t>
  </si>
  <si>
    <t>Uchwała nr XXII/192/2020 Rady Gminy Frysztak z dnia 30.10.2020 r. w sprawie wyznaczenia obszaru i granic Aglomeracji Pułanki, opublikowana w Dzienniku Urzędowym Województwa Podkarpackiego z 2020 r. numer 4434 z dnia 25.11.2020 r.</t>
  </si>
  <si>
    <t>PLPK0860</t>
  </si>
  <si>
    <t>Oczyszczalnia Ścieków Komunalnych w Nisku w aglomeracji -Nisko</t>
  </si>
  <si>
    <t>Oczyszczalnia Ścieków Komunalnych w Nisku</t>
  </si>
  <si>
    <t>PLPK087</t>
  </si>
  <si>
    <t>Oleszyce</t>
  </si>
  <si>
    <t>Oleszyce, Lubaczów</t>
  </si>
  <si>
    <t>Uchwała nr XXXIII/214/2021 Rady Miejskiej w Oleszycach z dnia 29.01.2021 r. w sprawie wyznaczenia aglomeracji Oleszyce (Dz.Urz.Woj. Pod. z dnia 18.02.2021. poz. 677)</t>
  </si>
  <si>
    <t>PLPK0870</t>
  </si>
  <si>
    <t>Jedlicze w aglomeracji -Jedlicze</t>
  </si>
  <si>
    <t>PLPK088</t>
  </si>
  <si>
    <t>Pruchnik</t>
  </si>
  <si>
    <t>Uchwała nr XXII/150/2021 Rady Miejskiej w Pruchniku z dnia 29 stycznia 2021 r. w sprawie wyznaczenia obszaru i granic aglomeracji Pruchnik. Dziennik Urzędowy Województwa Podkarpackiego; Rzeszów, dnia 12 lutego 2021 r. Poz. 602</t>
  </si>
  <si>
    <t>PLPK0880</t>
  </si>
  <si>
    <t>Miejska Oczyszczalnia Ścieków w Nowej Dębie w aglomeracji -Nowa Dęba</t>
  </si>
  <si>
    <t>Miejska Oczyszczalnia Ścieków w Nowej Dębie</t>
  </si>
  <si>
    <t>PLPK089</t>
  </si>
  <si>
    <t>Żołynia</t>
  </si>
  <si>
    <t>Uchwała nr XVIII/163/2020 RADY GMINY ŻOŁYNIA z dnia 21 grudnia 2020 r. w sprawie wyznaczenia aglomeracji Żołynia (Dz. Urz. Woj. Podk. z 2020 r. poz. 5350)</t>
  </si>
  <si>
    <t>PLPK0891</t>
  </si>
  <si>
    <t>PLPK0892</t>
  </si>
  <si>
    <t>Rymanów w aglomeracji -Rymanów</t>
  </si>
  <si>
    <t>PLPK091</t>
  </si>
  <si>
    <t>Zaklików</t>
  </si>
  <si>
    <t>Uchwała nr XXVIII/191/2020 z dn. 17.11.2020 r. Rady Miejskiej w Zaklikowie w sprawie wyznaczenia aglomeracji Zaklików (Dz.U.Woj.Podk. z 2020 r. poz. 4591)</t>
  </si>
  <si>
    <t>PLPK0910</t>
  </si>
  <si>
    <t>Oczyszczalnia Ścieków w Sokołowie Małopolskim w aglomeracji -Sokołów Małopolski</t>
  </si>
  <si>
    <t>Oczyszczalnia Ścieków w Sokołowie Małopolskim</t>
  </si>
  <si>
    <t>PLPK091A</t>
  </si>
  <si>
    <t>Lipa</t>
  </si>
  <si>
    <t>Uchwała nr XXVIII/192/2020 z dn. 17.11.2020 r. Rady Miejskiej w Zaklikowie w sprawie wyznaczenia aglomeracji Lipa (Dz.U.Woj.Podk.z 2020 r., poz. 4592)</t>
  </si>
  <si>
    <t>PLPK0910A</t>
  </si>
  <si>
    <t>Masarska w aglomeracji -Ropczyce</t>
  </si>
  <si>
    <t>Masarska</t>
  </si>
  <si>
    <t>PLPK092</t>
  </si>
  <si>
    <t>Załuże</t>
  </si>
  <si>
    <t>Uchwała nr XXVI/262/2020 Rady Gminy Lubaczów z dnia 10 grudnia 2020 r. w sprawie wyznaczenia aglomeracji Załuże (Dz.Urz.Woj.Podk. z 2020 r., poz.4973)</t>
  </si>
  <si>
    <t>PLPK0920</t>
  </si>
  <si>
    <t>Robotnicza w aglomeracji -Ropczyce</t>
  </si>
  <si>
    <t>Robotnicza</t>
  </si>
  <si>
    <t>PLPK093</t>
  </si>
  <si>
    <t>Kańczuga</t>
  </si>
  <si>
    <t>Uchwała nr XXII/271/2020 z dnia 29 grudnia 2020 r. Rady Miejskiej w Kańczudze w sprawie wyznaczenia obszaru i granic aglomeracji Kańczuga (Dz.Urz.Woj.Podk. z 2020 r., poz.45)</t>
  </si>
  <si>
    <t>PLPK0930</t>
  </si>
  <si>
    <t>Gorzyce w aglomeracji -Gorzyce</t>
  </si>
  <si>
    <t>PLPK097</t>
  </si>
  <si>
    <t>Zarzecze</t>
  </si>
  <si>
    <t>Uchwała nr XXIV/172/2020 z dnia 30 grudnia 2020 r.  Rady Gminy Zarzecze, w sprawie wyznaczenia aglomeracji Zarzecze (Dziennik Urzędowy Województwa Podkarpackiego z dnia 2 lutego 2021 r. poz. 440)</t>
  </si>
  <si>
    <t>PLPK0970</t>
  </si>
  <si>
    <t>1Brzeźnica w aglomeracji -Brzeźnica</t>
  </si>
  <si>
    <t>1Brzeźnica</t>
  </si>
  <si>
    <t>PLPK098</t>
  </si>
  <si>
    <t>Rokietnica</t>
  </si>
  <si>
    <t>jarosławski, przemyski</t>
  </si>
  <si>
    <t>Rokietnica, Żurawica</t>
  </si>
  <si>
    <t>Uchwała nr XX/150/2020 Rady Gminy Rokietnica z dnia 29.12.2020 r., w sprawie wyznaczenia obszaru i granic aglomeracji Rokietnica; Dz.Urz.Woj. Podkarpackiego z 2021 r. poz.267.</t>
  </si>
  <si>
    <t>PLPK0980</t>
  </si>
  <si>
    <t>Świlcza Kamyszyn w aglomeracji -Świlcza</t>
  </si>
  <si>
    <t>Świlcza Kamyszyn</t>
  </si>
  <si>
    <t>PLPK099</t>
  </si>
  <si>
    <t>Pilzno</t>
  </si>
  <si>
    <t>Uchwała nr XXIX/228/2020 RADY MIEJSKIEJ W PILŹNIE Z DNIA 29.12.2020 r. W SPRAWIE AGLOMERACJI PILZNO. DZIENNIK URZĘDOWY WOJEWÓDZTWA PODKARPACKIEGO Z DNIA 8 STYCZNIA 2021 R., POZ,102</t>
  </si>
  <si>
    <t>PLPK0990</t>
  </si>
  <si>
    <t>Zabajka w aglomeracji -Głogów Małopolski</t>
  </si>
  <si>
    <t>Zabajka</t>
  </si>
  <si>
    <t>PLPK101</t>
  </si>
  <si>
    <t>Besko</t>
  </si>
  <si>
    <t>Uchwała nr XXVII/204/2020 RADY GMINY W BESKU Z DNIA 13 listopada 2020 r. w sprawie wyznaczenia aglomeracji Besko (Dz. Urzędowy Województwa podkarpackiego z dnia 14 grudnia 2020 nr 4931).</t>
  </si>
  <si>
    <t>PLPK1010</t>
  </si>
  <si>
    <t>Dulcza Wielka w aglomeracji -Radomyśl Wielki</t>
  </si>
  <si>
    <t>Dulcza Wielka</t>
  </si>
  <si>
    <t>PLPK102</t>
  </si>
  <si>
    <t>Baligród</t>
  </si>
  <si>
    <t>Uchwała nr XXVI.129.2020 Rady Gminy Baligród z dnia 28 grudnia 2020 r. w sprawie wyznaczenia aglomeracji Baligród (Dz.Urz. Woj. Podk. z 2020 r. poz. 5360)</t>
  </si>
  <si>
    <t>PLPK1020</t>
  </si>
  <si>
    <t>Partynia w aglomeracji -Radomyśl Wielki</t>
  </si>
  <si>
    <t>Partynia</t>
  </si>
  <si>
    <t>PLPK103</t>
  </si>
  <si>
    <t>Jeżowe</t>
  </si>
  <si>
    <t>Uchwała nr XXXIV/227/20 RADY GMINY JEŻOWE z dnia 18 grudnia 2020 r. w sprawie wyznaczenia aglomeracji Jeżowe (Dz. Urz. Woj. Podk. z dnia 21 grudnia 2020 r. poz. 5197, Dz. Urz. Woj. Podk. z dnia 11 stycznia 2021 r. poz. 132)</t>
  </si>
  <si>
    <t>PLPK1030</t>
  </si>
  <si>
    <t>RUDA w aglomeracji -Radomyśl Wielki</t>
  </si>
  <si>
    <t>RUDA</t>
  </si>
  <si>
    <t>PLPK104</t>
  </si>
  <si>
    <t>Markowa</t>
  </si>
  <si>
    <t>Markowa, Łańcut</t>
  </si>
  <si>
    <t>Uchwała nr XXV/125/20 Rady Gminy Markowa z dnia 12 listopada 2020 r. w sprawie wyznaczenia obszaru i granic aglomeracji Markowa (Dz.Urz. Woj. Podk. poz. 4404).</t>
  </si>
  <si>
    <t>PLPK1040</t>
  </si>
  <si>
    <t>RUDA I w aglomeracji -Radomyśl Wielki</t>
  </si>
  <si>
    <t>RUDA I</t>
  </si>
  <si>
    <t>PLPK106</t>
  </si>
  <si>
    <t>Przecław</t>
  </si>
  <si>
    <t>Uchwała nr XXVII/232/2020 RADY MIEJSKIEJ W PRZECŁAWIU z dnia 27 listopada 2020 r. w sprawie wyznaczenia aglomeracji Przecław (Dz.U. Woj. Podk. 2020.4944)</t>
  </si>
  <si>
    <t>PLPK1060</t>
  </si>
  <si>
    <t>Dąbrówka Wisłocka w aglomeracji -Radomyśl Wielki</t>
  </si>
  <si>
    <t>Dąbrówka Wisłocka</t>
  </si>
  <si>
    <t>PLPK107</t>
  </si>
  <si>
    <t>Jarocin</t>
  </si>
  <si>
    <t>Uchwała nr XX.141.2020 Rady Gminy Jarocin z dnia 30 grudnia 2020 r. w sprawie wyznaczenia aglomeracji Jarocin, DZ. URZ. WOJ. PODK. 2021.328</t>
  </si>
  <si>
    <t>PLPK1070</t>
  </si>
  <si>
    <t>Oczyszczalnia Ścieków w Lubaczowie w aglomeracji -Lubaczów</t>
  </si>
  <si>
    <t>Oczyszczalnia Ścieków w Lubaczowie</t>
  </si>
  <si>
    <t>PLPK108</t>
  </si>
  <si>
    <t>Błażowa</t>
  </si>
  <si>
    <t>Uchwała nr XXVIII/145/2020 Rady Miejskiej w Błażowej z dnia 19.11.2020 r. w sprawie wyznaczenia aglomeracji Błażowa (Dz. Urz. Woj. Podk. z dnia 15.12.2020 r., poz. 4984)</t>
  </si>
  <si>
    <t>PLPK1080</t>
  </si>
  <si>
    <t>Mechaniczno-Biologiczna Oczyszczalnia Ścieków w aglomeracji -Ustrzyki Dolne</t>
  </si>
  <si>
    <t>Mechaniczno-Biologiczna Oczyszczalnia Ścieków</t>
  </si>
  <si>
    <t>PLPK109</t>
  </si>
  <si>
    <t>Głowaczowa</t>
  </si>
  <si>
    <t>Uchwała nr LI/472/2022 z dnia 29 listopada 2022 r.w sprawie zmiany uchwały Nr XXVIII/254/2020 Rady Gminy Czarna z dnia 23 grudnia 2020 r. w sprawie wyznaczenia obszaru i granic aglomeracji Głowaczowa (Dz.Urz.Woj. Podk. z 2022 r. poz. 5024)</t>
  </si>
  <si>
    <t>PLPK1090</t>
  </si>
  <si>
    <t>Gminna Oczyszczalnia Ścieków w Lesku w aglomeracji -Lesko</t>
  </si>
  <si>
    <t>Gminna Oczyszczalnia Ścieków w Lesku</t>
  </si>
  <si>
    <t>PLPK112</t>
  </si>
  <si>
    <t>Krzeszów</t>
  </si>
  <si>
    <t>Uchwała nr XVII/128/20 Rady Gminy Krzeszów z dnia 16.11.2020 r. w sprawie wyznaczenia obszaru i granic aglomeracji Krzeszów. Opublikowana w (Dz. U. Woj. Podkarpackiego poz. 4862 z dnia 10.12.2020 r.)</t>
  </si>
  <si>
    <t>PLPK1120</t>
  </si>
  <si>
    <t>Zagórz w aglomeracji -Zagórz</t>
  </si>
  <si>
    <t>PLPK115</t>
  </si>
  <si>
    <t>Ostrów</t>
  </si>
  <si>
    <t>Uchwała nr XXIV/193/20 Rady Gminy w Ostrowie z dnia 30 grudnia 2020 r. w sprawie wyznaczenia obszaru i granic aglomeracji gminy Ostrów, (Dz.U.Woj.Podk. z 2021, poz. 85)</t>
  </si>
  <si>
    <t>PLPK1150</t>
  </si>
  <si>
    <t>PLPK116</t>
  </si>
  <si>
    <t>Krasne</t>
  </si>
  <si>
    <t>Uchwała nr XXXI/243/2020 Rady Gminy Krasne z dnia 21.12.2020 r. w sprawie wyznaczenia aglomeracji Krasne (Dz. Urz. Woj. Podk. z 2020. poz. 5336)</t>
  </si>
  <si>
    <t>PLPK1160</t>
  </si>
  <si>
    <t>Kolbuszowa w aglomeracji -Kolbuszowa</t>
  </si>
  <si>
    <t>PLPK117</t>
  </si>
  <si>
    <t>Iwierzyce</t>
  </si>
  <si>
    <t>Uchwała nr XXV/173/2020 Rady Gminy Iwierzyce z dnia 9 grudnia 2020 r. w sprawie wyznaczenia aglomeracji Iwierzyce (Dz. Urz. Woj. Podk. z 2020 r. poz 4968)</t>
  </si>
  <si>
    <t>PLPK1170</t>
  </si>
  <si>
    <t>Nozdrzec w aglomeracji -Nozdrzec</t>
  </si>
  <si>
    <t>PLPK119</t>
  </si>
  <si>
    <t>Krzemienna</t>
  </si>
  <si>
    <t>Dydnia</t>
  </si>
  <si>
    <t>Uchwała nr XXX/252/2020 RADY GMINY DYDNIA z dnia 4 grudnia 2020 r. w sprawie wyznaczenia Aglomeracji Krzemienna (Dz. Urz. Woj. Podk. z 2020 r., poz. 5026)</t>
  </si>
  <si>
    <t>PLPK1190</t>
  </si>
  <si>
    <t>PLPK120</t>
  </si>
  <si>
    <t>Uchwała nr LI/473/2022 z dnia 29 listopada 2022 r. w sprawie zmiany uchwały Nr XXVIII/253/2020 Rady Gminy Czarna z dnia 23 grudnia 2020 r. w sprawie wyznaczenia obszaru i granic aglomeracji Czarna (Dz.Urz.Woj.Podk.z 2022 r., poz. 5025).</t>
  </si>
  <si>
    <t>PLPK1200</t>
  </si>
  <si>
    <t>Kępie Zaleszańskie w aglomeracji -Zaleszany</t>
  </si>
  <si>
    <t>Kępie Zaleszańskie</t>
  </si>
  <si>
    <t>PLPK121</t>
  </si>
  <si>
    <t>Solina</t>
  </si>
  <si>
    <t>Uchwała nr XXX/319/20 Rady Gminy Solina z dnia 30 listopada 2020 r., w sprawie wyznaczenia aglomeracji Solina (Dz. Urz. Woj. Podkarpackiego z dn. 15 grudnia 2020 r. poz. 5007)</t>
  </si>
  <si>
    <t>PLPK1211</t>
  </si>
  <si>
    <t>PLPK1212</t>
  </si>
  <si>
    <t>Dynów w aglomeracji -Dynów</t>
  </si>
  <si>
    <t>PLPK125</t>
  </si>
  <si>
    <t>Padew Narodowa</t>
  </si>
  <si>
    <t>Padew Narodowa, Tuszów Narodowy</t>
  </si>
  <si>
    <t>Uchwała nr XVI/145/20 Rady Gminy Padew Narodowa z dnia 30 grudnia 2020 r. Dziennik Urzędowy Województwa Podkarpackiego 2021 poz.319 z dnia 22.01.2021 r.</t>
  </si>
  <si>
    <t>PLPK1250</t>
  </si>
  <si>
    <t>Ulanów w aglomeracji -Ulanów</t>
  </si>
  <si>
    <t>PLPK126</t>
  </si>
  <si>
    <t>Szebnie</t>
  </si>
  <si>
    <t>Uchwała nr XXXV/260/2020 z dnia 29.12.2020 r. RADY GMINY JASŁO w sprawie wyznaczenia aglomeracji Szebnie (Dz. Urz. Woj. Podk. z 2020 r., poz. 5432)</t>
  </si>
  <si>
    <t>PLPK1260</t>
  </si>
  <si>
    <t>Jastkowice w aglomeracji -Pysznica</t>
  </si>
  <si>
    <t>Jastkowice</t>
  </si>
  <si>
    <t>PLPK128</t>
  </si>
  <si>
    <t>Brzostek</t>
  </si>
  <si>
    <t>Uchwała nr XXVI/239/20 Rady Miejskiej w Brzostku z dnia 15 grudnia 2020 r. w sprawie wyznaczenia Aglomeracji Brzostek (Dz. Urz. Woj. Podk. z 2020 r. poz. 5169)</t>
  </si>
  <si>
    <t>PLPK1280</t>
  </si>
  <si>
    <t>Nienadowa w aglomeracji -Nienadowa</t>
  </si>
  <si>
    <t>PLPK129</t>
  </si>
  <si>
    <t>Grabownica Starzeńska</t>
  </si>
  <si>
    <t>Brzozów, Dydnia</t>
  </si>
  <si>
    <t>Uchwała nr XXXIII/303/2020 Rady Miejskiej w Brzozowie z dnia 29 grudnia 2020 r. w sprawie wyznaczenia aglomeracji Grabownica Starzeńska (Dz. Urz. Woj. Podk. z 2021 r. poz. 106)</t>
  </si>
  <si>
    <t>PLPK1290</t>
  </si>
  <si>
    <t>Tryńcza w aglomeracji -Tryńcza</t>
  </si>
  <si>
    <t>PLPK131</t>
  </si>
  <si>
    <t>Bojanów</t>
  </si>
  <si>
    <t>Uchwała nr XXIII/164/2020 Rady Gminy Bojanów z dnia 11 grudnia 2020 r. w sprawie wyznaczenia aglomeracji Bojanów (Dz. Urz. Województwa podkarpackiego za 2020 rok poz. 5331)</t>
  </si>
  <si>
    <t>PLPK1310</t>
  </si>
  <si>
    <t>Medyka w aglomeracji -Medyka</t>
  </si>
  <si>
    <t>PLPK132</t>
  </si>
  <si>
    <t>Wilcza Wola</t>
  </si>
  <si>
    <t>Dzikowiec</t>
  </si>
  <si>
    <t>Uchwała nr XXIV/167/2020 Rady Gminy Dzikowiec z dnia 01 grudnia 2020 r. w sprawie wyznaczenia aglomeracji Wilcza Wola (Dz. Urz. Woj. Podk. z 2020 r., poz.4884)</t>
  </si>
  <si>
    <t>PLPK1321</t>
  </si>
  <si>
    <t>PLPK1322</t>
  </si>
  <si>
    <t>Oczyszczalnia Wadowice Górne w aglomeracji -Wadowice Górne</t>
  </si>
  <si>
    <t>Oczyszczalnia Wadowice Górne</t>
  </si>
  <si>
    <t>PLPK133</t>
  </si>
  <si>
    <t>Horyniec-Zdrój</t>
  </si>
  <si>
    <t>Uchwała nr XXV.216.2020 Rady Gminy Horyniec-Zdrój  z dnia 30 grudnia 2020, Dz. Urzędowy Województwa Podkarpackiego z dnia 5 stycznia 2021 poz. 55</t>
  </si>
  <si>
    <t>PLPK1330</t>
  </si>
  <si>
    <t>Wiązownica w aglomeracji -Wiązownica</t>
  </si>
  <si>
    <t>PLPK139</t>
  </si>
  <si>
    <t>Ustrobna</t>
  </si>
  <si>
    <t>Wojaszówka</t>
  </si>
  <si>
    <t>Uchwała nr XXII/176/2020 z dnia 30.12.2020 r. Rady Gminy Wojaszówka; w sprawie wyznaczenia aglomeracji Ustrobna (Dziennik Urzędowy Województwa Podkarpackiego z 2021 poz. 87)</t>
  </si>
  <si>
    <t>PLPK1390</t>
  </si>
  <si>
    <t>Baranów Sandomierski w aglomeracji -Baranów Sandomierski</t>
  </si>
  <si>
    <t>PLPK144</t>
  </si>
  <si>
    <t>Krzywcza</t>
  </si>
  <si>
    <t>Uchwała nr XXV/143/2020 Rady Gminy Krzywcza w sprawie wyznaczenia aglomeracji Krzywcza z dnia 29.12.2020r (Dz. Urz. Woj. Podk. z 2020 r., 5393)</t>
  </si>
  <si>
    <t>PLPK1440</t>
  </si>
  <si>
    <t>Knapy w aglomeracji -Baranów Sandomierski</t>
  </si>
  <si>
    <t>Knapy</t>
  </si>
  <si>
    <t>PLPK147</t>
  </si>
  <si>
    <t>Bircza</t>
  </si>
  <si>
    <t>Uchwała nr XLI/53/2020 Rady Gminy Bircza z dnia 7 grudnia 2020 r. w sprawie wyznaczenia obszaru i granic aglomeracji Bircza (Dz.Urz.Woj.Podk. z 2020 r., poz.5187)</t>
  </si>
  <si>
    <t>PLPK1470</t>
  </si>
  <si>
    <t>Oczyszczalnia Ścieków w miejscowości Wyszatyce w aglomeracji -Wyszatyce</t>
  </si>
  <si>
    <t>Oczyszczalnia Ścieków w miejscowości Wyszatyce</t>
  </si>
  <si>
    <t>PLPK149</t>
  </si>
  <si>
    <t>Tarnowiec</t>
  </si>
  <si>
    <t>Uchwała nr XXIX/200/2020 Rady Gminy Tarnowiec z dnia 18 grudnia 2020 r. w sprawie wyznaczenia aglomeracji Tarnowiec, Podka.2020.5417</t>
  </si>
  <si>
    <t>PLPK1490</t>
  </si>
  <si>
    <t>Mechaniczno-Biologiczna Oczyszczalnia Ścieków w miejscowości Żurawica w aglomeracji -Żurawica</t>
  </si>
  <si>
    <t>Mechaniczno-Biologiczna Oczyszczalnia Ścieków w miejscowości Żurawica</t>
  </si>
  <si>
    <t>PLPK150</t>
  </si>
  <si>
    <t>Godowa</t>
  </si>
  <si>
    <t>Uchwała nr XXIV/190/20 Rady Miejskiej w Strzyżowie z dnia 30 grudnia 2020 r. w sprawie wyznaczenia aglomeracji Godowa (Dz. Urz. Woj. Podk. z 2021 r. poz. 59)</t>
  </si>
  <si>
    <t>PLPK1500</t>
  </si>
  <si>
    <t>Brzozów Borkówka w aglomeracji -Brzozów</t>
  </si>
  <si>
    <t>Brzozów Borkówka</t>
  </si>
  <si>
    <t>PLPK151</t>
  </si>
  <si>
    <t>Myczkowce</t>
  </si>
  <si>
    <t>Solina, Olszanica</t>
  </si>
  <si>
    <t>Uchwała nr XXX/317/20 Rady Gminy Solina z dnia 30 listopada 2020 r., w sprawie wyznaczenia aglomeracji Myczkowce (Dz. Urz. Woj. Podkarpackiego z dn. 15 grudnia 2020 r. poz. 5005)</t>
  </si>
  <si>
    <t>PLPK1510</t>
  </si>
  <si>
    <t>Łąka w aglomeracji -Łąka</t>
  </si>
  <si>
    <t>PLPK153</t>
  </si>
  <si>
    <t>Wołkowyja</t>
  </si>
  <si>
    <t>Uchwała nr XXX/320/20 Rady Gminy Solina z dnia 30 listopada 2020 r., w sprawie wyznaczenia aglomeracji Wołkowyja (Dz. Urz. Woj. Podkarpackiego z dn. 15 grudnia 2020 r. poz. 5008)</t>
  </si>
  <si>
    <t>PLPK1530</t>
  </si>
  <si>
    <t>Majdan Królewski w aglomeracji -Majdan Królewski</t>
  </si>
  <si>
    <t>PLPK154</t>
  </si>
  <si>
    <t>Zawada</t>
  </si>
  <si>
    <t>Uchwała nr XXVI/297/2021 Rady Gminy Dębica z dnia 23 lutego 2021 r. w sprawie wyznaczenia aglomeracji ZAWADA (Dz.Urz.Woj.Podk. z 2021 r., poz.868)</t>
  </si>
  <si>
    <t>PLPK1540</t>
  </si>
  <si>
    <t>Rusinów w aglomeracji -Krzątka</t>
  </si>
  <si>
    <t>Rusinów</t>
  </si>
  <si>
    <t>PLPK155N</t>
  </si>
  <si>
    <t>Turze Pole</t>
  </si>
  <si>
    <t>Uchwała nr XXXIII/304/2020 Rady Miejskiej w Brzozowie z dnia 29 grudnia 2020 r. w sprawie wyznaczenia aglomeracji Turze Pole (Dz. Urz. Woj. Podk. z 2021 r., poz. 265)</t>
  </si>
  <si>
    <t>PLPK1550</t>
  </si>
  <si>
    <t>Święte w aglomeracji -Święte</t>
  </si>
  <si>
    <t>PLPK156N</t>
  </si>
  <si>
    <t>Ruda Różaniecka</t>
  </si>
  <si>
    <t>Uchwała nr 253/XXVI/2021 Rady Miejskiej w Narolu z dnia 26 stycznia 2021 r. w sprawie wyznaczenia aglomeracji Ruda Różaniecka (Dz.Urz.Woj.Podk.z 2021 r., poz. 529).</t>
  </si>
  <si>
    <t>PLPK1560N</t>
  </si>
  <si>
    <t>Sieniawa w aglomeracji -Sieniawa</t>
  </si>
  <si>
    <t>PLPK157N</t>
  </si>
  <si>
    <t>Chłopice</t>
  </si>
  <si>
    <t>Uchwała nr XIX/155/2020 Rady Gminy w Chłopicach z dnia 29.12.2020 r. w sprawie wyznaczenia Aglomeracji Chłopice (Dz. U. Woj. Podk. z 2021. poz 706)</t>
  </si>
  <si>
    <t>PLPK1570N</t>
  </si>
  <si>
    <t>Grębów w aglomeracji -Grębów</t>
  </si>
  <si>
    <t>PLPK158N</t>
  </si>
  <si>
    <t>Zamiechów</t>
  </si>
  <si>
    <t>Uchwała nr XIX/156/2020 Rady Gminy w Chłopicach z dnia 29.12.2020 r. w sprawie wyznaczenia Aglomeracji Zamiechów (Dz. U. Woj. Podk. z 2021. poz 707)</t>
  </si>
  <si>
    <t>PLPK1580N</t>
  </si>
  <si>
    <t>Hyżne w aglomeracji -Hyżne</t>
  </si>
  <si>
    <t>PLPK160N</t>
  </si>
  <si>
    <t>Stubno</t>
  </si>
  <si>
    <t>Uchwała nr XXV/154/2020 Rady Gminy w Stubnie z dnia 21 grudnia 2020 r. w sprawie wyznaczenia aglomeracji Stubno (Dz.Urz.Woj. Podk. z 2020 r., poz. 5380)</t>
  </si>
  <si>
    <t>PLPK1590N</t>
  </si>
  <si>
    <t>Miejska Oczyszczalnia Ścieków w Rudniku nad Sanem w aglomeracji -Rudnik nad Sanem</t>
  </si>
  <si>
    <t>Miejska Oczyszczalnia Ścieków w Rudniku nad Sanem</t>
  </si>
  <si>
    <t>PLPK161N</t>
  </si>
  <si>
    <t>Nowy Kamień</t>
  </si>
  <si>
    <t>Kamień</t>
  </si>
  <si>
    <t>Uchwała nr XXI/130/2020 Rady Gminy Kamień z dnia 30 grudnia 2020 r. w sprawie wyznaczenia aglomeracji Nowy Kamień. (Dz.Urz.Woj.Podk. z 2021 r., poz. 200)</t>
  </si>
  <si>
    <t>PLPK1610N</t>
  </si>
  <si>
    <t>Oczyszczalnia Ścieków w Zarszynie w aglomeracji -Zarszyn</t>
  </si>
  <si>
    <t>Oczyszczalnia Ścieków w Zarszynie</t>
  </si>
  <si>
    <t>PLPK162N</t>
  </si>
  <si>
    <t>Stary Dzików</t>
  </si>
  <si>
    <t>Uchwała nr 160/XXXIII/2022 Rady Gminy w Starym Dzikowie z dnia 28.10.2020 r. w sprawie wyznaczenia aglomeracji Stary Dzików (Dz. Urz. Woj. Podk. z 2020 r., poz. 4618)</t>
  </si>
  <si>
    <t>PLPK1620N</t>
  </si>
  <si>
    <t>Raniżów-Borki w aglomeracji -Raniżów</t>
  </si>
  <si>
    <t>Raniżów-Borki</t>
  </si>
  <si>
    <t>PLPK163N</t>
  </si>
  <si>
    <t>Jaworze - Bielowy</t>
  </si>
  <si>
    <t>Uchwała nr XXIX/229/2020 Rady Miejskiej w Pilźnie z dnia 29.12.2022 r. w sprawie wyznaczenia aglomeracji Jaworze-Bielowy, Dziennik Urzędowy Województwa Podkarpackiego z dnia 8 stycznia 2021 r., poz.103</t>
  </si>
  <si>
    <t>PLPK1630N</t>
  </si>
  <si>
    <t>Oczyszczalnia Narol w aglomeracji -Narol</t>
  </si>
  <si>
    <t>Oczyszczalnia Narol</t>
  </si>
  <si>
    <t>PLPK164N</t>
  </si>
  <si>
    <t>Wola Żyrakowska</t>
  </si>
  <si>
    <t>Żyraków</t>
  </si>
  <si>
    <t>Uchwała nr XXII/242/20 Rady Gminy Żyraków z dnia 23 grudnia 2020 r. w sprawie wyznaczenia aglomeracji Wola Żyrakowska (Dz. Urz. Woj. Podk. Z 2020 r. Poz 5358)</t>
  </si>
  <si>
    <t>PLPK1640N</t>
  </si>
  <si>
    <t>Laszki w aglomeracji -Laszki</t>
  </si>
  <si>
    <t>PLPK167N</t>
  </si>
  <si>
    <t>Adamówka</t>
  </si>
  <si>
    <t>Uchwała nr V/54/2020 Rady Gminy Adamówka z dnia 16 grudnia 2020 r. w sprawie wyznaczenia aglomeracji Adamówka (Dz. Urz. Woj. Podk. z 2021 r. poz.318)</t>
  </si>
  <si>
    <t>PLPK1670N</t>
  </si>
  <si>
    <t>Biologiczno-mechaniczna Oczyszczalnia Ścieków BOS 500 w aglomeracji -Dukla</t>
  </si>
  <si>
    <t>Biologiczno-mechaniczna Oczyszczalnia Ścieków BOS 500</t>
  </si>
  <si>
    <t>PLPK169N</t>
  </si>
  <si>
    <t>Kostków</t>
  </si>
  <si>
    <t>Uchwała nr IX/149/2020 Rady Gminy Jarosław z dnia 8 grudnia 2020 r. w sprawie wyznaczenia aglomeracji Kostków (Dz. Urz. Woj. Podk. z 2020. poz 5032)</t>
  </si>
  <si>
    <t>PLPK1690N</t>
  </si>
  <si>
    <t>Gminna Oczyszczalnia Ścieków w Siedliskach w aglomeracji -Lubenia</t>
  </si>
  <si>
    <t>Gminna Oczyszczalnia Ścieków w Siedliskach</t>
  </si>
  <si>
    <t>PLPK172N</t>
  </si>
  <si>
    <t>Straszęcin</t>
  </si>
  <si>
    <t>Uchwała nr XXI/236/20 Rady Gminy Żyraków z dnia 2 grudnia 2020 r. w sprawie wyznaczenia aglomeracji Straszęcin (Dz. Urz. Woj. Podk. z 2020 r. poz 5015)</t>
  </si>
  <si>
    <t>PLPK1720N</t>
  </si>
  <si>
    <t>Wielopole Skrzyńskie w aglomeracji -Wielopole Skrzyńskie</t>
  </si>
  <si>
    <t>PLPK173N</t>
  </si>
  <si>
    <t>Sierakośce</t>
  </si>
  <si>
    <t>Fredropol</t>
  </si>
  <si>
    <t>Uchwała nr XXXIV/250/2021 Rady Gminy Fredropol z dn. 11 lutego 2021 r. w sprawie wyznaczenia obszaru i granic aglomeracji Sierakośce (Dz.Urz. Woj. Podk. z 2021 r. poz 861)</t>
  </si>
  <si>
    <t>PLPK1730N</t>
  </si>
  <si>
    <t>Cieszanów w aglomeracji -Cieszanów</t>
  </si>
  <si>
    <t>PLPK177N</t>
  </si>
  <si>
    <t>Wierzbna</t>
  </si>
  <si>
    <t>Pawłosiów</t>
  </si>
  <si>
    <t>Uchwała nr XXIII/155/2020 Rady Gminy Pawłosiów z dnia 30 grudnia 2020 r. w sprawie wyznaczenia obszaru i granic Aglomeracji Wierzbna (Dz. Urz. Woj. Podk. z 31.12.2020 r. poz. 5452)</t>
  </si>
  <si>
    <t>PLPK1770N</t>
  </si>
  <si>
    <t>Gminna Oczyszczalnia Ścieków w Bliznem w aglomeracji -Jasienica Rosielna</t>
  </si>
  <si>
    <t>Gminna Oczyszczalnia Ścieków w Bliznem</t>
  </si>
  <si>
    <t>PLPK178N</t>
  </si>
  <si>
    <t>Uchwała nr XXIV/252/2020 Rady Gminy Trzebownisko z dnia 25 listopada 2020 r. w sprawie wyznaczenia aglomeracji Nowa Wieś opublikowana w Dzienniku Urzędowym Województwa Podkarpackiego w dn. 10 grudnia 2020r w poz. 4865</t>
  </si>
  <si>
    <t>PLPK1780N</t>
  </si>
  <si>
    <t>Oczyszczalnia Ścieków w Cmolasie w aglomeracji -Cmolas</t>
  </si>
  <si>
    <t>Oczyszczalnia Ścieków w Cmolasie</t>
  </si>
  <si>
    <t>PLPK179N</t>
  </si>
  <si>
    <t>Trójczyce</t>
  </si>
  <si>
    <t>Orły</t>
  </si>
  <si>
    <t>Uchwała nr XXXVI/208/2020 Rady Gminy Orły z dnia 21 grudnia 2020 r. w sprawie wyznaczenia aglomeracji Trójczyce (Dz. Urz. Woj. Podk. z 2020 r., poz. 5282)</t>
  </si>
  <si>
    <t>PLPK1791N</t>
  </si>
  <si>
    <t>PLPK1792N</t>
  </si>
  <si>
    <t>Trzcinica w aglomeracji -Trzcinica</t>
  </si>
  <si>
    <t>PLPK180N</t>
  </si>
  <si>
    <t>Manasterz</t>
  </si>
  <si>
    <t>Jawornik Polski</t>
  </si>
  <si>
    <t>Uchwała nr 261/XXX/2020 Rady Gminy Jawornik Polski z dnia 30.11.2020 r. w sprawie wyznaczenia aglomeracji Manasterz (Dz.Urz.Woj.Podk. z 2020 r., poz. 137).</t>
  </si>
  <si>
    <t>PLPK1800N</t>
  </si>
  <si>
    <t>Przedmieście Czudeckie w aglomeracji -Czudec</t>
  </si>
  <si>
    <t>Przedmieście Czudeckie</t>
  </si>
  <si>
    <t>PLPK185N</t>
  </si>
  <si>
    <t>Wola Roźwienicka</t>
  </si>
  <si>
    <t>Roźwienica</t>
  </si>
  <si>
    <t>Uchwała nr 284/XXXIV/2022 Rady Gminy Roźwienica z dnia 28 października 2022 r. zmieniająca uchwałę w sprawie wyznaczenia obszaru i granic aglomeracji Wola Roźwienicka (Dz.Urz.Woj. Pod. z 2022 r. poz 4527)</t>
  </si>
  <si>
    <t>PLPK1850N</t>
  </si>
  <si>
    <t>Czarna w aglomeracji -Czarna</t>
  </si>
  <si>
    <t>PLPK188N</t>
  </si>
  <si>
    <t>Orzechowce</t>
  </si>
  <si>
    <t>Uchwała nr XXXI/249/20 Rady Gminy Żurawica z dnia 21.12.2020 r. w sprawie wyznaczenia aglomeracji Orzechowce (Dziennik Urzędowy Województwa Podkarpackiego Poz. 5316 z dnia 23.12.2020 r.)</t>
  </si>
  <si>
    <t>PLPK1880N</t>
  </si>
  <si>
    <t>Oczyszczalnia Ścieków w Kołaczycach w aglomeracji -Kołaczyce</t>
  </si>
  <si>
    <t>Oczyszczalnia Ścieków w Kołaczycach</t>
  </si>
  <si>
    <t>PLPK191N</t>
  </si>
  <si>
    <t>Uchwała nr XXVI/228/2021 Rady Gminy Wojaszówka z dnia 30.06.2021 r. zmieniająca uchwałę Nr XXII/177/2020 Rady Gminy Wojaszówka z dnia 30 grudnia 2020 r. w sprawie wyznaczenia aglomeracji Wojaszówka (Dziennik Urzędowy Województwa Podkarpackiego z 2021. poz. 2610).</t>
  </si>
  <si>
    <t>PLPK1910N</t>
  </si>
  <si>
    <t>Radymno Pomiltek w aglomeracji -Radymno</t>
  </si>
  <si>
    <t>Radymno Pomiltek</t>
  </si>
  <si>
    <t>PLPK501</t>
  </si>
  <si>
    <t>Polańczyk</t>
  </si>
  <si>
    <t>Uchwała nr XXX/318/20 Rady Gminy Solina z dnia 30 listopada 2020 r., w sprawie wyznaczenia aglomeracji Polańczyk (Dz. Urz. Woj. Podkarpackiego z dn. 15 grudnia 2020 r. poz. 5006)</t>
  </si>
  <si>
    <t>PLPK5011</t>
  </si>
  <si>
    <t>PLPK5012</t>
  </si>
  <si>
    <t>Tuczempy w aglomeracji -Tuczempy</t>
  </si>
  <si>
    <t>PLPK502</t>
  </si>
  <si>
    <t>Niebylec</t>
  </si>
  <si>
    <t>Uchwała nr XXII/172/2020 RADY GMINY NIEBYLEC z dnia 11 grudnia 2020 r. w sprawie wyznaczenia obszaru i granic Aglomeracji Niebylec (Dziennik Urzędowy Województwa Podkarpackiego, poz. 4977 z dnia 14 grudnia 2020 r.)</t>
  </si>
  <si>
    <t>PLPK5020</t>
  </si>
  <si>
    <t>Trześń w aglomeracji -Niwiska</t>
  </si>
  <si>
    <t>Trześń</t>
  </si>
  <si>
    <t>PLPK504</t>
  </si>
  <si>
    <t>Chmielnik</t>
  </si>
  <si>
    <t>Uchwała nr XVII/138/2020 Rady Gminy Chmielnik z dnia 30 grudnia 2020 r. w sprawie wyznaczenia aglomeracji Chmielnik (Dz. Urz. Woj. Podk. z 2021 r., poz.19)</t>
  </si>
  <si>
    <t>PLPK5040</t>
  </si>
  <si>
    <t>Oczyszczalnia Ścieków w Nowym Żmigrodzie w aglomeracji -Nowy Żmigród</t>
  </si>
  <si>
    <t>Oczyszczalnia Ścieków w Nowym Żmigrodzie</t>
  </si>
  <si>
    <t>PLPK505</t>
  </si>
  <si>
    <t>Przewrotne</t>
  </si>
  <si>
    <t>Uchwała nr XXXII/421/2020 Rady Miejskiej w Głogowie Małopolskim z dnia 16 grudnia 2020 r. w sprawie wyznaczenia Aglomeracji Przewrotne (Dz. Urz. Woj. Podkarp. z 2020 r., poz. 5172)</t>
  </si>
  <si>
    <t>PLPK5050</t>
  </si>
  <si>
    <t>Grodzisko Dolne w aglomeracji -Grodzisko Dolne</t>
  </si>
  <si>
    <t>PLPK506</t>
  </si>
  <si>
    <t>Uherce Mineralne</t>
  </si>
  <si>
    <t>Olszanica</t>
  </si>
  <si>
    <t>Uchwała nr XXV/209/2020 Rady Gminy Olszanica z dnia 29.12.2020 r.w sprawie wyznaczenia aglomeracji Uherce Mineralne. Publikator: Dziennik Urzędowy Województwa Podkarpackiego z dnia 21.01.2021 r. poz. 286</t>
  </si>
  <si>
    <t>PLPK5060</t>
  </si>
  <si>
    <t>Chodaczów w aglomeracji -Grodzisko Dolne</t>
  </si>
  <si>
    <t>Chodaczów</t>
  </si>
  <si>
    <t>PLPK507</t>
  </si>
  <si>
    <t>Jodłowa</t>
  </si>
  <si>
    <t>Uchwała nr XXV/68/20 z dnia 27.11.2020 r. w sprawie wyznaczenia obszaru i granic aglomeracji Jodłowa (Dz. Urz. Woj. Podk. z 2020 r.,poz. 4906)</t>
  </si>
  <si>
    <t>PLPK5070</t>
  </si>
  <si>
    <t>Haczów w aglomeracji -Haczów</t>
  </si>
  <si>
    <t>PLPK508</t>
  </si>
  <si>
    <t>Gnojnica</t>
  </si>
  <si>
    <t>Uchwała nr XXVIII/286/20 Rady Miejskiej w Ropczycach z dnia 30.11.2020 r. w sprawie wyznaczenia aglomeracji Gnojnica (Dz. Urz. Woj. Podk. z 2020 r., poz. 5009)</t>
  </si>
  <si>
    <t>Czermin w aglomeracji -Czermin</t>
  </si>
  <si>
    <t>PLPK509</t>
  </si>
  <si>
    <t>Brzóza Królewska</t>
  </si>
  <si>
    <t>Uchwała nr 93/2020 Rady Gminy Leżajsk w sprawie wyznaczenia aglomeracji Brzóza Królewska (Dziennik Urzędowy Województwa Podkarpackiego z 2020 r. poz.4616)</t>
  </si>
  <si>
    <t>Sadkowa Góra w aglomeracji -Czermin</t>
  </si>
  <si>
    <t>Sadkowa Góra</t>
  </si>
  <si>
    <t>PLPK510</t>
  </si>
  <si>
    <t>Wola Zarczycka</t>
  </si>
  <si>
    <t>Uchwała nr XXX/302/2020 Rady Miejskiej w Nowej Sarzynie z dnia 28 grudnia 2020 r. w sprawie wyznaczenia obszaru i granic aglomeracji Wola Zarczycka (Dz. Urz. Woj. Podkarpackiego poz. 5367)</t>
  </si>
  <si>
    <t>Oczyszczalnia Ścieków w Domaradzu w aglomeracji -Domaradz</t>
  </si>
  <si>
    <t>Oczyszczalnia Ścieków w Domaradzu</t>
  </si>
  <si>
    <t>PLPK600</t>
  </si>
  <si>
    <t>Skołyszyn</t>
  </si>
  <si>
    <t>Gmina Skołyszyn</t>
  </si>
  <si>
    <t>Uchwała nr XVII/93/19 Rady Gminy Skołyszyn z dn. 28.10.2019 r. w sprawie wyznaczenia aglomeracji Skołyszyn (Dz.Urz.Woj.Podk. z 2019 r., poz.5384)</t>
  </si>
  <si>
    <t>PLPK6000</t>
  </si>
  <si>
    <t>Pułanki w aglomeracji -Pułanki</t>
  </si>
  <si>
    <t>PLPK601</t>
  </si>
  <si>
    <t>Pustynia-Podgrodzie</t>
  </si>
  <si>
    <t>Uchwała nr XXXIV/361/2021 Rady Gminy Dębica z dnia 29 września 2021 r. w sprawie wyznaczenia aglomeracji Pustynia-Podgrodzie (Dz.Urz.Woj.Podk. Z 2021 r., poz. 3328)</t>
  </si>
  <si>
    <t>Oleszyce, ul. Zamkowa w aglomeracji -Oleszyce</t>
  </si>
  <si>
    <t>Oleszyce, ul. Zamkowa</t>
  </si>
  <si>
    <t>PLPK602</t>
  </si>
  <si>
    <t>Gmina Mielec</t>
  </si>
  <si>
    <t>Uchwała nr XXV/192/2021 RADY GMINY MIELEC z dnia 29 września 2021 r. w sprawie wyznaczenia obszaru i granic aglomeracji Gminy Mielec (Dz.Urz. Woj. Podk.z 2021 r., poz. 3454)</t>
  </si>
  <si>
    <t>Oczyszczalnia Ścieków w Pruchniku w aglomeracji -Pruchnik</t>
  </si>
  <si>
    <t>Oczyszczalnia Ścieków w Pruchniku</t>
  </si>
  <si>
    <t>PLPL001</t>
  </si>
  <si>
    <t>Aglomeracja Białystok</t>
  </si>
  <si>
    <t>podlaskie</t>
  </si>
  <si>
    <t>Białystok, białostocki</t>
  </si>
  <si>
    <t>Białystok, Wasilków</t>
  </si>
  <si>
    <t>Uchwała nr XXXV/512/21 Rady Miasta Białystok z dnia 25 stycznia 2021 r. (DZ. Urz. Woj. Podl. z 2021 r. poz. 497</t>
  </si>
  <si>
    <t>PLPL0010</t>
  </si>
  <si>
    <t>Żołynia w aglomeracji -Żołynia</t>
  </si>
  <si>
    <t>PLPL002</t>
  </si>
  <si>
    <t>Suwałki</t>
  </si>
  <si>
    <t>suwalski</t>
  </si>
  <si>
    <t>Augustów</t>
  </si>
  <si>
    <t>Niemen</t>
  </si>
  <si>
    <t>Miasto Suwałki</t>
  </si>
  <si>
    <t>Miasto Suwałki i Gmina Suwałki (Część)</t>
  </si>
  <si>
    <t>Uchwała nr XXVII/354/2020 Rady Miejskiej w Suwałkach z dnia 23 grudnia 2020 r. opublikowana w Dzienniku Województwa Podlaskiego z dnia 31.12.2020 r. Poz.5554</t>
  </si>
  <si>
    <t>PLPL0020</t>
  </si>
  <si>
    <t>Brzóza Stadnicka w aglomeracji -Żołynia</t>
  </si>
  <si>
    <t>Brzóza Stadnicka</t>
  </si>
  <si>
    <t>PLPL003</t>
  </si>
  <si>
    <t>Łomża</t>
  </si>
  <si>
    <t>Łomża, Łomżyński</t>
  </si>
  <si>
    <t>Miasto Łomża</t>
  </si>
  <si>
    <t>Miasto Łomża, Gmina Piątnica</t>
  </si>
  <si>
    <t>Uchwała nr 338/XXXIII/20 Rady Miejskiej Łomży, 30 grudnia 2020 r., ogłoszona w Dzienniku Urzędowym Województwa Podlaskiego 4 stycznia 2021 r., poz. 12</t>
  </si>
  <si>
    <t>PLPL0030</t>
  </si>
  <si>
    <t>Zaklików w aglomeracji -Zaklików</t>
  </si>
  <si>
    <t>PLPL004</t>
  </si>
  <si>
    <t>Miasto Siemiatycze</t>
  </si>
  <si>
    <t>siemiatycki</t>
  </si>
  <si>
    <t>Uchwała nr XXIII/154/20 Rady Miasta Siemiatycze z dnia 30.12.2020 r. (Dz. Urz. Woj. Podl. z 2021 r., poz. 59)</t>
  </si>
  <si>
    <t>PLPL0040</t>
  </si>
  <si>
    <t>Lipa w aglomeracji -Lipa</t>
  </si>
  <si>
    <t>PLPL005</t>
  </si>
  <si>
    <t>Dąbrowa Białostocka</t>
  </si>
  <si>
    <t>sokólski</t>
  </si>
  <si>
    <t>Uchwała nr XXI/131/20 z dnia 04.12.2020 r. Rady Miejskiej w Dąbrowie Białostockiej Dziennik Urzędowy Województwa Podlaskiego z dnia 11.12.2020 r. Poz. 5246</t>
  </si>
  <si>
    <t>PLPL0050</t>
  </si>
  <si>
    <t>Oczyszczalnia Ścieków Załuże w aglomeracji -Załuże</t>
  </si>
  <si>
    <t>Oczyszczalnia Ścieków Załuże</t>
  </si>
  <si>
    <t>PLPL006</t>
  </si>
  <si>
    <t>augustowski</t>
  </si>
  <si>
    <t>Gmina Miasto Augustów</t>
  </si>
  <si>
    <t>Gmina Miasto Augustów, Gmina Augustów</t>
  </si>
  <si>
    <t>Uchwała nr XXIX/323/2020 Rady Miejskiej w Augustowie z dnia 29.12.2020 (Dz. U. Woj. Podlaskiego z dnia 4 stycznia 2021 r., Poz.1)</t>
  </si>
  <si>
    <t>PLPL0060</t>
  </si>
  <si>
    <t>Kańczuga AXTONE w aglomeracji -Kańczuga</t>
  </si>
  <si>
    <t>Kańczuga AXTONE</t>
  </si>
  <si>
    <t>PLPL007</t>
  </si>
  <si>
    <t>Hajnówka</t>
  </si>
  <si>
    <t>Gmina Miejska Hajnówka</t>
  </si>
  <si>
    <t>Gmina Miejska Hajnówka, Gmina Wiejska Hajnówka</t>
  </si>
  <si>
    <t>Uchwała nr XXIII/176/20 z dnia 30 grudnia 2020 r. Rady Miasta Hajnówka</t>
  </si>
  <si>
    <t>PLPL0070</t>
  </si>
  <si>
    <t>Gminna Oczyszczalnia Ścieków w Zarzeczu w aglomeracji -Zarzecze</t>
  </si>
  <si>
    <t>Gminna Oczyszczalnia Ścieków w Zarzeczu</t>
  </si>
  <si>
    <t>PLPL008</t>
  </si>
  <si>
    <t>Łapy</t>
  </si>
  <si>
    <t>białostocki</t>
  </si>
  <si>
    <t>Łapy, Poświętne, Wyszki, Suraż</t>
  </si>
  <si>
    <t>Uchwała nr XXIX/237/20 Rady Miejskiej w Łapach z dn. 8 grudnia 2020 r.</t>
  </si>
  <si>
    <t>PLPL0080</t>
  </si>
  <si>
    <t>Rokietnica "HYDROVIT SI 750" w aglomeracji -Rokietnica</t>
  </si>
  <si>
    <t>Rokietnica "HYDROVIT SI 750"</t>
  </si>
  <si>
    <t>PLPL009</t>
  </si>
  <si>
    <t>Zambrów</t>
  </si>
  <si>
    <t>zambrowski</t>
  </si>
  <si>
    <t>Gmina Miasto Zambrów</t>
  </si>
  <si>
    <t>Gmina Miejska Zambrów Gmina Wiejska Zambrów</t>
  </si>
  <si>
    <t>Uchwała nr 133/XXIII/2020 z dnia 29.12.2020 r. w sprawie wyznaczenia aglomeracji Zambrów</t>
  </si>
  <si>
    <t>PLPL0090</t>
  </si>
  <si>
    <t>Pilzno w aglomeracji -Pilzno</t>
  </si>
  <si>
    <t>PLPL010</t>
  </si>
  <si>
    <t>Bielsk Podlaski</t>
  </si>
  <si>
    <t>bielski</t>
  </si>
  <si>
    <t>Gmina Miejska Bielsk Podlaski</t>
  </si>
  <si>
    <t>Uchwała nr XXXI/250/20 Rady Miasta Bielsk Podlaski z dnia 29.12.2020 r. w sprawie wyznaczenia obszaru i granic aglomeracji Bielsk Podlaski</t>
  </si>
  <si>
    <t>PLPL0100</t>
  </si>
  <si>
    <t>Zakład Gospodarki Komunalnej w aglomeracji -Besko</t>
  </si>
  <si>
    <t>Zakład Gospodarki Komunalnej</t>
  </si>
  <si>
    <t>PLPL011</t>
  </si>
  <si>
    <t>Grajewo</t>
  </si>
  <si>
    <t>grajewski</t>
  </si>
  <si>
    <t>Uchwała nr XXXI/257/21 Rady Miasta Grajewo z dnia 28 kwietnia 2021 r. (Dz. Urz. Woj. Podlaskiego z 2021 r. poz. 1796).</t>
  </si>
  <si>
    <t>PLPL0110</t>
  </si>
  <si>
    <t>Oczyszczalnia Ścieków Komunalnych w Baligrodzie w aglomeracji -Baligród</t>
  </si>
  <si>
    <t>Oczyszczalnia Ścieków Komunalnych w Baligrodzie</t>
  </si>
  <si>
    <t>PLPL012</t>
  </si>
  <si>
    <t>Sokółka</t>
  </si>
  <si>
    <t>Uchwała nr XXXIV/208/2020 Rady Miejskiej w Sokółce, 29.12.2020 r., Dziennik Urzędowy Woj. Podlaskiego</t>
  </si>
  <si>
    <t>PLPL0120</t>
  </si>
  <si>
    <t>Gminna Oczyszczalnia Ścieków w Jeżowem w aglomeracji -Jeżowe</t>
  </si>
  <si>
    <t>Gminna Oczyszczalnia Ścieków w Jeżowem</t>
  </si>
  <si>
    <t>PLPL013</t>
  </si>
  <si>
    <t>Mońki</t>
  </si>
  <si>
    <t>moniecki</t>
  </si>
  <si>
    <t>Uchwała nr XXIX/243/21 Rady Miejskiej w Mońkach z dn. 29.01.2021 r. w sprawie wyznaczenia obszaru aglomeracji Mońki ogłoszona w dzienniku urzędowym woj. Podlaskiego 2021 r. poz.535 z 03.02.2021 r.</t>
  </si>
  <si>
    <t>PLPL0130</t>
  </si>
  <si>
    <t>Markowa w aglomeracji -Markowa</t>
  </si>
  <si>
    <t>PLPL014</t>
  </si>
  <si>
    <t>Czarna Białostocka</t>
  </si>
  <si>
    <t>Uchwała nr XXIV/198/20 Rady Miejskiej w Czarnej Białostockiej z dnia 19 listopada 2020 r. w sprawie wyznaczenia granic i obszaru aglomeracji Czarna Białostocka (Dz. U. Woj. Podl. z 2020 r. poz. 4901)</t>
  </si>
  <si>
    <t>PLPL0140</t>
  </si>
  <si>
    <t>Mechaniczno-Biologiczna Oczyszczalnia Ścieków w Błoniu w aglomeracji -Przecław</t>
  </si>
  <si>
    <t>Mechaniczno-Biologiczna Oczyszczalnia Ścieków w Błoniu</t>
  </si>
  <si>
    <t>PLPL015</t>
  </si>
  <si>
    <t>Kolno</t>
  </si>
  <si>
    <t>kolneński</t>
  </si>
  <si>
    <t>Giżycko</t>
  </si>
  <si>
    <t>Uchwała nr XV/117/20 Rady Miasta Kolno z dnia 27 listopada 2020 r. (Dziennik Urzędowy Województwa Podlaskiego, poz.5021)</t>
  </si>
  <si>
    <t>PLPL0151</t>
  </si>
  <si>
    <t>Jarocin w aglomeracji -Jarocin</t>
  </si>
  <si>
    <t>PLPL016</t>
  </si>
  <si>
    <t>Miasto Wysokie Mazowieckie</t>
  </si>
  <si>
    <t>wysokomazowiecki</t>
  </si>
  <si>
    <t>Wysokie Mazowieckie</t>
  </si>
  <si>
    <t>Uchwała nr XXI/118/2020 Rady Miasta Wysokie Mazowieckie z dnia 27 listopada 2020 r. Dz.U.Województwa Podlaskiego z 02.12.2020 r. Poz. 5040</t>
  </si>
  <si>
    <t>PLPL0160</t>
  </si>
  <si>
    <t>Błażowa w aglomeracji -Błażowa</t>
  </si>
  <si>
    <t>PLPL018</t>
  </si>
  <si>
    <t>Suchowola</t>
  </si>
  <si>
    <t>Miasto Suchowola</t>
  </si>
  <si>
    <t>Uchwała nr XXVI/137/2020 Rady Miejskiej w Suchowoli z dnia 2020-11-09 w sprawie wyznaczenia obszaru i granic Aglomeracji Suchowola. Publikator: Dziennik Urzędowy Województwa Podlaskiego</t>
  </si>
  <si>
    <t>PLPL0180</t>
  </si>
  <si>
    <t>Oczyszczalnia w m. Głowaczowa w aglomeracji -Głowaczowa</t>
  </si>
  <si>
    <t>Oczyszczalnia w m. Głowaczowa</t>
  </si>
  <si>
    <t>PLPL020</t>
  </si>
  <si>
    <t>Miasto Sejny</t>
  </si>
  <si>
    <t>sejneński</t>
  </si>
  <si>
    <t>Uchwała nr XXV/182/20 Rady Miasta Sejny z dnia 21 grudnia 2020 r.; Dz. Urz. Woj. Podlaskiego 2020.5453</t>
  </si>
  <si>
    <t>PLPL0200</t>
  </si>
  <si>
    <t>Krzeszów w aglomeracji -Krzeszów</t>
  </si>
  <si>
    <t>PLPL021</t>
  </si>
  <si>
    <t>Białowieża</t>
  </si>
  <si>
    <t>hajnowski</t>
  </si>
  <si>
    <t>Uchwała nr XXVIII/167/21 Rady Gminy Białowieża z dnia 29.09.2021 r. w sprawie wyznaczenia obszaru i granic aglomeracji Białowieża</t>
  </si>
  <si>
    <t>PLPL0210</t>
  </si>
  <si>
    <t>Gminna Oczyszczalnia Ścieków w Skrzyszowie w aglomeracji -Ostrów</t>
  </si>
  <si>
    <t>Gminna Oczyszczalnia Ścieków w Skrzyszowie</t>
  </si>
  <si>
    <t>PLPL022</t>
  </si>
  <si>
    <t>Ciechanowiec</t>
  </si>
  <si>
    <t>Gmina Ciechanowiec</t>
  </si>
  <si>
    <t>Uchwała nr 179/XXIV/20 RADY MIEJSKIEJ W CIECHANOWCU z dnia 26 listopada 2020 r. Dz. Urz. Woj. Podl. Z 2020 r. poz. 5114</t>
  </si>
  <si>
    <t>PLPL0220</t>
  </si>
  <si>
    <t>Krasne w aglomeracji -Krasne</t>
  </si>
  <si>
    <t>PLPL023</t>
  </si>
  <si>
    <t>Krypno Kościelne</t>
  </si>
  <si>
    <t>Krypno</t>
  </si>
  <si>
    <t>Uchwała nr XXII/129/20, Rady Gminy Krypno, 29.12.2020 r., w sprawie wyznaczenia obszaru i granic aglomeracji Krypno Kościelne, Dz. Urz. Woj. Podlaskiego 2021.442</t>
  </si>
  <si>
    <t>PLPL0231</t>
  </si>
  <si>
    <t>PLPL0232</t>
  </si>
  <si>
    <t>ZWK Oczyszczalnia w Iwierzycach w aglomeracji -Iwierzyce</t>
  </si>
  <si>
    <t>ZWK Oczyszczalnia w Iwierzycach</t>
  </si>
  <si>
    <t>PLPL026</t>
  </si>
  <si>
    <t>Brańsk</t>
  </si>
  <si>
    <t>Uchwała nr XV/96/2020 Rady Miasta Brańsk z dnia 30 grudnia 2020 r. Dziennik Urzędowy Województwa 7 Styczeń 2021 r. poz. 95</t>
  </si>
  <si>
    <t>PLPL0260</t>
  </si>
  <si>
    <t>Krzemienna w aglomeracji -Krzemienna</t>
  </si>
  <si>
    <t>PLPL027</t>
  </si>
  <si>
    <t>Szczuczyn</t>
  </si>
  <si>
    <t>Uchwała nr 145/XXVI/20 Rady Miejskiej w Szczuczynie, 27.11.2020 r., dziennik Urzędowy Województwa Podlaskiego Białystok, dnia 2 grudnia 2020 r. Poz. 5038</t>
  </si>
  <si>
    <t>PLPL0270</t>
  </si>
  <si>
    <t>Oczyszczalnia w m. Czarna w aglomeracji -Czarna</t>
  </si>
  <si>
    <t>Oczyszczalnia w m. Czarna</t>
  </si>
  <si>
    <t>PLPL029</t>
  </si>
  <si>
    <t>Stawiski</t>
  </si>
  <si>
    <t>Uchwała nr XXVII/149/20 Rady Miejskiej w Stawiskach z dnia 28 października 2020 r. Dz.Urz. Woj. Podl. Poz. 4653</t>
  </si>
  <si>
    <t>PLPL0290</t>
  </si>
  <si>
    <t>Oczyszczalnia Ścieków Solina - Zabrodzie w aglomeracji -Solina</t>
  </si>
  <si>
    <t>Oczyszczalnia Ścieków Solina - Zabrodzie</t>
  </si>
  <si>
    <t>PLPL031</t>
  </si>
  <si>
    <t>Knyszyn</t>
  </si>
  <si>
    <t>Uchwała nr XXII/152/21 Rady Miejskiej w Knyszynie z dnia 27 stycznia 2021 r. w sprawie wyznaczenia obszaru i granic aglomeracji Knyszyn. Dz. Urz. Woj. Podlaskiego 2021. 471</t>
  </si>
  <si>
    <t>PLPL0310</t>
  </si>
  <si>
    <t>Oczyszczalnia Ścieków Solina Osiedle w aglomeracji -Solina</t>
  </si>
  <si>
    <t>Oczyszczalnia Ścieków Solina Osiedle</t>
  </si>
  <si>
    <t>PLPL032</t>
  </si>
  <si>
    <t>Czeremcha</t>
  </si>
  <si>
    <t>Uchwała nr XXXIII/200/22 Rady Gminy Czeremcha z dnia 27 lipca 2022 r.</t>
  </si>
  <si>
    <t>PLPL0321</t>
  </si>
  <si>
    <t>PLPL0322</t>
  </si>
  <si>
    <t>Padew Narodowa w aglomeracji -Padew Narodowa</t>
  </si>
  <si>
    <t>PLPL037</t>
  </si>
  <si>
    <t>Rajgród</t>
  </si>
  <si>
    <t>Uchwała nr XXVIII/169/20 Rady Miejskiej w Rajgrodzie z dnia 04 grudnia 2020 r.; Dz.Urz.Woj.Podl.z 2020 r. poz 5222</t>
  </si>
  <si>
    <t>PLPL0370</t>
  </si>
  <si>
    <t>Szebnie w aglomeracji -Szebnie</t>
  </si>
  <si>
    <t>PLPL039</t>
  </si>
  <si>
    <t>Szepietowo</t>
  </si>
  <si>
    <t>Uchwała nr XXI/171/20 Rady Miejskiej w Szepietowie z dnia 29 grudnia 2020 r. w sprawie wyznaczenia aglomeracji Szepietowo (Dz.U. Woj. Podl. z dnia 31.12.2020 r. poz. 5577)</t>
  </si>
  <si>
    <t>PLPL0390</t>
  </si>
  <si>
    <t>Oczyszczalnia Ścieków Klecie w aglomeracji -Brzostek</t>
  </si>
  <si>
    <t>Oczyszczalnia Ścieków Klecie</t>
  </si>
  <si>
    <t>PLPL041</t>
  </si>
  <si>
    <t>Tykocin</t>
  </si>
  <si>
    <t>Uchwała nr XXXI/204/2020 Rady Miejskiej w Tykocinie z dnia 16 grudnia 2020 r. Dziennik Urzędowy Województwa Podlaskiego Białystok dnia 18 grudnia 2020 r.</t>
  </si>
  <si>
    <t>PLPL0410</t>
  </si>
  <si>
    <t>Grabownica w aglomeracji -Grabownica Starzeńska</t>
  </si>
  <si>
    <t>Grabownica</t>
  </si>
  <si>
    <t>PLPL045N</t>
  </si>
  <si>
    <t>Choroszcz</t>
  </si>
  <si>
    <t>Uchwała nr XIX/205/2020 Rady Miejskiej w Choroszczy z dnia 22 grudnia 2020 r.</t>
  </si>
  <si>
    <t>PLPL0450N</t>
  </si>
  <si>
    <t>Bojanów w aglomeracji -Bojanów</t>
  </si>
  <si>
    <t>PLPM001</t>
  </si>
  <si>
    <t>pomorskie</t>
  </si>
  <si>
    <t>gdański</t>
  </si>
  <si>
    <t>Gdańsk, Sopot, Część Terenu Miasto Gdynia (ul. Łosiowa, Sarnia, Jelenia, Bernadowska)</t>
  </si>
  <si>
    <t>Uchwała nr LVI/1421/22 RMG z dnia 24 listopada 2022 r. zmieniająca uchwałę w sprawie wyznaczenia obszaru i granic aglomeracji Gdańsk (Dz. Urz. Woj. Pom. z dn. 13.12.2022 r., poz. 5039)</t>
  </si>
  <si>
    <t>PLPM0010</t>
  </si>
  <si>
    <t>Wilcza Wola w aglomeracji -Wilcza Wola</t>
  </si>
  <si>
    <t>PLPM002</t>
  </si>
  <si>
    <t>Gdynia</t>
  </si>
  <si>
    <t>Miasto Gdynia, Miasto Rumia, Miasto Reda, Gmina Miasta Wejherowo, Część Gminy Wejherowo Obejmującej Miejscowości: Bolszewo, Gościcino, Łężyce, Orle, Kąpino, Pętkowice, Góra (Paradyż), Gmina Kosakowo, Część Gminy Szemud Obejmującej Miejscowości: Bojano, Koleczkowo, Dobrzewino, Karczemki, Część Gminy Puck Obejmującej Miejscowości: Połchowo, Rekowo Górne, Widlino, Sławutówko</t>
  </si>
  <si>
    <t>Uchwała nr XLVIII/1475/22 RADY MIASTA GDYNI z dnia 21 grudnia 2022 r. zmieniająca uchwałę w sprawie wyznaczenia obszaru i granic aglomeracji Gdynia (Dz.Urz. Woj. Pom., 10.01.2023 r., poz. 96)</t>
  </si>
  <si>
    <t>PLPM0020</t>
  </si>
  <si>
    <t>Nowy Dzikowiec w aglomeracji -Wilcza Wola</t>
  </si>
  <si>
    <t>Nowy Dzikowiec</t>
  </si>
  <si>
    <t>PLPM003</t>
  </si>
  <si>
    <t>Słupsk</t>
  </si>
  <si>
    <t>słupski</t>
  </si>
  <si>
    <t>Miasto Słupsk</t>
  </si>
  <si>
    <t>Miasto Słupsk, Gmina Słupsk, Gmina Kobylnica</t>
  </si>
  <si>
    <t>Uchwała nr XLVII/694/22 Rady Miejskiej w Słupsku z dnia 29 czerwca 2022 r. w sprawie zmiany uchwały Nr XXVI/420/20 Rady Miejskiej w Słupsku z dnia 21 grudnia 2020 r. w sprawie wyznaczenia obszaru i granic aglomeracji Słupsk</t>
  </si>
  <si>
    <t>PLPM0030</t>
  </si>
  <si>
    <t>Horyniec-Zdrój w aglomeracji -Horyniec-Zdrój</t>
  </si>
  <si>
    <t>PLPM004</t>
  </si>
  <si>
    <t>tczewski</t>
  </si>
  <si>
    <t>Gmina Tczew</t>
  </si>
  <si>
    <t>Gmina Miejska Tczew (Miasto Tczew), Gmina Tczew (Gmina Wiejska)</t>
  </si>
  <si>
    <t>Uchwała nr XXV/218/2020 Rady Miejskiej w Tczewie z dnia 22 grudnia 2020 r. w sprawie wyznaczenia obszaru i granic aglomeracji Tczew - opublikowana w Dzienniku Urzędowym Województwa Pomorskiego dn. 19 stycznia 2021 r. poz 177</t>
  </si>
  <si>
    <t>PLPM0040</t>
  </si>
  <si>
    <t>Ustrobna w aglomeracji -Ustrobna</t>
  </si>
  <si>
    <t>PLPM005</t>
  </si>
  <si>
    <t>Puck</t>
  </si>
  <si>
    <t>pucki</t>
  </si>
  <si>
    <t>Władysławowo</t>
  </si>
  <si>
    <t>Gmw Władysławowo, Gw Puck, Gm Puck</t>
  </si>
  <si>
    <t>Uchwała nr XIV/200/2019 Rady Miejskiej Władysławowa z dnia 30 października 2019 r. w sprawie sposobu wyznaczania obszarów granic aglomeracji Puck (Dz.Urz.Woj.Pom.,26.11.2019 r., poz 5277)</t>
  </si>
  <si>
    <t>PLPM0050</t>
  </si>
  <si>
    <t>Krzywcza w aglomeracji -Krzywcza</t>
  </si>
  <si>
    <t>PLPM006</t>
  </si>
  <si>
    <t>Malbork</t>
  </si>
  <si>
    <t>malborski</t>
  </si>
  <si>
    <t>Elbląg</t>
  </si>
  <si>
    <t>Miasto Malbork</t>
  </si>
  <si>
    <t>Miasto Malbork, Gmina Malbork, Gmina Lichnowy, Miasto i Gmina Nowy Staw</t>
  </si>
  <si>
    <t>Uchwała nr XXVII/239/2020 z 29.12.2020 r. Rady Miasta Malborka Dziennik Urzędowy Województwa Pomorskiego pozycja 446 z dnia 4 luty 2021 r.</t>
  </si>
  <si>
    <t>PLPM0060</t>
  </si>
  <si>
    <t>Bircza w aglomeracji -Bircza</t>
  </si>
  <si>
    <t>PLPM007</t>
  </si>
  <si>
    <t>chojnicki</t>
  </si>
  <si>
    <t>Gmina Miejska Chojnice</t>
  </si>
  <si>
    <t>Gmina Miejska Chojnice, Gmina Chojnice</t>
  </si>
  <si>
    <t>Uchwała nr XXIII/327/20 Rady Miejskiej W Chojnicach z dnia 21 grudnia 2020 r. w sprawie wyznaczenia obszaru i granic aglomeracji Chojnice (Dz.U. Woj. Pom., poz. 270,26.01.2021)</t>
  </si>
  <si>
    <t>PLPM0070</t>
  </si>
  <si>
    <t>Tarnowiec w aglomeracji -Tarnowiec</t>
  </si>
  <si>
    <t>PLPM008</t>
  </si>
  <si>
    <t>Lębork</t>
  </si>
  <si>
    <t>lęborski</t>
  </si>
  <si>
    <t>Lębork, Cewice, Nowa Wieś Lęborska</t>
  </si>
  <si>
    <t>Uchwała nr XXI-333/2020 Rady Miejskiej w Lęborku z dnia 22 grudnia 2020 r.</t>
  </si>
  <si>
    <t>PLPM0080</t>
  </si>
  <si>
    <t>Godowa w aglomeracji -Godowa</t>
  </si>
  <si>
    <t>PLPM009</t>
  </si>
  <si>
    <t>Starogard Gdański</t>
  </si>
  <si>
    <t>starogardzki</t>
  </si>
  <si>
    <t>Gmina Miejska Starogard Gdański</t>
  </si>
  <si>
    <t>Gmina Starogard Gdański, Gmina Miejska Starogard Gdański</t>
  </si>
  <si>
    <t>Uchwała nr XV/168/2019 Rady Miasta Starogard Gdański z dnia 30.10.2019 r. (Dz.U. Woj. Pom. z 27 listopada 2019r poz. 5338.)</t>
  </si>
  <si>
    <t>PLPM0090</t>
  </si>
  <si>
    <t>Oczyszczalnia Ścieków w Myczkowcach w aglomeracji -Myczkowce</t>
  </si>
  <si>
    <t>Oczyszczalnia Ścieków w Myczkowcach</t>
  </si>
  <si>
    <t>PLPM010</t>
  </si>
  <si>
    <t>Pelplin</t>
  </si>
  <si>
    <t>Uchwała nr XXIII/206/20 RADY MIEJSKIEJ W PELPLINIE z dnia 27 listopada 2020 r. w sprawie wyznaczenia obszaru granic aglomeracji Pelplin (Dz. Urz. Woj. Pom. Z dnia 17 grudnia 2020 r., poz. 5532)</t>
  </si>
  <si>
    <t>PLPM0100</t>
  </si>
  <si>
    <t>Oczyszczalnia Ścieków w Wołkowyi w aglomeracji -Wołkowyja</t>
  </si>
  <si>
    <t>Oczyszczalnia Ścieków w Wołkowyi</t>
  </si>
  <si>
    <t>PLPM011</t>
  </si>
  <si>
    <t>Kwidzyn</t>
  </si>
  <si>
    <t>kwidzyński</t>
  </si>
  <si>
    <t>Gmina Miejska Kwidzyn</t>
  </si>
  <si>
    <t>Gmina Miejska Kwidzyn, Gmina Wiejska Kwidzyn</t>
  </si>
  <si>
    <t>Uchwała nr XXII/214/20 Rady Miejskiej w Kwidzynie z dnia 14 grudnia 2020 r. (Dz. Urzędowy Województwa Pomorskiego z dnia 18. grudnia 2020 r. Poz 5554)</t>
  </si>
  <si>
    <t>PLPM0110</t>
  </si>
  <si>
    <t>Zawada w aglomeracji -Zawada</t>
  </si>
  <si>
    <t>PLPM012</t>
  </si>
  <si>
    <t>Ustka</t>
  </si>
  <si>
    <t>Gmina Miejska Ustka</t>
  </si>
  <si>
    <t>Gmina Miejska Ustka i Gmina Wiejska Ustka</t>
  </si>
  <si>
    <t>Uchwała nr XXXI/284/2020 z dnia 26 listopada 2020 r. w sprawie wyznaczenia obszaru i granic aglomeracji Ustka (Dz. U. Woj. Pom. Z 14 grudnia 2020 r., poz. 5367)</t>
  </si>
  <si>
    <t>PLPM0120</t>
  </si>
  <si>
    <t>Turze Pole w aglomeracji -Turze Pole</t>
  </si>
  <si>
    <t>PLPM013</t>
  </si>
  <si>
    <t>Czersk</t>
  </si>
  <si>
    <t>chojnicki, tucholski, starogardzki</t>
  </si>
  <si>
    <t>Czersk, Czarna Woda, Śliwice</t>
  </si>
  <si>
    <t>Uchwała nr XXVI/316/20 RADY MIEJSKIEJ W CZERSKU z dnia 24 listopada 2020 r. w sprawie wyznaczenia obszaru i granic aglomeracji Czersk (Dz. Urz. Woj. Pom. z dnia 16 grudnia 2020 r., poz. 5463)</t>
  </si>
  <si>
    <t>PLPM0130</t>
  </si>
  <si>
    <t>Oczyszczalnia Ruda Różaniecka w aglomeracji -Ruda Różaniecka</t>
  </si>
  <si>
    <t>Oczyszczalnia Ruda Różaniecka</t>
  </si>
  <si>
    <t>PLPM013N</t>
  </si>
  <si>
    <t>Rytel</t>
  </si>
  <si>
    <t>Uchwała nr XXVI/317/20 RADY MIEJSKIEJ W CZERSKU z dnia 24 listopada 2020 r. w sprawie wyznaczenia obszaru i granic aglomeracji Rytel (Dz. Urz. Woj. Pom. z dnia 16 grudnia 2020 r., poz. 5443)</t>
  </si>
  <si>
    <t>PLPM0130N</t>
  </si>
  <si>
    <t>Oczyszczalnia Ścieków w Chłopicach w aglomeracji -Chłopice</t>
  </si>
  <si>
    <t>Oczyszczalnia Ścieków w Chłopicach</t>
  </si>
  <si>
    <t>PLPM014</t>
  </si>
  <si>
    <t>Człuchów</t>
  </si>
  <si>
    <t>człuchowski</t>
  </si>
  <si>
    <t>Gmina Miejska Człuchów</t>
  </si>
  <si>
    <t>Gmina Miejska Człuchów, Gmina Człuchów</t>
  </si>
  <si>
    <t>Uchwała nr XXXV.296.2021, Rada Miejska w Człuchowie, 2021-11-22, Dz. Urz. Woj. Pom. 2021.4509</t>
  </si>
  <si>
    <t>PLPM0140</t>
  </si>
  <si>
    <t>Oczyszczalnia Ścieków w Zamiechowie w aglomeracji -Zamiechów</t>
  </si>
  <si>
    <t>Oczyszczalnia Ścieków w Zamiechowie</t>
  </si>
  <si>
    <t>PLPM015</t>
  </si>
  <si>
    <t>Kościerzyna</t>
  </si>
  <si>
    <t>kościerski</t>
  </si>
  <si>
    <t>Uchwała nr XXXII/295/20 RADY MIASTA KOŚCIERZYNA z dnia 16 grudnia 2020 r. w sprawie zmiany Uchwały nr XXX/290/20 Rady Miasta Kościerzyna z dnia 25 listopada 2020 r. w sprawie wyznaczenia Aglomeracji Kościerzyna i likwidacji dotychczasowej Aglomeracji Kościerzyna</t>
  </si>
  <si>
    <t>PLPM0150</t>
  </si>
  <si>
    <t>Stubno w aglomeracji -Stubno</t>
  </si>
  <si>
    <t>PLPM016</t>
  </si>
  <si>
    <t>Kartuzy</t>
  </si>
  <si>
    <t>Uchwała nr XXXVII/332/2020 Rady Miejskiej w Kartuzach z dn. 11 grudnia 2020 r. W sprawie wyznaczenia obszaru i granic aglomeracji Kartuzy, Dz. Urz. Woj. Pomorskiego z 2020 r. Poz. 5641</t>
  </si>
  <si>
    <t>PLPM0160</t>
  </si>
  <si>
    <t>Nowy Kamień w aglomeracji -Nowy Kamień</t>
  </si>
  <si>
    <t>PLPM017</t>
  </si>
  <si>
    <t>Bytów</t>
  </si>
  <si>
    <t>bytowski</t>
  </si>
  <si>
    <t>Uchwała nr XXVI/254/2020 RADY MIEJSKIEJ W BYTOWIE z dnia 21 grudnia 2020 r. w sprawie wyznaczenia obszaru i granic aglomeracji Bytów</t>
  </si>
  <si>
    <t>PLPM0170</t>
  </si>
  <si>
    <t>Stary Dzików w aglomeracji -Stary Dzików</t>
  </si>
  <si>
    <t>PLPM018</t>
  </si>
  <si>
    <t>Krynica Morska</t>
  </si>
  <si>
    <t>Uchwała nr XXVI/225/20 Rady Miejskiej w Krynicy Morskiej z dnia 22 grudnia 2020 r. W sprawie wyznaczenia obszaru i granic aglomeracji Krynica Morska, Dz. U. z 2021 r. Poz. 105</t>
  </si>
  <si>
    <t>PLPM0180</t>
  </si>
  <si>
    <t>Jaworze-Bielowy w aglomeracji -Jaworze - Bielowy</t>
  </si>
  <si>
    <t>Jaworze-Bielowy</t>
  </si>
  <si>
    <t>PLPM019</t>
  </si>
  <si>
    <t>Sztum</t>
  </si>
  <si>
    <t>sztumski</t>
  </si>
  <si>
    <t>Uchwała nr XXVII.217.2020 Rady Miejskiej w Sztumie z dnia 16.12.2020 r. w sprawie wyznaczenia obszaru i granic aglomeracji Sztum (Dz. U. Woj. Pomorskiego z dnia 14 stycznia 2021 r., poz. 128)</t>
  </si>
  <si>
    <t>PLPM0190</t>
  </si>
  <si>
    <t>Wola Żyrakowska w aglomeracji -Wola Żyrakowska</t>
  </si>
  <si>
    <t>PLPM020</t>
  </si>
  <si>
    <t>Skórcz</t>
  </si>
  <si>
    <t>Gmina Miejska Skórcz</t>
  </si>
  <si>
    <t>Gmina Miejska Skórcz, Gmina Skórcz</t>
  </si>
  <si>
    <t>Uchwała nr XXIII/148/2020 Rady Miejskiej w Skórczu z dnia 22 grudnia 2020 r. dziennik Urzędowy Województwa Pomorskiego z 2021 r., poz. 136 z dnia 14stycznia 2021</t>
  </si>
  <si>
    <t>PLPM0200</t>
  </si>
  <si>
    <t>Oczyszczalnia Ścieków w Adamówce w aglomeracji -Adamówka</t>
  </si>
  <si>
    <t>Oczyszczalnia Ścieków w Adamówce</t>
  </si>
  <si>
    <t>PLPM021</t>
  </si>
  <si>
    <t>Somonino</t>
  </si>
  <si>
    <t>kartuski</t>
  </si>
  <si>
    <t>Somonino, Kartuzy</t>
  </si>
  <si>
    <t>Uchwała nr XXIII/228/2020 Rady Gminy Somonino z dnia 21 grudnia 2020 r. Dziennik Urzędowy Woj. Pom. z dnia 30 grudnia 2020 r. POZ. 5733</t>
  </si>
  <si>
    <t>PLPM0210</t>
  </si>
  <si>
    <t>Kostków w aglomeracji -Kostków</t>
  </si>
  <si>
    <t>PLPM022</t>
  </si>
  <si>
    <t>Prabuty</t>
  </si>
  <si>
    <t>Uchwała nr XXVII/170/2020 Rady Miejskiej w Prabutach z dnia 28 października 2020 r. w sprawie wyznaczenia aglomeracji Prabuty (Dz. Urz. Woj. Pomorskiego, z dnia 18.11.2020 r. poz. 4801)</t>
  </si>
  <si>
    <t>PLPM0220</t>
  </si>
  <si>
    <t>Straszęcin w aglomeracji -Straszęcin</t>
  </si>
  <si>
    <t>Szczecin</t>
  </si>
  <si>
    <t>PLPM023</t>
  </si>
  <si>
    <t>Miastko</t>
  </si>
  <si>
    <t>Koszalin</t>
  </si>
  <si>
    <t>Uchwała nr XXVII/259/2020 Rady Miejskiej w Miastku z dnia 4 grudnia 2020 r. w sprawie wyznaczenia obszaru i granic aglomeracji Miastko Dziennik Urzędowy Województwa Pomorskiego Gdańsk dnia 14 stycznia 2021 r. Poz. 143</t>
  </si>
  <si>
    <t>PLPM0230</t>
  </si>
  <si>
    <t>Sierakośce w aglomeracji -Sierakośce</t>
  </si>
  <si>
    <t>PLPM024</t>
  </si>
  <si>
    <t>Sierakowice</t>
  </si>
  <si>
    <t>Sierakowice, Sulęczyno</t>
  </si>
  <si>
    <t>Uchwała nr XXII/320/20 Rady Gminy Sierakowice z dnia 15 grudnia 2020 r. w sprawie wyznaczenia obszaru i granic aglomeracji Sierakowice; Dz.U.Województwa Pomorskiego z dnia 23 grudnia 2020 r., poz. 5645</t>
  </si>
  <si>
    <t>PLPM0241</t>
  </si>
  <si>
    <t>PLPM0242</t>
  </si>
  <si>
    <t>Wierzbna w aglomeracji -Wierzbna</t>
  </si>
  <si>
    <t>PLPM025</t>
  </si>
  <si>
    <t>Dębnica Kaszubska</t>
  </si>
  <si>
    <t>Uchwała nr XXVII/188/2020 Rady Gminy Dębnica Kaszubska 30.12.2020 r. (Dz. Urz. Woj. Pomorskiego z dnia 03.02.2021 poz. 410</t>
  </si>
  <si>
    <t>PLPM0250</t>
  </si>
  <si>
    <t>PLPM026</t>
  </si>
  <si>
    <t>Kępice</t>
  </si>
  <si>
    <t>Uchwała nr XXI/201/2020 Rady Miejskiej w Kępicach z dnia 22 grudnia 2020 r. w sprawie wyznaczenia obszaru i granic Aglomeracji Kępice. Dziennik Urzędowy Województwa Pomorskiego Gdańsk, dnia poniedziałek 8 lutego 2021 r. Poz. 484</t>
  </si>
  <si>
    <t>PLPM0260</t>
  </si>
  <si>
    <t>Trójczyce w aglomeracji -Trójczyce</t>
  </si>
  <si>
    <t>PLPM027</t>
  </si>
  <si>
    <t>Stegna</t>
  </si>
  <si>
    <t>Stegna, Sztutowo</t>
  </si>
  <si>
    <t>Uchwała nr XX/192/2020 RADY GMINY STEGNA z dnia 19 listopada 2020 r. w sprawie wyznaczenia obszaru i granic aglomeracji Stegna</t>
  </si>
  <si>
    <t>PLPM0270</t>
  </si>
  <si>
    <t>Niziny w aglomeracji -Trójczyce</t>
  </si>
  <si>
    <t>Niziny</t>
  </si>
  <si>
    <t>PLPM028</t>
  </si>
  <si>
    <t>Nowy Dwór Gdański</t>
  </si>
  <si>
    <t>Uchwała nr 238/XXIX/2020 Rady Miejskiej w Nowym Dworze Gdańskim z dnia 26 listopada 2020 r. w sprawie wyznaczenia obszaru i granic aglomeracji Gminy Nowy Dwór Gdański (Dz. U. Woj. Pomorskiego z 14 grudnia 2020 r., poz. 5351)</t>
  </si>
  <si>
    <t>PLPM0280</t>
  </si>
  <si>
    <t>Oczyszczalnia Ścieków w Manasterzu w aglomeracji -Manasterz</t>
  </si>
  <si>
    <t>Oczyszczalnia Ścieków w Manasterzu</t>
  </si>
  <si>
    <t>PLPM029</t>
  </si>
  <si>
    <t>Debrzno</t>
  </si>
  <si>
    <t>Człuchów, Złotów</t>
  </si>
  <si>
    <t>Debrzno, Lipka (Woj. Wielkopolskie)</t>
  </si>
  <si>
    <t>Uchwała nr 98.XXXVIII.2020 Rady Miejskiej w Debrznie z dnia 29 grudnia 2020 r. (Dz. U. Woj. Pom. poz. 340 z dnia 28 stycznia 2021 r.)</t>
  </si>
  <si>
    <t>PLPM0290</t>
  </si>
  <si>
    <t>Wola Roźwienicka w aglomeracji -Wola Roźwienicka</t>
  </si>
  <si>
    <t>PLPM030</t>
  </si>
  <si>
    <t>Przechlewo</t>
  </si>
  <si>
    <t>Uchwała nr 211/XXX/2020 RADY GMINY PRZECHLEWO z dnia 22 grudnia 2020 r. W sprawie wyznaczenia obszarów i granic aglomeracji Przechlewo (Dz. Urz. Woj. Pom. z dnia 19 stycznia 2021 r., poz. 182)</t>
  </si>
  <si>
    <t>PLPM0300</t>
  </si>
  <si>
    <t>Oczyszczalnia Ścieków w miejscowości Orzechowce w aglomeracji -Orzechowce</t>
  </si>
  <si>
    <t>Oczyszczalnia Ścieków w miejscowości Orzechowce</t>
  </si>
  <si>
    <t>PLPM031</t>
  </si>
  <si>
    <t>Rowy</t>
  </si>
  <si>
    <t>Uchwała nr XXIII.312.2020 RADY GMINY USTKA z dnia 18 grudnia 2020 r. w sprawie wyznaczenia obszaru i granic aglomeracji Rowy</t>
  </si>
  <si>
    <t>PLPM0310</t>
  </si>
  <si>
    <t>Wojaszówka w aglomeracji -Wojaszówka</t>
  </si>
  <si>
    <t>PLPM032</t>
  </si>
  <si>
    <t>Jastarnia</t>
  </si>
  <si>
    <t>Jastarnia, Część Miasta Hel</t>
  </si>
  <si>
    <t>Uchwała nr XXV/263/2020 RADY MIEJSKIEJ JASTARNI W SPRAWIE WYZNACZENIA OBSZARU I GRANNC AGLOMERACJI JASTARNIA z dnia 21 grudnia 2020 r. (Dz. Urz. Woj. Pom z 12.01.2021 r.)</t>
  </si>
  <si>
    <t>PLPM0320</t>
  </si>
  <si>
    <t>Oczyszczalnia Ścieków w Polańczyku w aglomeracji -Polańczyk</t>
  </si>
  <si>
    <t>Oczyszczalnia Ścieków w Polańczyku</t>
  </si>
  <si>
    <t>PLPM033</t>
  </si>
  <si>
    <t>Łeba</t>
  </si>
  <si>
    <t>Łeba, Wicko</t>
  </si>
  <si>
    <t>Uchwała nr XXVI/239/2020 Rady Miejskiej w Łebie z dnia 30 grudnia 2020 r. (Dziennik Urzędowy Województwa Pomorskiego 2021 r. poz. 342 Ogłoszony: 28.01.2021)</t>
  </si>
  <si>
    <t>PLPM0330</t>
  </si>
  <si>
    <t>Oczyszczalnia Ścieków w Berezce w aglomeracji -Polańczyk</t>
  </si>
  <si>
    <t>Oczyszczalnia Ścieków w Berezce</t>
  </si>
  <si>
    <t>PLPM034</t>
  </si>
  <si>
    <t>Hel</t>
  </si>
  <si>
    <t>Uchwała nr XXI/170/20 Rady Miasta Helu z dnia 30 grudnia 2020 r. w sprawie wyznaczenia obszaru i granic aglomeracji Gminy Miejska Hel DZIENNIK URZEDOWY WOJEWÓDZTWA POMORSKIEGO 9-02-2021 poz. 520;</t>
  </si>
  <si>
    <t>PLPM0340</t>
  </si>
  <si>
    <t>Niebylec-Małówka w aglomeracji -Niebylec</t>
  </si>
  <si>
    <t>Niebylec-Małówka</t>
  </si>
  <si>
    <t>PLPM036</t>
  </si>
  <si>
    <t>Brusy</t>
  </si>
  <si>
    <t>Uchwała nr XIX/166/20 RADY MIEJSKIEJ W BRUSACH Z DNIA 20 LISTOPADA 2020 r. W SPRAWIE WYZNACZENIA OBSZARU I GRANIC AGLOMERACJI BRUSY (DZ. URZ. WOJ. POM. Z DNIA 14 GRUDNIA 2020 r., POZ. 5365)</t>
  </si>
  <si>
    <t>PLPM0360</t>
  </si>
  <si>
    <t>Mechaniczno Biologiczna Oczyszczalnia Typu Lemna w aglomeracji -Chmielnik</t>
  </si>
  <si>
    <t>Mechaniczno Biologiczna Oczyszczalnia Typu Lemna</t>
  </si>
  <si>
    <t>PLPM037</t>
  </si>
  <si>
    <t>Gniew</t>
  </si>
  <si>
    <t>UCHWAŁA nr XXX/230/20 RADY MIEJSKIEJ W GNIEWIE Z DNIA 30 GRUDNIA 2020 r. OPUBLIKOWANA W DZ.U. WOJEWÓDZTWA POMORSKIREGO nr 460 Z DNIS 05.02.2021 R.</t>
  </si>
  <si>
    <t>PLPM0370</t>
  </si>
  <si>
    <t>Przewrotne w aglomeracji -Przewrotne</t>
  </si>
  <si>
    <t>PLPM038</t>
  </si>
  <si>
    <t>Dzierzgoń</t>
  </si>
  <si>
    <t>Dzierzgoń, Stary Targ</t>
  </si>
  <si>
    <t>Uchwała nr XVIII/255/2020 Rady Miejskiej w Dzierzgoniu z dnia 22 grudnia 2020 r. w sprawie wyznaczania obszaru i granic aglomeracji Dzierzgoń (Dz.U. Woj. Pom. z 2021 r. poz. 218)</t>
  </si>
  <si>
    <t>PLPM0380</t>
  </si>
  <si>
    <t>Uherce Mineralne w aglomeracji -Uherce Mineralne</t>
  </si>
  <si>
    <t>PLPM039</t>
  </si>
  <si>
    <t>Skarszewy</t>
  </si>
  <si>
    <t>Uchwała nr XLVIII/368/2022 Rady Miejskiej w Skarszewach z dnia 12 sierpnia 2022 r. W sprawie wyznaczenia obszaru i granic aglomeracji Skarszewy</t>
  </si>
  <si>
    <t>PLPM0390</t>
  </si>
  <si>
    <t>Oczyszczalnia Ścieków w Jodłowej w aglomeracji -Jodłowa</t>
  </si>
  <si>
    <t>Oczyszczalnia Ścieków w Jodłowej</t>
  </si>
  <si>
    <t>PLPM040</t>
  </si>
  <si>
    <t>Władysławowo, Puck</t>
  </si>
  <si>
    <t>Uchwała nr XXVIII/441/2020 Rady Miejskiej Władysławowo z dnia 29 grudnia 2020 r. (Dz.Urz.Woj. Pom., 27.01.2021 r., poz. 326)</t>
  </si>
  <si>
    <t>PLPM0400</t>
  </si>
  <si>
    <t>Przysieki w aglomeracji -Skołyszyn</t>
  </si>
  <si>
    <t>Przysieki</t>
  </si>
  <si>
    <t>PLPM041</t>
  </si>
  <si>
    <t>Krokowa</t>
  </si>
  <si>
    <t>Krokowa, Puck</t>
  </si>
  <si>
    <t>Uchwała nr XXX/303/2020 Rady Gminy Krokowa z dnia 17.12.2020 r. w sprawie wyzn. Obsz. Aglom. Krokowa (Dz. Urz. Woj. Pom., 20 stycznia 2021 r., poz. 199)</t>
  </si>
  <si>
    <t>PLPM0412</t>
  </si>
  <si>
    <t>PLPM0411</t>
  </si>
  <si>
    <t>Oczyszczalnia Ścieków w Białymstoku w aglomeracji -Aglomeracja Białystok</t>
  </si>
  <si>
    <t>Oczyszczalnia Ścieków w Białymstoku</t>
  </si>
  <si>
    <t>PLPM042</t>
  </si>
  <si>
    <t>Pszczółki</t>
  </si>
  <si>
    <t>Uchwała nr XXX/193/20 Rady Gminy Pszczółki z dnia 17 listopada 2020 r. w sprawie wyznaczenia obszaru i granicy aglomeracji Pszczółki</t>
  </si>
  <si>
    <t>PLPM0421</t>
  </si>
  <si>
    <t>PLPM0422</t>
  </si>
  <si>
    <t>Suwałki w aglomeracji -Suwałki</t>
  </si>
  <si>
    <t>PLPM043</t>
  </si>
  <si>
    <t>Gniewino</t>
  </si>
  <si>
    <t>wejherowski</t>
  </si>
  <si>
    <t>Uchwała nr XXII/178/2020 Rady Gminy Gniewino, z dnia 29 grudnia 2020 r. (Dz. Urz. Woj. Pom. 2021, poz.282)</t>
  </si>
  <si>
    <t>PLPM0430</t>
  </si>
  <si>
    <t>Łomża w aglomeracji -Łomża</t>
  </si>
  <si>
    <t>PLPM044</t>
  </si>
  <si>
    <t>Luzino</t>
  </si>
  <si>
    <t>Uchwała nr XXI/317/2020 RADY GMINY LUZINO z dnia 30 grudnia 2020 r. w sprawie wyznaczenia obszaru i granic aglomeracji Luzino</t>
  </si>
  <si>
    <t>PLPM0440</t>
  </si>
  <si>
    <t>Oczyszczalnia Miejska w aglomeracji -Miasto Siemiatycze</t>
  </si>
  <si>
    <t>Oczyszczalnia Miejska</t>
  </si>
  <si>
    <t>PLPM045</t>
  </si>
  <si>
    <t>Zblewo</t>
  </si>
  <si>
    <t>Uchwała nr XIV/143/2019 Rady Gminy Zblewo z dnia 18.12.2019 r. w sprawie likwidacji dotychczasowej aglomeracji Zblewi i wyznaczenia aglomeracji Zblewo (Dz. Urz. Woj. Pom. z 2020 r., poz. 51).</t>
  </si>
  <si>
    <t>PLPM0450</t>
  </si>
  <si>
    <t>Oczyszczalnia Biologiczno Mechaniczna Dąbrowa Białostocka w aglomeracji -Dąbrowa Białostocka</t>
  </si>
  <si>
    <t>Oczyszczalnia Biologiczno Mechaniczna Dąbrowa Białostocka</t>
  </si>
  <si>
    <t>PLPM046</t>
  </si>
  <si>
    <t>Czarne</t>
  </si>
  <si>
    <t>Uchwała nr 0007.65.2020 Rady Miejskiej w Czarnem z dnia 21 grudnia 2020 r. (Dz. U Woj. Pom. Poz. 631 z dnia 15 lutego 2021 r.)</t>
  </si>
  <si>
    <t>PLPM0460</t>
  </si>
  <si>
    <t>Augustów w aglomeracji -Augustów</t>
  </si>
  <si>
    <t>PLPM047</t>
  </si>
  <si>
    <t>Nowa Karczma</t>
  </si>
  <si>
    <t>Uchwała nr XXIV/142/2020 Rady Gminy Nowa Karczma z dnia 06.11.2020 r. (Dz. Urz. Woj. Pom. Z dnia 3 grudnia 2020 r. Poz. 5104)</t>
  </si>
  <si>
    <t>PLPM0471</t>
  </si>
  <si>
    <t>PLPM0472</t>
  </si>
  <si>
    <t>Hajnówka w aglomeracji -Hajnówka</t>
  </si>
  <si>
    <t>PLPM048</t>
  </si>
  <si>
    <t>Karsin</t>
  </si>
  <si>
    <t>Gmina Karsin</t>
  </si>
  <si>
    <t>Uchwała nr XIX/N/157/20 RADY GMINY KARSIN z dnia 24 grudnia 2020 r. w sprawie: wyznaczenia obszaru i granic aglomeracji w Gminie Karsin (Dz. Urz. Woj. Pom. z dnia 9 lutego 2021 r.,poz. 522)</t>
  </si>
  <si>
    <t>PLPM0480</t>
  </si>
  <si>
    <t>Miejska Oczyszczalnia Ścieków w Łapach w aglomeracji -Łapy</t>
  </si>
  <si>
    <t>Miejska Oczyszczalnia Ścieków w Łapach</t>
  </si>
  <si>
    <t>PLPM049</t>
  </si>
  <si>
    <t>Swornegacie</t>
  </si>
  <si>
    <t>Gmina Chojnice</t>
  </si>
  <si>
    <t>Uchwała nr XXI/349/2020 Rady Gminy w Chojnicach z dnia 30 grudnia 2020 r. Dz. U. Województwa Pomorskiego z 2021 r., poz. 448</t>
  </si>
  <si>
    <t>PLPM0490</t>
  </si>
  <si>
    <t>Zambrów w aglomeracji -Zambrów</t>
  </si>
  <si>
    <t>PLPM050</t>
  </si>
  <si>
    <t>Bożepole Wielkie</t>
  </si>
  <si>
    <t>Łęczyce</t>
  </si>
  <si>
    <t>Uchwała nr XXXII/116/2020 Rady Gminy Łęczyce z dnia 29 grudnia 2020 r. W sprawie wyznaczenia obszaru i granic aglomeracji Bożepole Wielkie</t>
  </si>
  <si>
    <t>PLPM0500</t>
  </si>
  <si>
    <t>Bielsk Podlaski w aglomeracji -Bielsk Podlaski</t>
  </si>
  <si>
    <t>PLPM051</t>
  </si>
  <si>
    <t>Lubichowo</t>
  </si>
  <si>
    <t>Uchwała nr XXVI/165/2020 Rady Gminy Lubichowo z dn. 21 grudnia 2020 r. [Dz. Urz. Woj. Pom. Z dn. 15.01.2021 r., poz. 144]</t>
  </si>
  <si>
    <t>PLPM0510</t>
  </si>
  <si>
    <t>Oczyszczalnia Miejska Grajewo w aglomeracji -Grajewo</t>
  </si>
  <si>
    <t>Oczyszczalnia Miejska Grajewo</t>
  </si>
  <si>
    <t>PLPM052</t>
  </si>
  <si>
    <t>Chmielno</t>
  </si>
  <si>
    <t>Chmielno, Kartuzy</t>
  </si>
  <si>
    <t>Uchwała nr XXII/226/2020 Rady Gminy z dnia 16.12.2020 r., Dziennik Urzędowy Województwa Pomorskiego z dnia 21.01.2021 r. poz. 214</t>
  </si>
  <si>
    <t>PLPM0520</t>
  </si>
  <si>
    <t>Sokółka w aglomeracji -Sokółka</t>
  </si>
  <si>
    <t>PLPM053</t>
  </si>
  <si>
    <t>Wielki Klincz</t>
  </si>
  <si>
    <t>Uchwała nr XIII/228/20 Rady Gminy Kościerzyna z dnia 27 listopada 2020 r. w sprawie wyznaczenia obszaru i granic aglomeracji Wielki Klincz (Dz. Urz. Woj. Pom. poz. 5338)</t>
  </si>
  <si>
    <t>PLPM0530</t>
  </si>
  <si>
    <t>Oczyszczalnia Ścieków w Mońkach w aglomeracji -Mońki</t>
  </si>
  <si>
    <t>Oczyszczalnia Ścieków w Mońkach</t>
  </si>
  <si>
    <t>PLPM054</t>
  </si>
  <si>
    <t>Cedry Wielkie</t>
  </si>
  <si>
    <t>Uchwała nr XX/158/2021 Rady Gminy Cedry Wielkie z dn. 28 stycznia 2021 r. (Dz. Urz. Woj. Pom. z 2021 r., poz. 673)</t>
  </si>
  <si>
    <t>PLPM0541</t>
  </si>
  <si>
    <t>PLPM0542</t>
  </si>
  <si>
    <t>Oczyszczalnia Ścieków Czarna Białostocka w aglomeracji -Czarna Białostocka</t>
  </si>
  <si>
    <t>Oczyszczalnia Ścieków Czarna Białostocka</t>
  </si>
  <si>
    <t>PLPM055</t>
  </si>
  <si>
    <t>Ryjewo</t>
  </si>
  <si>
    <t>Uchwała nr XX/125/20 Rady Gminy Ryjewo z dnia 28 października 2020 r., opublikowano w Dzienniku Urzędowym Województwa Pomorskiego dnia 10 listopada 2020 r. pod pozycją 4662</t>
  </si>
  <si>
    <t>PLPM0550</t>
  </si>
  <si>
    <t>Kolno w aglomeracji -Kolno</t>
  </si>
  <si>
    <t>PLPM056</t>
  </si>
  <si>
    <t>Smętowo Graniczne</t>
  </si>
  <si>
    <t>Uchwała nr XXIV/160/2020 Rady Gminy Smętowo Graniczne z dnia 22 grudnia 2020 r. W sprawie wyznaczania obszaru i granic aglomeracji na terenie Gminy Smętowo Graniczne (Dz. Urz. Woj. Pom. Z dnia 3 lutego 2021 r., poz.406)</t>
  </si>
  <si>
    <t>PLPM0560</t>
  </si>
  <si>
    <t>Miejska Oczyszczalnia Ścieków Komunalnych w aglomeracji -Miasto Wysokie Mazowieckie</t>
  </si>
  <si>
    <t>PLPM057</t>
  </si>
  <si>
    <t>Studzienice</t>
  </si>
  <si>
    <t>Uchwała nr XIV/153/2020 RADY GMINY STUDZIENICE z dnia 10 grudnia 2020 r. w sprawie wyznaczenia obszaru i granic aglomeracji Studzienice (Dz. Urz. Woj. Pom. z dnia 2 marca 2021 r., poz. 820)</t>
  </si>
  <si>
    <t>PLPM0570</t>
  </si>
  <si>
    <t>Oczyszczalnia Ścieków w Suchowoli w aglomeracji -Suchowola</t>
  </si>
  <si>
    <t>Oczyszczalnia Ścieków w Suchowoli</t>
  </si>
  <si>
    <t>PLPM058</t>
  </si>
  <si>
    <t>Jabłowo</t>
  </si>
  <si>
    <t>Starogard Gdański, Bobowo</t>
  </si>
  <si>
    <t>Uchwała nr XXXV/424/2021 Rady Gminy Starogard Gdański z dnia 21 września 2021 r. w sprawie wyznaczenia obszaru i granic aglomeracji Jabłowo (Dz. Urz. Woj. Pom. z dnia 7 października 2021 r., poz. 3581)</t>
  </si>
  <si>
    <t>PLPM0580</t>
  </si>
  <si>
    <t>Miasto Sejny w aglomeracji -Miasto Sejny</t>
  </si>
  <si>
    <t>PLPM059</t>
  </si>
  <si>
    <t>Konarzyny</t>
  </si>
  <si>
    <t>Uchwała nr XII/129/2020 RADY GMINY W KONARZYNACH Z DNIA 16 WRZEŚNIA 2020 R. W SPRAWIE WYZNACZENIA OBSZARU I GRANIC AGLOMERACJI KONARZYNY (DZ. URZ. WOJ. POM. Z DNIA 9 PAŹDZIERNIKA 2020 R. POZ. 4173)</t>
  </si>
  <si>
    <t>PLPM0590</t>
  </si>
  <si>
    <t>Białowieża w aglomeracji -Białowieża</t>
  </si>
  <si>
    <t>PLPM060</t>
  </si>
  <si>
    <t>Kaliska</t>
  </si>
  <si>
    <t>Uchwała nrXXIX/255/2020 Rady Gminy Kaliska z dnia 9 grudnia 2020 r. w sprawie wyznaczenia obszaru i granic aglomeracji Kaliska (Dz. Urz. Woj. Pomorskiego z dnia 17.12.2020 r. poz. 5536)</t>
  </si>
  <si>
    <t>PLPM0600</t>
  </si>
  <si>
    <t>Miejska Oczyszczalnia Ścieków w Ciechanowcu, w aglomeracji -Ciechanowiec</t>
  </si>
  <si>
    <t>Miejska Oczyszczalnia Ścieków w Ciechanowcu,</t>
  </si>
  <si>
    <t>PLPM062</t>
  </si>
  <si>
    <t>Dziemiany</t>
  </si>
  <si>
    <t>Uchwała nr XXVIII/135/20 Rady Gminy Dziemiany z dnia 28 grudnia 2020 r. w sprawie wyznaczenia obszaru i granic aglomeracji Dziemiany (Dz. Urz. Woj. Pom z dnia 27 stycznia 2021 r./ poz 947)</t>
  </si>
  <si>
    <t>PLPM0620</t>
  </si>
  <si>
    <t>Krypno Wielkie w aglomeracji -Krypno Kościelne</t>
  </si>
  <si>
    <t>Krypno Wielkie</t>
  </si>
  <si>
    <t>PLPM063</t>
  </si>
  <si>
    <t>Wierszyno</t>
  </si>
  <si>
    <t>Kołczygłowy</t>
  </si>
  <si>
    <t>Uchwała nr XX/201/2020 Rady Gminy Kołczygłowy z dnia 14 grudnia 2020 r. (Dz. Urz. Woj. Pom. z 2020 r., poz. 5698)</t>
  </si>
  <si>
    <t>PLPM0630</t>
  </si>
  <si>
    <t>Kruszyn w aglomeracji -Krypno Kościelne</t>
  </si>
  <si>
    <t>Kruszyn</t>
  </si>
  <si>
    <t>PLPM064</t>
  </si>
  <si>
    <t>Liniewo</t>
  </si>
  <si>
    <t>Uchwała nr XXIII/196/2020 z dnia 25 listopada 2020 r. Rady Gminy Liniewo i Uchwała zmieniająca XXV/223/2021 z dnia 11 lutego 2021 r. Rady Gminy Liniewo</t>
  </si>
  <si>
    <t>PLPM0640</t>
  </si>
  <si>
    <t>Hydrocentrum w aglomeracji -Brańsk</t>
  </si>
  <si>
    <t>PLPM065</t>
  </si>
  <si>
    <t>Trąbki Wielkie</t>
  </si>
  <si>
    <t>Gmina Trąbki Wielkie</t>
  </si>
  <si>
    <t>Uchwała nr XXVII/213/2021 Rady Gminy Trąbki Wielkie z dnia 12.01.2021 r. w sprawie wyznaczenia obszaru i granic aglomeracji Trąbki Wielkie</t>
  </si>
  <si>
    <t>PLPM0650</t>
  </si>
  <si>
    <t>Szczuczyn w aglomeracji -Szczuczyn</t>
  </si>
  <si>
    <t>PLPM066</t>
  </si>
  <si>
    <t>Stare Pole</t>
  </si>
  <si>
    <t>Uchwała nr XVIII/147/2020 Rady Gminy Stare Pole z dnia 24.09.2020 r. w sprawie wyznaczenia obszaru i granic aglomeracji Stare Pole; 24.09.2020 r., Rada Gminy Stare Pole, Dz. Urz. Woj. Pom. Z 2020 r., poz. 4293</t>
  </si>
  <si>
    <t>PLPM0660</t>
  </si>
  <si>
    <t>Miejska Oczyszczalnia Ścieków w Stawiskach w aglomeracji -Stawiski</t>
  </si>
  <si>
    <t>Miejska Oczyszczalnia Ścieków w Stawiskach</t>
  </si>
  <si>
    <t>PLPM067</t>
  </si>
  <si>
    <t>Uchwała nr XX/130/2020 Rady Gminy Osiek z dnia 22 grudnia 2020 r. w sprawie wyznaczenia obszaru i granic aglomeracji gminy Osiek (Dz. Urz. Woj. Pom. z dnia 25 stycznia 2021 r., poz. 251)</t>
  </si>
  <si>
    <t>PLPM0670</t>
  </si>
  <si>
    <t>Oczyszczalnia Ścieków w Knyszynie w aglomeracji -Knyszyn</t>
  </si>
  <si>
    <t>Oczyszczalnia Ścieków w Knyszynie</t>
  </si>
  <si>
    <t>PLPM068</t>
  </si>
  <si>
    <t>Lipusz</t>
  </si>
  <si>
    <t>Uchwała nr L/312/2022 Rady Gminy Lipusz z 21 listopada 2022 r. w sprawie zmiany uchwały Nr XXV/153/2020 Rady Gminy z dnia 16 grudnia 2020 r. w sprawie wyznaczania obszaru i granic aglomeracji Lipusz, Dz. Urz. Woj. Pom. z dnia 6 grudnia 2022 r., poz. 4722</t>
  </si>
  <si>
    <t>PLPM0680</t>
  </si>
  <si>
    <t>Hydrocentrum w aglomeracji -Czeremcha</t>
  </si>
  <si>
    <t>PLPM069</t>
  </si>
  <si>
    <t>Łubiana</t>
  </si>
  <si>
    <t>Uchwała nr XIII/229/20 Rady Gminy Kościerzyna z dnia 7 grudnia 2020 r. w sprawie wyznaczenia obszaru i granic aglomeracji Łubiana (Dz. Urz. Woj. Pom. poz. 5451)</t>
  </si>
  <si>
    <t>PLPM0690</t>
  </si>
  <si>
    <t>Wiejska w aglomeracji -Czeremcha</t>
  </si>
  <si>
    <t>Wiejska</t>
  </si>
  <si>
    <t>PLPM070</t>
  </si>
  <si>
    <t>Linia</t>
  </si>
  <si>
    <t>Uchwała nr 235/XXII/VIII/2020 Rady Gminy Linia z dnia 17.12.2020 r. (Dz. Urz. Woj. Pom. Z 2021 r., 25 stycznia, poz. 236)</t>
  </si>
  <si>
    <t>PLPM0700</t>
  </si>
  <si>
    <t>Rajgród w aglomeracji -Rajgród</t>
  </si>
  <si>
    <t>PLPM071</t>
  </si>
  <si>
    <t>Borzytuchom</t>
  </si>
  <si>
    <t>Gmina Borzytuchom</t>
  </si>
  <si>
    <t>Uchwała nr XV/169/20 Rady Gminy Borytuchom (Dz.Urz.Woj. Pom. z 2020 r., 21 grudnia, poz. 5583)</t>
  </si>
  <si>
    <t>PLPM0710</t>
  </si>
  <si>
    <t>Szepietowo w aglomeracji -Szepietowo</t>
  </si>
  <si>
    <t>PLPM075</t>
  </si>
  <si>
    <t>Żarnowiec</t>
  </si>
  <si>
    <t>Uchwała nr XXX/304/2020 Rady Gminy Krokowa z dnia 17.12.2020 r. w sprawie wyzn. Obsz. Aglom. Żarnowiec (Dz. Urz. Woj. Pom. 20 stycznia 2021 r., poz. 198)</t>
  </si>
  <si>
    <t>PLPM0751</t>
  </si>
  <si>
    <t>Tykocin w aglomeracji -Tykocin</t>
  </si>
  <si>
    <t>PLPM079N</t>
  </si>
  <si>
    <t>Lipnica</t>
  </si>
  <si>
    <t>Uchwała nr XXII/186/2020 Rady Gminy w Lipnicy z dnia 27 listopada 2020 r.</t>
  </si>
  <si>
    <t>PLPM0790N</t>
  </si>
  <si>
    <t>Oczyszczalnia Ścieków w Choroszczy w aglomeracji -Choroszcz</t>
  </si>
  <si>
    <t>Oczyszczalnia Ścieków w Choroszczy</t>
  </si>
  <si>
    <t>PLPM080N</t>
  </si>
  <si>
    <t>Rzeczenica</t>
  </si>
  <si>
    <t>Uchwała nr XXVIII/188/20 Rady Gminy Rzeczenica z dnia 29.12.2020 r. Dziennik urzędowy województwa pomorskiego poz. 409 z dnia 03.02.2021 r.</t>
  </si>
  <si>
    <t>PLPM0800N</t>
  </si>
  <si>
    <t>Gdańsk-Wschód w aglomeracji -Gdańsk</t>
  </si>
  <si>
    <t>Gdańsk-Wschód</t>
  </si>
  <si>
    <t>PLPM081N</t>
  </si>
  <si>
    <t>Przywidz</t>
  </si>
  <si>
    <t>Uchwała nr XLII/350/2022 Rady Gminy Przywidz z dnia 20 grudnia 2022 r. zmieniająca uchwałę w sprawie likwidacji i wyznaczenia aglomeracji Przywidz (DZ. URZ. WOJ. POM. 2023 r. poz. 740)</t>
  </si>
  <si>
    <t>PLPM0811N</t>
  </si>
  <si>
    <t>GOŚ Dębogórze w aglomeracji -Gdynia</t>
  </si>
  <si>
    <t>GOŚ Dębogórze</t>
  </si>
  <si>
    <t>PLPM082N</t>
  </si>
  <si>
    <t>Przodkowo</t>
  </si>
  <si>
    <t>Uchwała nr XIX/235/2020, Rada Gminy Przodkowo, 30 grudnia 2020 r., Dziennik Urzędowy Województwa Pomorskiego poz. 250 z 2021 r.</t>
  </si>
  <si>
    <t>PLPM0820N</t>
  </si>
  <si>
    <t>Oczyszczalnia Słupsk w aglomeracji -Słupsk</t>
  </si>
  <si>
    <t>Oczyszczalnia Słupsk</t>
  </si>
  <si>
    <t>PLPM083N</t>
  </si>
  <si>
    <t>Stężyca</t>
  </si>
  <si>
    <t>Uchwała nr XVII/271/2020 Rady Gminy Stężyca z dnia 1.12.2020 r. (DZ. URZ. WOJ. z 2020 poz. 5547)</t>
  </si>
  <si>
    <t>PLPM0830N</t>
  </si>
  <si>
    <t>Oczyszczalnia Tczew w aglomeracji -Tczew</t>
  </si>
  <si>
    <t>Oczyszczalnia Tczew</t>
  </si>
  <si>
    <t>PLPM085N</t>
  </si>
  <si>
    <t>Stara Kiszewa</t>
  </si>
  <si>
    <t>Uchwała nr XV/96/2019 Rady Gminy Stara Kiszewa z dnia 20 grudnia 2019 r. w sprawie likwidacji dotychczasowej aglomeracji Stara Kiszewa i wyznaczenia aglomeracji Stara Kiszewa (Dz. Urz. Woj. Pom. Z dnia 16 stycznia 2020 r., poz 486)</t>
  </si>
  <si>
    <t>PLPM0850N</t>
  </si>
  <si>
    <t>Swarzewo w aglomeracji -Puck</t>
  </si>
  <si>
    <t>Swarzewo</t>
  </si>
  <si>
    <t>PLPM086N</t>
  </si>
  <si>
    <t>Subkowy</t>
  </si>
  <si>
    <t>Uchwała nr XX/147/20 Rady Gminy Subkowy z dnia 27 października 2020 r. w sprawie wyznaczenia obszaru i granic aglomeracji Subkowy (Dz. Urz. Woj. Pom. Z dnia 19 listopada 2020 r. poz. 4853)</t>
  </si>
  <si>
    <t>PLPM0862N</t>
  </si>
  <si>
    <t>PLPM0861N</t>
  </si>
  <si>
    <t>Oczyszczalnia Ścieków w Kałdowie Wsi w aglomeracji -Malbork</t>
  </si>
  <si>
    <t>Oczyszczalnia Ścieków w Kałdowie Wsi</t>
  </si>
  <si>
    <t>PLPM087N</t>
  </si>
  <si>
    <t>Choczewo</t>
  </si>
  <si>
    <t>Uchwała nr XXVII/212/2020 Rady Gminy Choczewo z dnia 21 grudnia 2020 r. opublikowana w Dzienniku Urzędowym Województwa Pomorskiego dnia 19.01.2021 r.</t>
  </si>
  <si>
    <t>PLPM0870N</t>
  </si>
  <si>
    <t>Oczyszczalnia Chojnice Igły w aglomeracji -Chojnice</t>
  </si>
  <si>
    <t>Oczyszczalnia Chojnice Igły</t>
  </si>
  <si>
    <t>PLPM088N</t>
  </si>
  <si>
    <t>Sobowidz</t>
  </si>
  <si>
    <t>Uchwała nr XXVII/214/2021 Rady Gminy Trąbki Wielkie z dnia 12.01.2021 r. w sprawie wyznaczenia obszaru i granic aglomeracji Sobowidz</t>
  </si>
  <si>
    <t>PLPM0880N</t>
  </si>
  <si>
    <t>Oczyszczalnia Ścieków Lębork w aglomeracji -Lębork</t>
  </si>
  <si>
    <t>Oczyszczalnia Ścieków Lębork</t>
  </si>
  <si>
    <t>PLPM091N</t>
  </si>
  <si>
    <t>Wyczechy</t>
  </si>
  <si>
    <t>Uchwała nr 0007.66.2020 Rady Miejskiej w Czarnem z dnia 21 grudnia 2020 r. (Dz. U Woj. Pom. Poz. 632 z dnia 15 lutego 2021 r.</t>
  </si>
  <si>
    <t>PLPM0910N</t>
  </si>
  <si>
    <t>Oczyszczalnia Ścieków PWiK STAR-WiK w aglomeracji -Starogard Gdański</t>
  </si>
  <si>
    <t>Oczyszczalnia Ścieków PWiK STAR-WiK</t>
  </si>
  <si>
    <t>PLPM092N</t>
  </si>
  <si>
    <t>Suchy Dąb</t>
  </si>
  <si>
    <t>Uchwała nr 0007.XXIII.171.2020 Rady Gminy Suchy Dąb z dnia 21.12.2020 r.</t>
  </si>
  <si>
    <t>PLPM0920N</t>
  </si>
  <si>
    <t>Oczyszczalnia Pelplin w aglomeracji -Pelplin</t>
  </si>
  <si>
    <t>Oczyszczalnia Pelplin</t>
  </si>
  <si>
    <t>PLPM093N</t>
  </si>
  <si>
    <t>Uchwała nr XXXII/115/2020 Rady Gminy Łęczyce z dnia 29 grudnia 2020 r. W sprawie wyznaczania obszaru i granic aglomeracji Łęczyce</t>
  </si>
  <si>
    <t>PLPM0930N</t>
  </si>
  <si>
    <t>MM Kwidzyn Sp. z o.o. w aglomeracji -Kwidzyn</t>
  </si>
  <si>
    <t>MM Kwidzyn Sp. z o.o.</t>
  </si>
  <si>
    <t>PLPM094N</t>
  </si>
  <si>
    <t>Potęgowo</t>
  </si>
  <si>
    <t>Uchwała nr XXVII/254/2020 Rady Gminy Potęgowo z dnia 25 listopada 2020 r. (Dz. U. Woj. Pomorskiego 2020 r., poz. 5357)</t>
  </si>
  <si>
    <t>PLPM0941N</t>
  </si>
  <si>
    <t>Wodociągi Ustka Sp. z o.o. w aglomeracji -Ustka</t>
  </si>
  <si>
    <t>Wodociągi Ustka Sp. z o.o.</t>
  </si>
  <si>
    <t>PLPM501</t>
  </si>
  <si>
    <t>Smołdzino</t>
  </si>
  <si>
    <t>Uchwała nr XXIX/191/2020 Rady Gminy Smołdzino z dnia 29 grudnia 2020 r. publikacja Dz. Urz. Woj. Pomorskiego z dnia 27.01.2021 poz. 305</t>
  </si>
  <si>
    <t>PLPM5010</t>
  </si>
  <si>
    <t>Czersk w aglomeracji -Czersk</t>
  </si>
  <si>
    <t>PLPM502</t>
  </si>
  <si>
    <t>Osieczna</t>
  </si>
  <si>
    <t>Uchwała nr XXII/122/2020 RADY GMINY OSIECZNA z dnia 16 grudnia 2020 r. w sprawie wyznaczenia obszaru i granic aglomeracji Osieczna</t>
  </si>
  <si>
    <t>PLPM5020</t>
  </si>
  <si>
    <t>Rytel w aglomeracji -Rytel</t>
  </si>
  <si>
    <t>PLPM600</t>
  </si>
  <si>
    <t>Tuchomie</t>
  </si>
  <si>
    <t>Uchwała nr XII/153/2020 Rady Gminy Tuchomie z dnia 12 listopada 2020 r. w sprawie wyznaczenia obszaru i granic aglomeracji Tuchomie Dz. URZ. WOJ. 2020.5174 z dnia 08.12.2020 r.</t>
  </si>
  <si>
    <t>PLPM6000</t>
  </si>
  <si>
    <t>Miejska Oczyszczalnia Ścieków w aglomeracji -Człuchów</t>
  </si>
  <si>
    <t>PLPM601</t>
  </si>
  <si>
    <t>Czarna Dąbrówka</t>
  </si>
  <si>
    <t>Uchwała nr XX/235/2020 Rady Gminy Czarna Dąbrówka z dnia 30.11.2020 r. Opub. Dz. Urz. Woj. Pom. z 2020 r., poz. 5499</t>
  </si>
  <si>
    <t>PLPM6010</t>
  </si>
  <si>
    <t>Oczyszczalnia Ścieków w Kościerzynie w aglomeracji -Kościerzyna</t>
  </si>
  <si>
    <t>Oczyszczalnia Ścieków w Kościerzynie</t>
  </si>
  <si>
    <t>PLPM602</t>
  </si>
  <si>
    <t>Pruszcz Gdański</t>
  </si>
  <si>
    <t>Gmina Wiejska Pruszcz Gdański</t>
  </si>
  <si>
    <t>Wiejska Pruszcz Gdański Miejska Pruszcz Gdański</t>
  </si>
  <si>
    <t>Uchwała nr XXIV/127/2020 RADY GMINY PRUSZCZ GDAŃSKI z dnia 22 grudnia 2020 r. w sprawie wyznaczenia obszaru i granic aglomeracji Pruszcz Gdański Dz.Urz.Woj. Pomorskiego 2021.474</t>
  </si>
  <si>
    <t>Oczyszczalnia Ścieków w Kartuzach w aglomeracji -Kartuzy</t>
  </si>
  <si>
    <t>Oczyszczalnia Ścieków w Kartuzach</t>
  </si>
  <si>
    <t>PLPM603</t>
  </si>
  <si>
    <t>Kielno</t>
  </si>
  <si>
    <t>Gmina Szemud</t>
  </si>
  <si>
    <t>Uchwała nr XX/288/2020 RADY GMINY SZEMUD z dnia 26 LISTOPADA 2020 r. w sprawie wyznaczenia obszaru i granic aglomeracji Kielno na terenie gminy Szemud.</t>
  </si>
  <si>
    <t>PLPM6030</t>
  </si>
  <si>
    <t>Przyborzyce w aglomeracji -Bytów</t>
  </si>
  <si>
    <t>Przyborzyce</t>
  </si>
  <si>
    <t>PLPM604</t>
  </si>
  <si>
    <t>Kolbudy</t>
  </si>
  <si>
    <t>Uchwała nr XXVIII/229/20 Rady Gminy Kolbudy z dnia 15 grudnia 2020 r. w sprawie wyznaczenia obszaru i granic aglomeracji Kolbudy (Dz. Urz. Woj. Pomorskiego z dn. 30-12-2020 r., poz. 5723)</t>
  </si>
  <si>
    <t>Krynica Morska w aglomeracji -Krynica Morska</t>
  </si>
  <si>
    <t>PLPM605</t>
  </si>
  <si>
    <t>Żukowo</t>
  </si>
  <si>
    <t>Uchwała nr XXVIII/370/2020 Rady Miejskiej w Żukowie z dnia 15.12.2020 r. w sprawie wyznaczenia obszaru i granic aglomeracji Żukowo (Dziennik Urzędowy Województwa Pomorskiego z dnia 17 grudnia 2020 r., poz. 5542)</t>
  </si>
  <si>
    <t>Sztumskie Pole w aglomeracji -Sztum</t>
  </si>
  <si>
    <t>Sztumskie Pole</t>
  </si>
  <si>
    <t>PLSL001</t>
  </si>
  <si>
    <t>Sosnowiec</t>
  </si>
  <si>
    <t>śląskie</t>
  </si>
  <si>
    <t>Sosnowiec, Katowice, Mysłowice</t>
  </si>
  <si>
    <t>Sosnowiec, Mysłowice, Katowice</t>
  </si>
  <si>
    <t>Uchwała nr 614/XXXIV/2020 Rady Miejskiej w Sosnowcu z dnia 26 listopada 2020 r. w sprawie wyznaczenia obszaru i granic aglomeracji Sosnowiec (Dz.U.Śląsk poz. 8756)</t>
  </si>
  <si>
    <t>PLSL0011</t>
  </si>
  <si>
    <t>PLSL0012</t>
  </si>
  <si>
    <t>Oczyszczalnia Skórcz w aglomeracji -Skórcz</t>
  </si>
  <si>
    <t>Oczyszczalnia Skórcz</t>
  </si>
  <si>
    <t>PLSL002</t>
  </si>
  <si>
    <t>Tychy</t>
  </si>
  <si>
    <t>Tychy, bieruńsko-lędziński</t>
  </si>
  <si>
    <t>Tychy, Bieruń</t>
  </si>
  <si>
    <t>Uchwała nr XXIII/469/20 RADY MIASTA TYCHY z dnia 17 grudnia 2020 r.</t>
  </si>
  <si>
    <t>PLSL0020</t>
  </si>
  <si>
    <t>Sławki w aglomeracji -Somonino</t>
  </si>
  <si>
    <t>Sławki</t>
  </si>
  <si>
    <t>PLSL003</t>
  </si>
  <si>
    <t>Racibórz</t>
  </si>
  <si>
    <t>raciborski, wodzisławski</t>
  </si>
  <si>
    <t>Racibórz, Lubomia, Kornowac, Rudnik</t>
  </si>
  <si>
    <t>Uchwała nr XXVI/359/2020 RADY MIASTA RACIBÓRZ z dnia 16 grudnia 2020 r. w sprawie wyznaczenia aglomeracji Racibórz</t>
  </si>
  <si>
    <t>PLSL0030</t>
  </si>
  <si>
    <t>Prabuty w aglomeracji -Prabuty</t>
  </si>
  <si>
    <t>PLSL004</t>
  </si>
  <si>
    <t>Częstochowa</t>
  </si>
  <si>
    <t>częstochowski</t>
  </si>
  <si>
    <t>Częstochowa i Części Gmin Mykanów, Poczesna, Rędziny, Konopiska</t>
  </si>
  <si>
    <t>Uchwała nr 500.XXXVI.2020 Rady Miasta Częstochowy z dnia 3.12.2020 r.</t>
  </si>
  <si>
    <t>PLSL0041</t>
  </si>
  <si>
    <t>PLSL0042</t>
  </si>
  <si>
    <t>Oczyszczalnia Ścieków w Węgorzynku w aglomeracji -Miastko</t>
  </si>
  <si>
    <t>Oczyszczalnia Ścieków w Węgorzynku</t>
  </si>
  <si>
    <t>PLSL005</t>
  </si>
  <si>
    <t>Katowice, Czeladź, Siemianowce Śląskie, Sosnowiec</t>
  </si>
  <si>
    <t>Uchwała nr XXXIX/851/21 Rady Miasta Katowice z dnia 30.09.2021 r.</t>
  </si>
  <si>
    <t>PLSL0051</t>
  </si>
  <si>
    <t>PLSL0052</t>
  </si>
  <si>
    <t>PLSL0053</t>
  </si>
  <si>
    <t>PLSL0054</t>
  </si>
  <si>
    <t>PLSL0055</t>
  </si>
  <si>
    <t>Sierakowice w aglomeracji -Sierakowice</t>
  </si>
  <si>
    <t>PLSL006</t>
  </si>
  <si>
    <t>Zabrze</t>
  </si>
  <si>
    <t>Uchwała nr XXVIII/454/20 RADY MIASTA ZABRZE z dnia 21 grudnia 2020 r. w sprawie wyznaczenia aglomeracji Zabrze</t>
  </si>
  <si>
    <t>PLSL0061</t>
  </si>
  <si>
    <t>PLSL0062</t>
  </si>
  <si>
    <t>Sulęczyno w aglomeracji -Sierakowice</t>
  </si>
  <si>
    <t>Sulęczyno</t>
  </si>
  <si>
    <t>PLSL007</t>
  </si>
  <si>
    <t>żywiecki</t>
  </si>
  <si>
    <t>Żywiec, Radziechowy-Wieprz, Lipowa, Gilowice, Jeleśnia, Koszarawa, Łodygowice, Świnna</t>
  </si>
  <si>
    <t>Uchwała nr XLIII/318/2021 RADY MIEJSKIEJ W ŻYWCU z dnia 30 czerwca 2021 r.</t>
  </si>
  <si>
    <t>PLSL0070</t>
  </si>
  <si>
    <t>Dębnica Kaszubska w aglomeracji -Dębnica Kaszubska</t>
  </si>
  <si>
    <t>PLSL008</t>
  </si>
  <si>
    <t>Chorzów - Świętochłowice</t>
  </si>
  <si>
    <t>Chorzów, Świętochłowice</t>
  </si>
  <si>
    <t>Chorzów</t>
  </si>
  <si>
    <t>Uchwała nr XXX/510/2020 Rady Miasta Chorzów z dnia 17.12.2020 r.</t>
  </si>
  <si>
    <t>PLSL0080</t>
  </si>
  <si>
    <t>Oczyszczalnia Kępice w aglomeracji -Kępice</t>
  </si>
  <si>
    <t>Oczyszczalnia Kępice</t>
  </si>
  <si>
    <t>PLSL009</t>
  </si>
  <si>
    <t>gliwicki</t>
  </si>
  <si>
    <t>Gliwice, Pyskowice</t>
  </si>
  <si>
    <t>Uchwała nr XXIII/458/2021 Rady Miasta Gliwice z 18 lutego 2021 r. Dz.U.Woj.Śl.Poz.1329</t>
  </si>
  <si>
    <t>PLSL0090</t>
  </si>
  <si>
    <t>Stegna w aglomeracji -Stegna</t>
  </si>
  <si>
    <t>PLSL010</t>
  </si>
  <si>
    <t>Bielsko-Biała Komorowice</t>
  </si>
  <si>
    <t>grodzki, Bielsko-Biała, bielski</t>
  </si>
  <si>
    <t>Bielsko-Biała</t>
  </si>
  <si>
    <t>Bielsko-Biała, Wilkowice, Buczkowice, Szczyrk, Bestwina, Kozy</t>
  </si>
  <si>
    <t>Uchwała nr XLIII/999/2022 Rady Miejskiej w Bielsku-Białej z dnia 24 marca 2022 r.</t>
  </si>
  <si>
    <t>PLSL0100</t>
  </si>
  <si>
    <t>Nowy Dwór Gdański w aglomeracji -Nowy Dwór Gdański</t>
  </si>
  <si>
    <t>PLSL011</t>
  </si>
  <si>
    <t>Bytom</t>
  </si>
  <si>
    <t>Katowice, Gliwice</t>
  </si>
  <si>
    <t>Bytom, Radzionków</t>
  </si>
  <si>
    <t>Uchwała nr XLV/620/21 Rady Miejskiej z dnia 26.07.2021 r., opublikowana w Dzienniku Urzędowym Województwa Śląskiego z 30.07.2021 r. poz. 5173</t>
  </si>
  <si>
    <t>PLSL0111</t>
  </si>
  <si>
    <t>PLSL0112</t>
  </si>
  <si>
    <t>PLSL0113</t>
  </si>
  <si>
    <t>Oczyszczalnia Ścieków Debrzno Wieś w aglomeracji -Debrzno</t>
  </si>
  <si>
    <t>Oczyszczalnia Ścieków Debrzno Wieś</t>
  </si>
  <si>
    <t>PLSL012</t>
  </si>
  <si>
    <t>Jaworzno</t>
  </si>
  <si>
    <t>Jaworzno, Oświęcim, Mysłowice</t>
  </si>
  <si>
    <t>Jaworzno, Chełmek, Mysłowice</t>
  </si>
  <si>
    <t>Uchwała nr XXVI/342/2020 RADY MIEJSKIEJ W JAWORZNIE z dnia 26 listopada 2020 r. w sprawie wyznaczenia obszaru i granic Aglomeracji Jaworzno</t>
  </si>
  <si>
    <t>PLSL0120</t>
  </si>
  <si>
    <t>Oczyszczalnia Ścieków w Przechlewie w aglomeracji -Przechlewo</t>
  </si>
  <si>
    <t>Oczyszczalnia Ścieków w Przechlewie</t>
  </si>
  <si>
    <t>PLSL013</t>
  </si>
  <si>
    <t>Dąbrowa Górnicza</t>
  </si>
  <si>
    <t>Dąbrowa Górnicza, Sosnowiec, będziński</t>
  </si>
  <si>
    <t>Dąbrowa Górnicza, Sosnowiec, Będzin</t>
  </si>
  <si>
    <t>Uchwała nr XXV/543/2020 Rady Miejskiej w Dąbrowie Górniczej z dnia 16 grudnia 2020 r. w sprawie wyznaczenia obszaru i granic aglomeracji Dąbrowa Górnicza (Dz.U.Woj. Śl. Poz. 9346)</t>
  </si>
  <si>
    <t>PLSL0130</t>
  </si>
  <si>
    <t>Oczyszczalnia Ścieków Rowy w aglomeracji -Rowy</t>
  </si>
  <si>
    <t>Oczyszczalnia Ścieków Rowy</t>
  </si>
  <si>
    <t>PLSL014</t>
  </si>
  <si>
    <t>Ruda Śląska</t>
  </si>
  <si>
    <t>Uchwała nr PR.0007.158.2020 RADY MIASTA RUDA ŚLĄSKA z dnia 29 grudnia 2020 r. w sprawie wyznaczenia obszaru i granic aglomeracji miasta Ruda Śląska (Dz. Urz. Województwa Śląskiego z dnia 04.01.2021 r. Poz. 30); Uchwała nr PR.0007.7.2021 RADY MIASTA RUDA ŚLĄSKA z dnia 28 stycznia 2021 r. w sprawie zmiany uchwały nr PR.0007.158.2020 Rady Miasta Ruda Śląska z dnia 29 grudnia 2020 r. w sprawie wyznaczenia obszaru i granic aglomeracji miasta Ruda Śląska (Dz. Urz. Województwa Śląskiego z dnia 03.02.2021 r. Poz. 881)</t>
  </si>
  <si>
    <t>PLSL0141</t>
  </si>
  <si>
    <t>PLSL0142</t>
  </si>
  <si>
    <t>PLSL0143</t>
  </si>
  <si>
    <t>Jastarnia w aglomeracji -Jastarnia</t>
  </si>
  <si>
    <t>PLSL015</t>
  </si>
  <si>
    <t>Jastrzębie-Zdrój</t>
  </si>
  <si>
    <t>Jastrzębie-Zdrój, Mszana, Godów</t>
  </si>
  <si>
    <t>Miasto Jastrzębie-Zdrój, Gmina Godów, Gmina Mszana</t>
  </si>
  <si>
    <t>Uchwała nr XV.149.2020 Rady Miasta Jastrzębie-Zdrój z 08.12.2020 r.; Dz.U.Woj.Śląskiego z 11 grudnia 2020 poz. 9004</t>
  </si>
  <si>
    <t>PLSL0151</t>
  </si>
  <si>
    <t>PLSL0152</t>
  </si>
  <si>
    <t>Łeba w aglomeracji -Łeba</t>
  </si>
  <si>
    <t>PLSL017</t>
  </si>
  <si>
    <t>Rybnik</t>
  </si>
  <si>
    <t>Rybnik, Rybnicki</t>
  </si>
  <si>
    <t>Rybnik, Gaszowice, Jejkowice</t>
  </si>
  <si>
    <t>Uchwała nr 507/XXIX/2020 Rady Miasta Rybnika z dnia 3 grudnia 2020 r. Dz. Urz. Woj. Śląsk. z 2020 r. poz. 8917.</t>
  </si>
  <si>
    <t>PLSL0171</t>
  </si>
  <si>
    <t>PLSL0172</t>
  </si>
  <si>
    <t>Miejska Oczyszczalnia Ścieków w aglomeracji -Hel</t>
  </si>
  <si>
    <t>PLSL018</t>
  </si>
  <si>
    <t>Wodzisław Śląski</t>
  </si>
  <si>
    <t>wodzisławski</t>
  </si>
  <si>
    <t>Wodzisław Śląski, Rydułtowy, Marklowice, Radlin, Gorzyce</t>
  </si>
  <si>
    <t>Uchwała nr VIII/32/2020 Zgromadzenia Międzygminnego Związku Wodociągów i Kanalizacji w Wodzisławiu Śląskim z dnia 18.12.2020 r. w sprawie wyznaczenia obszaru i granic Aglomeracji Wodzisław Śląski, Dziennik Urzędowy Województwa Śląskiego, 23.12.2020, poz. 9402 U</t>
  </si>
  <si>
    <t>PLSL0181</t>
  </si>
  <si>
    <t>PLSL0182</t>
  </si>
  <si>
    <t>Oczyszczalnia Ścieków w Brusach w aglomeracji -Brusy</t>
  </si>
  <si>
    <t>Oczyszczalnia Ścieków w Brusach</t>
  </si>
  <si>
    <t>PLSL019</t>
  </si>
  <si>
    <t>Tarnowskie Góry</t>
  </si>
  <si>
    <t>tarnogórski</t>
  </si>
  <si>
    <t>Uchwała nr XXVIII/311/2020 Rady Miejskiej w Tarnowskich Górach z dnia 25 listopada 2020 r. w sprawie wyznaczenia obszaru i granic Aglomeracji Tarnowskie Góry (Dz. Urz. Woj. Śląsk. z 2020 r. poz. 8474)</t>
  </si>
  <si>
    <t>PLSL0191</t>
  </si>
  <si>
    <t>PLSL0192</t>
  </si>
  <si>
    <t>PLSL0193</t>
  </si>
  <si>
    <t>Gniew w aglomeracji -Gniew</t>
  </si>
  <si>
    <t>PLSL020</t>
  </si>
  <si>
    <t>Czechowice-Dziedzice</t>
  </si>
  <si>
    <t>bielski, pszczyński</t>
  </si>
  <si>
    <t>Czechowice-Dziedzice, Goczałkowice-Zdrój</t>
  </si>
  <si>
    <t>Uchwała nr XXXI/376/20 Rady Miejskiej w Czechowicach-Dziedzicach z dnia 15 grudnia 2020 r. w sprawie utworzenia Aglomeracji Czechowice-Dziedzice Dziennik Urzędowy Województwa Śląskiego z 28 grudnia 2020 r. poz. 9462</t>
  </si>
  <si>
    <t>PLSL0200</t>
  </si>
  <si>
    <t>Dzierzgoń w aglomeracji -Dzierzgoń</t>
  </si>
  <si>
    <t>PLSL022</t>
  </si>
  <si>
    <t>Żory</t>
  </si>
  <si>
    <t>Żory, Pawłowice</t>
  </si>
  <si>
    <t>Uchwała nr 356/XXV/20 Rady Miasta Żory z dn. 23 grudnia 2020 r. poz. 9560</t>
  </si>
  <si>
    <t>PLSL0220</t>
  </si>
  <si>
    <t>Miejska Oczyszczalnia Ścieków w Skarszewach w aglomeracji -Skarszewy</t>
  </si>
  <si>
    <t>Miejska Oczyszczalnia Ścieków w Skarszewach</t>
  </si>
  <si>
    <t>PLSL023</t>
  </si>
  <si>
    <t>Zawiercie</t>
  </si>
  <si>
    <t>zawierciański</t>
  </si>
  <si>
    <t>Uchwała nr XXXVIII/437/20 Rady Miejskiej w Zawiercie z dnia 30.12.2020 r. w sprawie wyznaczenia obszaru granic aglomeracji Zawiercie (Dz. U. Woj. Śl. 2021, poz. 390)</t>
  </si>
  <si>
    <t>PLSL0230</t>
  </si>
  <si>
    <t>Jastrzębia Góra w aglomeracji -Władysławowo</t>
  </si>
  <si>
    <t>Jastrzębia Góra</t>
  </si>
  <si>
    <t>PLSL024</t>
  </si>
  <si>
    <t>Pszczyna</t>
  </si>
  <si>
    <t>pszczyński</t>
  </si>
  <si>
    <t>Uchwała nr XXVII/367/20; Rada Miejska w Pszczynie; 17.12.2020 r., Dz.Urz.Woj. Śląskiego; 22.12.2020 r.poz.9359</t>
  </si>
  <si>
    <t>PLSL0241</t>
  </si>
  <si>
    <t>Krokowa w aglomeracji -Krokowa</t>
  </si>
  <si>
    <t>PLSL025</t>
  </si>
  <si>
    <t>Skoczów</t>
  </si>
  <si>
    <t>cieszyński</t>
  </si>
  <si>
    <t>Skoczów Brenna Ustroń</t>
  </si>
  <si>
    <t>Uchwała nr XXI/236/2020 Rady Miejskiej Skoczowa z dnia 25 listopada 2020 r. W sprawie wyznaczenia obszaru i granic Aglomeracji Skoczów (Dz. Urz. Woj. Śląskiego z 2020 r., poz. 9011)</t>
  </si>
  <si>
    <t>PLSL0250</t>
  </si>
  <si>
    <t>Kłanino w aglomeracji -Krokowa</t>
  </si>
  <si>
    <t>Kłanino</t>
  </si>
  <si>
    <t>PLSL027</t>
  </si>
  <si>
    <t>Knurów-1</t>
  </si>
  <si>
    <t>Knurów</t>
  </si>
  <si>
    <t>Uchwała nr XXXIII/414/2020 Rady Miasta Knurów z dnia 16.12.2020 r. w sprawie wyznaczenia obszaru i granic aglomeracji Knurów-1, ogłoszona w Dzienniku Urzędowym Województwa Śląskiego z dnia 17.12.2020 r. poz. 9202</t>
  </si>
  <si>
    <t>PLSL0270</t>
  </si>
  <si>
    <t>Oczyszczalnia Pszczółki w aglomeracji -Pszczółki</t>
  </si>
  <si>
    <t>Oczyszczalnia Pszczółki</t>
  </si>
  <si>
    <t>PLSL028</t>
  </si>
  <si>
    <t>Będzin</t>
  </si>
  <si>
    <t>będziński</t>
  </si>
  <si>
    <t>Będzin, Sosnowiec, Dąbrowa Górnicza</t>
  </si>
  <si>
    <t>Uchwała nr XXIX/223/2020 Rady Miejskiej Będzina z dnia 16 grudnia 2020 r. - Dz.U.Woj.Sl.2020.9411</t>
  </si>
  <si>
    <t>PLSL0281</t>
  </si>
  <si>
    <t>PLSL0282</t>
  </si>
  <si>
    <t>Oczyszczalnia Różyny w aglomeracji -Pszczółki</t>
  </si>
  <si>
    <t>Oczyszczalnia Różyny</t>
  </si>
  <si>
    <t>PLSL029</t>
  </si>
  <si>
    <t>Cieszyn</t>
  </si>
  <si>
    <t>Uchwała nr XXV/291/21 Rady Miejskiej Cieszyna z 28 stycznia 2021 r. w sprawie wyznaczenia Aglomeracji Cieszyn (Dz. Urz. Woj. Śl. z 2021 poz. 978)</t>
  </si>
  <si>
    <t>PLSL0290</t>
  </si>
  <si>
    <t>Gniewino w aglomeracji -Gniewino</t>
  </si>
  <si>
    <t>PLSL030</t>
  </si>
  <si>
    <t>Węgierska Górka</t>
  </si>
  <si>
    <t>Węgierska Górka, Milówka, Rajcza, Ujsoły</t>
  </si>
  <si>
    <t>Uchwała nr XVII/197/2020 Wójta Gminy Węgierska Górka z dnia 29 grudnia 2020 r.w sprawie wyznaczenia obszaru i granic aglomeracji Węgierska Górka</t>
  </si>
  <si>
    <t>PLSL0300</t>
  </si>
  <si>
    <t>Oczyszczalnia Ścieków w Luzinie w aglomeracji -Luzino</t>
  </si>
  <si>
    <t>Oczyszczalnia Ścieków w Luzinie</t>
  </si>
  <si>
    <t>PLSL031</t>
  </si>
  <si>
    <t>Mikołów</t>
  </si>
  <si>
    <t>mikołowski</t>
  </si>
  <si>
    <t>Uchwała nr XXXV/322/2020 RADY MIEJSKIEJ MIKOŁOWA Z DNIA 15 grudnia 2020 r.</t>
  </si>
  <si>
    <t>PLSL0310</t>
  </si>
  <si>
    <t>Zblewo w aglomeracji -Zblewo</t>
  </si>
  <si>
    <t>PLSL032</t>
  </si>
  <si>
    <t>Świerklany</t>
  </si>
  <si>
    <t>rybnicki</t>
  </si>
  <si>
    <t>Uchwała nr 330/XLVIII/22 RADY GMINY ŚWIERKLANY z dnia 24 marca 2022 r. w sprawie wyznaczenia Planu Aglomeracji Świerklany</t>
  </si>
  <si>
    <t>PLSL0320</t>
  </si>
  <si>
    <t>Czarne w aglomeracji -Czarne</t>
  </si>
  <si>
    <t>PLSL033</t>
  </si>
  <si>
    <t>Myszków</t>
  </si>
  <si>
    <t>myszkowski</t>
  </si>
  <si>
    <t>Uchwała nr XVIII/97/19 Rady Miasta w Myszkowie, 2019.10.03.</t>
  </si>
  <si>
    <t>PLSL0330</t>
  </si>
  <si>
    <t>Rekownica w aglomeracji -Nowa Karczma</t>
  </si>
  <si>
    <t>Rekownica</t>
  </si>
  <si>
    <t>PLSL034</t>
  </si>
  <si>
    <t>Lędziny</t>
  </si>
  <si>
    <t>bieruńsko-lędziński</t>
  </si>
  <si>
    <t>Uchwała nr XLIII/249/20 RADY MIASTA LĘDZINY z dnia 17 grudnia 2020 r. w sprawie wyznaczenia aglomeracji Lędziny</t>
  </si>
  <si>
    <t>PLSL0341</t>
  </si>
  <si>
    <t>PLSL0342</t>
  </si>
  <si>
    <t>Lubań w aglomeracji -Nowa Karczma</t>
  </si>
  <si>
    <t>PLSL035</t>
  </si>
  <si>
    <t>Pisarzowice</t>
  </si>
  <si>
    <t>Kozy</t>
  </si>
  <si>
    <t>Kozy, Wilamowice</t>
  </si>
  <si>
    <t>Uchwała nr XX/174/20 RADY GMINY KOZY z dnia 30 listopada 2020 r.</t>
  </si>
  <si>
    <t>PLSL0350</t>
  </si>
  <si>
    <t>Oczyszczalnia Ścieków Cisewie w aglomeracji -Karsin</t>
  </si>
  <si>
    <t>Oczyszczalnia Ścieków Cisewie</t>
  </si>
  <si>
    <t>PLSL036</t>
  </si>
  <si>
    <t>Czerwionka-Leszczyny</t>
  </si>
  <si>
    <t>Uchwała nr XXVIII/318/20 RADY MIEJSKIEJ W CZERWIONCE-LESZCZYNACH z dnia 29 grudnia 2020 r. w sprawie wyznaczenia obszaru i granic Aglomeracji Czerwionka-Leszczyny</t>
  </si>
  <si>
    <t>PLSL0360</t>
  </si>
  <si>
    <t>Swornegacie w aglomeracji -Swornegacie</t>
  </si>
  <si>
    <t>PLSL037</t>
  </si>
  <si>
    <t>Koniecpol</t>
  </si>
  <si>
    <t>Uchwała nr XXX/243/2020 Rady Miejskiej w Koniecpolu z dnia 26.11.2020 r.</t>
  </si>
  <si>
    <t>PLSL0370</t>
  </si>
  <si>
    <t>Bożepole Wielkie w aglomeracji -Bożepole Wielkie</t>
  </si>
  <si>
    <t>PLSL038</t>
  </si>
  <si>
    <t>Lubliniec</t>
  </si>
  <si>
    <t>lubliniecki</t>
  </si>
  <si>
    <t>Lubliniec, Kochanowice, Koszęcin</t>
  </si>
  <si>
    <t>Uchwała nr 312/XXVIII Rady Miejskiej w Lublińcu z dnia 19 listopada 2020 r. w sprawie wyznaczenia obszaru i granic aglomeracji Lubliniec (Dz.Urz. Woj. Śl. z 2020 r., poz. 8188)</t>
  </si>
  <si>
    <t>PLSL0380</t>
  </si>
  <si>
    <t>Mechaniczno-Biologiczno-Chemiczna Oczyszczalnia Ścieków w Lubichowie w aglomeracji -Lubichowo</t>
  </si>
  <si>
    <t>Mechaniczno-Biologiczno-Chemiczna Oczyszczalnia Ścieków w Lubichowie</t>
  </si>
  <si>
    <t>PLSL039</t>
  </si>
  <si>
    <t>Bieruń I</t>
  </si>
  <si>
    <t>Bieruń</t>
  </si>
  <si>
    <t>Uchwała nr XIV/1/2020 RADY MIEJSKIEJ W BIERUNIU z dnia 29 października 2020 r. w sprawie wyznaczenia aglomeracji Bieruń I</t>
  </si>
  <si>
    <t>PLSL0390</t>
  </si>
  <si>
    <t>Oczyszczalnia Ścieków Kożyczkowo w aglomeracji -Chmielno</t>
  </si>
  <si>
    <t>Oczyszczalnia Ścieków Kożyczkowo</t>
  </si>
  <si>
    <t>PLSL041</t>
  </si>
  <si>
    <t>Uchwała nr XXV/368/2020 Rady Miasta Wisła z dnia 17 grudnia 2020 r. w sprawie wyznaczenia obszaru i granic aglomeracji Wisła</t>
  </si>
  <si>
    <t>PLSL0410</t>
  </si>
  <si>
    <t>Wielki Klincz w aglomeracji -Wielki Klincz</t>
  </si>
  <si>
    <t>PLSL042</t>
  </si>
  <si>
    <t>Łaziska Górne</t>
  </si>
  <si>
    <t>Uchwała nr XXVI/277/20 Rady Miejskiej w Łaziskach Górnych z dnia 22 grudnia 2020r w sprawie wyznaczenia obszaru i granic aglomeracji Łaziska Górne (Dziennik Urzędowy Województwa Śląskiego z dnia 29 grudnia 2020r poz.9535)</t>
  </si>
  <si>
    <t>PLSL0420</t>
  </si>
  <si>
    <t>Cedry Wielkie w aglomeracji -Cedry Wielkie</t>
  </si>
  <si>
    <t>PLSL043</t>
  </si>
  <si>
    <t>Pawłowice</t>
  </si>
  <si>
    <t>Miasto Jastrzębie-Zdroju, Gmina Strumień</t>
  </si>
  <si>
    <t>Uchwała nr XXVI/283/2021 z dnia 27 kwietnia 2021 r.</t>
  </si>
  <si>
    <t>PLSL0430</t>
  </si>
  <si>
    <t>Trutnowy w aglomeracji -Cedry Wielkie</t>
  </si>
  <si>
    <t>Trutnowy</t>
  </si>
  <si>
    <t>PLSL044</t>
  </si>
  <si>
    <t>Kłobuck</t>
  </si>
  <si>
    <t>kłobucki</t>
  </si>
  <si>
    <t>Uchwała nr 256/XXVII/2020 Rady Miejskiej w Kłobucku z dnia 12 grudnia 2020 r. w sprawie wyznaczenia obszaru i granic Aglomeracji Kłobuck</t>
  </si>
  <si>
    <t>PLSL0440</t>
  </si>
  <si>
    <t>Ryjewo w aglomeracji -Ryjewo</t>
  </si>
  <si>
    <t>PLSL045</t>
  </si>
  <si>
    <t>Ustroń</t>
  </si>
  <si>
    <t>Uchwała nr XXIII/333/2020 Rady Miasta Ustroń z dnia 17 grudnia 2020 r. w sprawie wyznaczenia obszaru i granic Aglomeracji Ustroń (Dz. Urz. Woj. Śląskiego z 2020 r. Poz. 9582)</t>
  </si>
  <si>
    <t>PLSL0450</t>
  </si>
  <si>
    <t>Gminna Oczyszczalnia Ścieków w Kopytkowie w aglomeracji -Smętowo Graniczne</t>
  </si>
  <si>
    <t>Gminna Oczyszczalnia Ścieków w Kopytkowie</t>
  </si>
  <si>
    <t>PLSL046</t>
  </si>
  <si>
    <t>Lyski</t>
  </si>
  <si>
    <t>Lyski, Gaszowice</t>
  </si>
  <si>
    <t>Uchwała nr RG.0007.232.2021 z dn. 26.01.2021 r. Rady Gminy Lyski; Dz. U. Woj.Śl. z dn.27.01.2021 r.; Poz. 636</t>
  </si>
  <si>
    <t>PLSL0460</t>
  </si>
  <si>
    <t>Oczyszczalnia Ścieków Ugoszcz w aglomeracji -Studzienice</t>
  </si>
  <si>
    <t>Oczyszczalnia Ścieków Ugoszcz</t>
  </si>
  <si>
    <t>PLSL047</t>
  </si>
  <si>
    <t>Mykanów</t>
  </si>
  <si>
    <t>Uchwała nr 230/XXIX/2021 Rady Gminy Mykanów z dnia 7 maja 2021 r. w sprawie wyznaczenia Aglomeracji Mykanów http://dzienniki.slask.eu/legalact/2021/3474/</t>
  </si>
  <si>
    <t>PLSL0470</t>
  </si>
  <si>
    <t>Jabłowo w aglomeracji -Jabłowo</t>
  </si>
  <si>
    <t>PLSL049</t>
  </si>
  <si>
    <t>Siewierz</t>
  </si>
  <si>
    <t>Uchwała nr XVII/206/2020 Rady Miejskiej w Siewierzu z dnia 19 listopada 2020 r. w sprawie wyznaczenia Aglomeracji Siewierz w nowym kształcie. Publikacja w Dzienniku Urzędowym Województwa Śląskiego: poz. 8253, rok: 2020, data: 27.11.2020</t>
  </si>
  <si>
    <t>PLSL0490</t>
  </si>
  <si>
    <t>Konarzyny w aglomeracji -Konarzyny</t>
  </si>
  <si>
    <t>PLSL050</t>
  </si>
  <si>
    <t>Pszów</t>
  </si>
  <si>
    <t>Uchwała nr XXIII/197/2020 Rady Miejskiej w Pszowie 18.12.2020 r. Dz.U.Woj. Śl. z 2020 poz.9394</t>
  </si>
  <si>
    <t>PLSL0500</t>
  </si>
  <si>
    <t>Oczyszczalnia Ścieków w Kaliskach w aglomeracji -Kaliska</t>
  </si>
  <si>
    <t>Oczyszczalnia Ścieków w Kaliskach</t>
  </si>
  <si>
    <t>PLSL052</t>
  </si>
  <si>
    <t>Blachownia</t>
  </si>
  <si>
    <t>Blachownia, Częstochowa</t>
  </si>
  <si>
    <t>Uchwała nr 92/XIV/2019 RADY MIEJSKIEJ W BLACHOWNI z dnia 23 października 2019 r. w sprawie wyznaczenia aglomeracji Blachownia</t>
  </si>
  <si>
    <t>PLSL0520</t>
  </si>
  <si>
    <t>Parowa w aglomeracji -Dziemiany</t>
  </si>
  <si>
    <t>Parowa</t>
  </si>
  <si>
    <t>PLSL053</t>
  </si>
  <si>
    <t>Wręczyca Wielka</t>
  </si>
  <si>
    <t>Uchwała nr XXIII/225/20 RADY GMINY WRĘCZYCA WIELKA</t>
  </si>
  <si>
    <t>PLSL0530</t>
  </si>
  <si>
    <t>Wierszyno w aglomeracji -Wierszyno</t>
  </si>
  <si>
    <t>PLSL054</t>
  </si>
  <si>
    <t>Orzesze</t>
  </si>
  <si>
    <t>Uchwała nr XXVII/322/20 Rady Miejskiej Orzesze z dnia 10 grudnia 2020 r.</t>
  </si>
  <si>
    <t>PLSL0542</t>
  </si>
  <si>
    <t>Orle w aglomeracji -Liniewo</t>
  </si>
  <si>
    <t>Orle</t>
  </si>
  <si>
    <t>PLSL055</t>
  </si>
  <si>
    <t>Miedźna</t>
  </si>
  <si>
    <t>Uchwała nr XXVIII/212/2020 Rady Gminy Miedźna z 10.12.2020 r., Dz.U. Województwa Śląskiego 15.12.2020 r. poz. 9102</t>
  </si>
  <si>
    <t>PLSL0550</t>
  </si>
  <si>
    <t>Trąbki Wielkie w aglomeracji -Trąbki Wielkie</t>
  </si>
  <si>
    <t>PLSL057</t>
  </si>
  <si>
    <t>Krzepice</t>
  </si>
  <si>
    <t>Krzepice, Rudniki</t>
  </si>
  <si>
    <t>Uchwała nr 22.185.2020 Rady Miejskiej w Krzepicach z dnia 7 grudnia 2020 r. w sprawie wyznaczenia Aglomeracji Krzepice (Dz. U. Woj. Śląskiego z 2020 r. poz. 8937)</t>
  </si>
  <si>
    <t>PLSL0570</t>
  </si>
  <si>
    <t>Stare Pole w aglomeracji -Stare Pole</t>
  </si>
  <si>
    <t>PLSL058</t>
  </si>
  <si>
    <t>Bestwina</t>
  </si>
  <si>
    <t>Uchwała nr XXV/186/2020 Rady Gminy Bestwina z dnia 10.12.2020 r. w sprawie wyznaczenia obszaru i granic Aglomeracji Bestwina (Dz.Urz.Woj. Śl. Z 2020 r. poz. 9078)</t>
  </si>
  <si>
    <t>PLSL0580</t>
  </si>
  <si>
    <t>Osiek w aglomeracji -Osiek</t>
  </si>
  <si>
    <t>PLSL059</t>
  </si>
  <si>
    <t>Uchwała nr XXI/133/2020 Rady Miejskiej w Łazach z dnia 16 grudnia 2020 r. w sprawie wyznaczenia obszaru i granic aglomeracji Łazy (Dz. U. woj. śląskiego 2020.9484)</t>
  </si>
  <si>
    <t>PLSL0591</t>
  </si>
  <si>
    <t>Lipusz w aglomeracji -Lipusz</t>
  </si>
  <si>
    <t>PLSL061</t>
  </si>
  <si>
    <t>Istebna</t>
  </si>
  <si>
    <t>Uchwała nr XXIX/217/2021 Rady Gminy Istebna (Dz.U. Woj.Śl. Z 2021 poz. 928)</t>
  </si>
  <si>
    <t>PLSL0611</t>
  </si>
  <si>
    <t>PLSL0612</t>
  </si>
  <si>
    <t>PLSL0613</t>
  </si>
  <si>
    <t>PLSL0614</t>
  </si>
  <si>
    <t>Łubiana w aglomeracji -Łubiana</t>
  </si>
  <si>
    <t>PLSL062</t>
  </si>
  <si>
    <t>Bobrowniki</t>
  </si>
  <si>
    <t>Bobrowniki, Wojkowice</t>
  </si>
  <si>
    <t>Uchwała nr XXXI/299/20 Rady Gminy Bobrowniki z dnia 17 grudnia 2020 r.</t>
  </si>
  <si>
    <t>PLSL0620</t>
  </si>
  <si>
    <t>Tłuczewo w aglomeracji -Linia</t>
  </si>
  <si>
    <t>Tłuczewo</t>
  </si>
  <si>
    <t>PLSL064</t>
  </si>
  <si>
    <t>Gierałtowice</t>
  </si>
  <si>
    <t>Uchwała nr XXX/217/2020 RADY GMINY GIERAŁTOWICE z dnia 16 grudnia 2020 r. w sprawie wyznaczenia obszaru i granic aglomeracji Gierałtowice</t>
  </si>
  <si>
    <t>PLSL0643</t>
  </si>
  <si>
    <t>Borzytuchom w aglomeracji -Borzytuchom</t>
  </si>
  <si>
    <t>PLSL065</t>
  </si>
  <si>
    <t>Poczesna</t>
  </si>
  <si>
    <t>Uchwała nr 174/XXII/20 Rady Gminy Poczesna z dnia 22 grudnia 2020 r., Dz. U. Województwa śląskiego z dnia 30 grudnia 2020 r. poz. 9573</t>
  </si>
  <si>
    <t>PLSL0651</t>
  </si>
  <si>
    <t>PLSL0652</t>
  </si>
  <si>
    <t>PLSL0653</t>
  </si>
  <si>
    <t>Żarnowiec w aglomeracji -Żarnowiec</t>
  </si>
  <si>
    <t>PLSL066</t>
  </si>
  <si>
    <t>Suszec</t>
  </si>
  <si>
    <t>Uchwała nr XXVIII/224/2020 Rady Gminy Suszec z dnia 30 grudnia 2020 r. w sprawie wyznaczenia aglomeracji Suszec (opublikowana w Dzienniku Urzędowym Województwa Śląskiego dnia 31.12.2020 r. Poz. 9678)</t>
  </si>
  <si>
    <t>PLSL0661</t>
  </si>
  <si>
    <t>PLSL0662</t>
  </si>
  <si>
    <t>Upiłka - ELA MAX 7 w aglomeracji -Lipnica</t>
  </si>
  <si>
    <t>Upiłka - ELA MAX 7</t>
  </si>
  <si>
    <t>PLSL068</t>
  </si>
  <si>
    <t>Pilchowice</t>
  </si>
  <si>
    <t>Gmina Pilchowice</t>
  </si>
  <si>
    <t>Uchwała nr XXVII/214/21 Rady Gminy Pilchowice z dnia 28 stycznia 2021 r. w sprawie wyznaczenia obszaru i granic Aglomeracji Pilchowice</t>
  </si>
  <si>
    <t>PLSL0681</t>
  </si>
  <si>
    <t>Rzeczenica w aglomeracji -Rzeczenica</t>
  </si>
  <si>
    <t>PLSL069</t>
  </si>
  <si>
    <t>Rędziny</t>
  </si>
  <si>
    <t>Uchwała nr 183/XXXI/2020 RADY GMINY RĘDZINY z dnia 22 grudnia 2020 r. w sprawie wyznaczenie obszaru i granic Aglomeracji Gminy Rędziny, 30.12.2020 r., Dz. Urzędowy Woj. Śląskiego poz. 9632</t>
  </si>
  <si>
    <t>PLSL0690</t>
  </si>
  <si>
    <t>Przywidz w aglomeracji -Przywidz</t>
  </si>
  <si>
    <t>PLSL070</t>
  </si>
  <si>
    <t>Mstów</t>
  </si>
  <si>
    <t>Uchwała nr XXV/215/2020 Rady Gminy Mstów z dnia 21 grudnia 2020 r. w sprawie wyznaczenia obszaru, wielkości i granic Aglomeracji Mstów</t>
  </si>
  <si>
    <t>PLSL0700</t>
  </si>
  <si>
    <t>Przodkowo w aglomeracji -Przodkowo</t>
  </si>
  <si>
    <t>PLSL071</t>
  </si>
  <si>
    <t>Wojkowice</t>
  </si>
  <si>
    <t>Wojkowice, Psary Będzin</t>
  </si>
  <si>
    <t>Uchwała nr XXVI.225.2020, Rada Miasta Wojkowice, 21.12.2020 r., Wyznaczenie obszaru i granic Aglomeracji Wojkowice Dz. U. Województwa Śląskiego</t>
  </si>
  <si>
    <t>PLSL0710</t>
  </si>
  <si>
    <t>Delowo w aglomeracji -Stężyca</t>
  </si>
  <si>
    <t>Delowo</t>
  </si>
  <si>
    <t>PLSL072</t>
  </si>
  <si>
    <t>Kalety</t>
  </si>
  <si>
    <t>Uchwała nr 205/XXIV/2021 Rady Miejskiej w Kaletach z dnia 2.03.2021 r.</t>
  </si>
  <si>
    <t>PLSL0720</t>
  </si>
  <si>
    <t>Stara Kiszewa w aglomeracji -Stara Kiszewa</t>
  </si>
  <si>
    <t>PLSL074</t>
  </si>
  <si>
    <t>Pilica</t>
  </si>
  <si>
    <t>Uchwała nr LII/346/2022 Rady Miasta i Gminy w Pilicy z dn. 07.12.2022 r. (Dz.Urz.Woj. Śląskiego poz. 8416 z dn. 13.12.2022 r.)</t>
  </si>
  <si>
    <t>PLSL0740</t>
  </si>
  <si>
    <t>Subkowy w aglomeracji -Subkowy</t>
  </si>
  <si>
    <t>PLSL078</t>
  </si>
  <si>
    <t>Poręba</t>
  </si>
  <si>
    <t>Uchwała nr XXIII/243/20 Rady Miasta Poręba dnia 28 grudnia 2020 r. w sprawie wyznaczenia Aglomeracji Poręba</t>
  </si>
  <si>
    <t>PLSL0780</t>
  </si>
  <si>
    <t>Gorzędziej w aglomeracji -Subkowy</t>
  </si>
  <si>
    <t>Gorzędziej</t>
  </si>
  <si>
    <t>PLSL080</t>
  </si>
  <si>
    <t>Żarki</t>
  </si>
  <si>
    <t>Uchwała nr XXV/165/2021 Rady Miejskiej w Żarkach z dnia 20 stycznia 2021 r. w sprawie wyznaczenia obszaru i granic aglomeracji Żarki, Dziennik Urzędowy Województwa Śląskiego</t>
  </si>
  <si>
    <t>PLSL0800</t>
  </si>
  <si>
    <t>Choczewo w aglomeracji -Choczewo</t>
  </si>
  <si>
    <t>PLSL081</t>
  </si>
  <si>
    <t>Imielin</t>
  </si>
  <si>
    <t>Uchwała nr XXIII/168/2020, Uchwała Rady Miasta Imielin z 25.11.2020 r. w sprawie wyznaczenia obszaru, wielkości i granic Aglomeracji Imielin, Dz.U.Woj.Śląskiego z 2020.8529</t>
  </si>
  <si>
    <t>PLSL0810</t>
  </si>
  <si>
    <t>Sobowidz w aglomeracji -Sobowidz</t>
  </si>
  <si>
    <t>PLSL082</t>
  </si>
  <si>
    <t>Miasteczko Śląskie</t>
  </si>
  <si>
    <t>Gmina Miasteczko Śląskie</t>
  </si>
  <si>
    <t>Uchwała nr XX/226/20 Rady Miejskiej w Miasteczku Śl. z dnia 06.11.2020 r. (Dz. Urz. Woj. Ślą 2020.8028)</t>
  </si>
  <si>
    <t>PLSL0820</t>
  </si>
  <si>
    <t>Wyczechy w aglomeracji -Wyczechy</t>
  </si>
  <si>
    <t>PLSL085</t>
  </si>
  <si>
    <t>Sieraków Śląski</t>
  </si>
  <si>
    <t>Ciasna</t>
  </si>
  <si>
    <t>Uchwała nr XXVI/157/2020 RADY GMINY CIASNA z dnia 30 grudnia 2020 r. w sprawie wyznaczenia obszaru i granic Aglomeracji Sieraków Śląski</t>
  </si>
  <si>
    <t>PLSL0850</t>
  </si>
  <si>
    <t>Oczyszczalnia Ścieków w Suchym Dębie w aglomeracji -Suchy Dąb</t>
  </si>
  <si>
    <t>Oczyszczalnia Ścieków w Suchym Dębie</t>
  </si>
  <si>
    <t>PLSL086</t>
  </si>
  <si>
    <t>Woźniki</t>
  </si>
  <si>
    <t>Uchwała nr 208/XVIII/2020 RADY MIEJSKIEJ W WOŹNIKACH z dnia 30 grudnia 2020 r. w sprawie wyznaczenia obszaru i granicy aglomeracji Woźniki</t>
  </si>
  <si>
    <t>PLSL0860</t>
  </si>
  <si>
    <t>Łęczyce w aglomeracji -Łęczyce</t>
  </si>
  <si>
    <t>PLSL088</t>
  </si>
  <si>
    <t>Tworóg</t>
  </si>
  <si>
    <t>Uchwała nr XXIV/204/2020 RADY GMINY TWORÓG z dnia 28 grudnia 2020 r.</t>
  </si>
  <si>
    <t>PLSL0880</t>
  </si>
  <si>
    <t>Potęgowo w aglomeracji -Potęgowo</t>
  </si>
  <si>
    <t>PLSL089</t>
  </si>
  <si>
    <t>Strumień</t>
  </si>
  <si>
    <t>Uchwała nr XXVI.217.2020 Rady Miejskiej w Strumieniu z dnia 29.12.2020 r.</t>
  </si>
  <si>
    <t>PLSL0890</t>
  </si>
  <si>
    <t>Smołdzino w aglomeracji -Smołdzino</t>
  </si>
  <si>
    <t>PLSL091</t>
  </si>
  <si>
    <t>Kłomnice</t>
  </si>
  <si>
    <t>Uchwała nr 210/XXV/2020 RADY GMINY KŁOMNICE z dnia 30 grudnia 2020 r. Opublikowana w Dzienniku Urzędowym Województwa Śląskiego w dniu 31 grudnia 2020 r. Poz. 9655</t>
  </si>
  <si>
    <t>PLSL0910</t>
  </si>
  <si>
    <t>Osieczna w aglomeracji -Osieczna</t>
  </si>
  <si>
    <t>PLSL092</t>
  </si>
  <si>
    <t>Lipie</t>
  </si>
  <si>
    <t>Gmina Lipie</t>
  </si>
  <si>
    <t>Uchwała nr XXVII/166/2020 Rady Gminy Lipie z dnia 10 grudnia 2020 r. (DZ. URZ. WOJ. SLA 2020.9033)</t>
  </si>
  <si>
    <t>PLSL0920</t>
  </si>
  <si>
    <t>Tuchomie w aglomeracji -Tuchomie</t>
  </si>
  <si>
    <t>PLSL097</t>
  </si>
  <si>
    <t>Krzanowice</t>
  </si>
  <si>
    <t>raciborski</t>
  </si>
  <si>
    <t>Uchwała nr XXV/191/2020 Rady Miejskiej w Krzanowicach z dnia 1 grudnia 2020 r. w sprawie wyznaczenia Aglomeracji Krzanowice</t>
  </si>
  <si>
    <t>PLSL0970</t>
  </si>
  <si>
    <t>Oczyszczalnia "Podkomorzyce" w aglomeracji -Czarna Dąbrówka</t>
  </si>
  <si>
    <t>Oczyszczalnia "Podkomorzyce"</t>
  </si>
  <si>
    <t>PLSL098</t>
  </si>
  <si>
    <t>Chełm Śląski</t>
  </si>
  <si>
    <t>Uchwała nr XXV/133/2020 Rady Gminy Chełm Śląski z dnia 30 listopada 2020 r. w sprawie wyznaczenia obszaru i granic aglomeracji Chełm Śląski</t>
  </si>
  <si>
    <t>PLSL0980</t>
  </si>
  <si>
    <t>Oczyszczalnia Kielno w aglomeracji -Kielno</t>
  </si>
  <si>
    <t>Oczyszczalnia Kielno</t>
  </si>
  <si>
    <t>PLSL102</t>
  </si>
  <si>
    <t>Kamienica Polska</t>
  </si>
  <si>
    <t>Uchwała nr 138/XIX/2020 Rady Gminy Kamienica Polska z dnia 30 grudnia 2020 r.</t>
  </si>
  <si>
    <t>PLSL1020</t>
  </si>
  <si>
    <t>Radocha II w aglomeracji -Sosnowiec</t>
  </si>
  <si>
    <t>Radocha II</t>
  </si>
  <si>
    <t>PLSL103</t>
  </si>
  <si>
    <t>Panki</t>
  </si>
  <si>
    <t>Panki, Przystajń</t>
  </si>
  <si>
    <t>Uchwała nr 22.162.2020 Rady Gminy Panki, 30.12.2020 r., w sprawie wyznaczenia obszaru granic aglomeracji Panki, Dziennik Urzędowy Woj. Śląskiego</t>
  </si>
  <si>
    <t>PLSL1030</t>
  </si>
  <si>
    <t>Zagórze w aglomeracji -Sosnowiec</t>
  </si>
  <si>
    <t>Zagórze</t>
  </si>
  <si>
    <t>PLSL104</t>
  </si>
  <si>
    <t>Kruszyna</t>
  </si>
  <si>
    <t>Uchwała nr XXII/160/2020 Rady Gminy Kruszyna z dnia 16.12.2020 r. (Dz. Urz. Woj. Śl. z dnia 23 grudnia 2020 poz. 9387) zmieniona Uchwałą Nr XXIII/173/2021 Rady Gminy Kruszyna z dnia 03.02.2021 r. (Dz. Urz. Woj. Śl. z dnia 05 lutego 2021 r. poz. 993)</t>
  </si>
  <si>
    <t xml:space="preserve">PLSL1040 </t>
  </si>
  <si>
    <t>Tychy- Urbanowice w aglomeracji -Tychy</t>
  </si>
  <si>
    <t>Tychy- Urbanowice</t>
  </si>
  <si>
    <t>PLSL108</t>
  </si>
  <si>
    <t>Łękawica</t>
  </si>
  <si>
    <t>Uchwała nr XXIX/162/2020 Rady Gminy Łękawica z dnia 18.11.2020 r. w sprawie wyznaczenia obszaru, wielkości i granic Aglomeracji Łękawica, opublikowana w Dzienniku Urzędowym Województwa Śląskiego</t>
  </si>
  <si>
    <t>PLSL1080</t>
  </si>
  <si>
    <t>Oczyszczalnia Ścieków w Raciborzu w aglomeracji -Racibórz</t>
  </si>
  <si>
    <t>Oczyszczalnia Ścieków w Raciborzu</t>
  </si>
  <si>
    <t>PLSL112</t>
  </si>
  <si>
    <t>Krupski Młyn</t>
  </si>
  <si>
    <t>Uchwała nr XXI/2013/20 Rady Gminy Krupski Młyn z dnia 24 listopada 2020 r.</t>
  </si>
  <si>
    <t>PLSL1120</t>
  </si>
  <si>
    <t>Oczyszczalnia Ścieków Dźbów w aglomeracji -Częstochowa</t>
  </si>
  <si>
    <t>Oczyszczalnia Ścieków Dźbów</t>
  </si>
  <si>
    <t>PLSL113</t>
  </si>
  <si>
    <t>Kobiór</t>
  </si>
  <si>
    <t>Uchwała nr RG.0007.164.2020 RADY GMINY KOBIÓR z dnia 29 grudnia 2020 r. w sprawie wyznaczenia obszaru i granic Aglomeracji Kobiór</t>
  </si>
  <si>
    <t>PLSL1130</t>
  </si>
  <si>
    <t>Centralna Oczyszczalnia Ścieków w aglomeracji -Częstochowa</t>
  </si>
  <si>
    <t>PLSL119N</t>
  </si>
  <si>
    <t>Chybie</t>
  </si>
  <si>
    <t>Uchwała nr XXIX/191/2020 Rady Gminy Chybie z dnia 29.12.2020 r. Dz.U.Woj.Śląskiego poz. 9607 30.12.2020</t>
  </si>
  <si>
    <t>PLSL1190N</t>
  </si>
  <si>
    <t>Gigablok w aglomeracji -Katowice</t>
  </si>
  <si>
    <t>Gigablok</t>
  </si>
  <si>
    <t>PLSL120N</t>
  </si>
  <si>
    <t>Kuźnia Raciborska</t>
  </si>
  <si>
    <t>Uchwała nr XXXIII/275/2021 Rady Miejskiej w Kuźni Raciborskiej z 27.05.2021 (Dz. Urz. Woj. Śl. z 2021 r. poz. 3682)</t>
  </si>
  <si>
    <t>PLSL1200N</t>
  </si>
  <si>
    <t>Panewniki w aglomeracji -Katowice</t>
  </si>
  <si>
    <t>Panewniki</t>
  </si>
  <si>
    <t>PLSL122N</t>
  </si>
  <si>
    <t>Sośnicowice</t>
  </si>
  <si>
    <t>Uchwała nr XXVIII/221/2020 Rady miejskiej w Sośnicowicach z dnia 29 grudnia 2020, Dziennik Urzędowy Województwa Śląskiego z dnia 31 grudnia 2020 poz. 9674 w sprawie wyznaczenia obszaru i granic aglomeracji Sośnicowice</t>
  </si>
  <si>
    <t>PLSL1220</t>
  </si>
  <si>
    <t>Podlesie w aglomeracji -Katowice</t>
  </si>
  <si>
    <t>Podlesie</t>
  </si>
  <si>
    <t>PLSL124N</t>
  </si>
  <si>
    <t>Ożarowice</t>
  </si>
  <si>
    <t>Ożarowice, Mierzęcice, Miasteczko Śląskie</t>
  </si>
  <si>
    <t>Uchwała nr XXII.393.2021 Rady Gminy Ożarowice z dnia 11 lutego 2021 r.</t>
  </si>
  <si>
    <t>PLSL1240N</t>
  </si>
  <si>
    <t>Dąbrówka Mała - Centrum w aglomeracji -Katowice</t>
  </si>
  <si>
    <t>Dąbrówka Mała - Centrum</t>
  </si>
  <si>
    <t>PLSL125N</t>
  </si>
  <si>
    <t>Sławków-Miedawa</t>
  </si>
  <si>
    <t>Sławków</t>
  </si>
  <si>
    <t>Uchwała nr XXVI/254/2020 RADY MIEJSKIEJ W SŁAWKOWIE z dnia 29 grudnia 2020 r.</t>
  </si>
  <si>
    <t>PLSL1250N</t>
  </si>
  <si>
    <t>Oczyszczalnia Ścieków Siemianowice Śląskie w aglomeracji -Katowice</t>
  </si>
  <si>
    <t>Oczyszczalnia Ścieków Siemianowice Śląskie</t>
  </si>
  <si>
    <t>PLSL127N</t>
  </si>
  <si>
    <t>Woźniki - Psary</t>
  </si>
  <si>
    <t>Uchwała nr 209/XVIII/2020 Rady Miejskiej w Woźnikach z dnia 30 grudnia 2020 r. w sprawie wyznaczenia obszaru i granicy aglomeracji Woźniki – Psary</t>
  </si>
  <si>
    <t>PLSL1270N</t>
  </si>
  <si>
    <t>OŚ Zabrze Śródmieście w aglomeracji -Zabrze</t>
  </si>
  <si>
    <t>OŚ Zabrze Śródmieście</t>
  </si>
  <si>
    <t>PLSL128N</t>
  </si>
  <si>
    <t>Huby</t>
  </si>
  <si>
    <t>Uchwała nr 209/XXV/2020 RADY GMINY KŁOMNICE z dnia 30 grudnia 2020 r. Opublikowana w Dzienniku Urzędowym Województwa Śląskiego w dniu 31 grudnia 2020 r. Poz. 9655</t>
  </si>
  <si>
    <t>PLSL1280N</t>
  </si>
  <si>
    <t>OŚ Zabrze Mikulczyce w aglomeracji -Zabrze</t>
  </si>
  <si>
    <t>OŚ Zabrze Mikulczyce</t>
  </si>
  <si>
    <t>PLSL129N</t>
  </si>
  <si>
    <t>Knurów-2</t>
  </si>
  <si>
    <t>Uchwała nr XXXIII/415/2020 Rady Miasta Knurów z dnia 16.12.2020 r. w sprawie wyznaczenia obszaru i granic aglomeracji Knurów-2, ogłoszona w Dzienniku Urzędowym Województwa Śląskiego z dnia 17.12.2020 r. poz. 9203</t>
  </si>
  <si>
    <t>PLSL1290N</t>
  </si>
  <si>
    <t>Miejska Oczyszczalnia Ścieków w aglomeracji -Żywiec</t>
  </si>
  <si>
    <t>PLSL130N</t>
  </si>
  <si>
    <t>Bielsko-Biała Wapienica</t>
  </si>
  <si>
    <t>Bielsko-Biała, Jaworze, Jasienica</t>
  </si>
  <si>
    <t>Uchwała nr XLIII/1000/2022 Rady Miejskiej w Bielsku-Białej z dnia 24 marca 2022 r.</t>
  </si>
  <si>
    <t>PLSL1300N</t>
  </si>
  <si>
    <t>Klimzowiec w aglomeracji -Chorzów - Świętochłowice</t>
  </si>
  <si>
    <t>Klimzowiec</t>
  </si>
  <si>
    <t>PLSL131N</t>
  </si>
  <si>
    <t>Bieruń III</t>
  </si>
  <si>
    <t>Uchwała nr XIV/3/2020 RADY MIEJSKIEJ W BIERUNIU z dnia 29 października 2020 r. w sprawie wyznaczenia aglomeracji Bieruń III</t>
  </si>
  <si>
    <t>PLSL1310N</t>
  </si>
  <si>
    <t>Centralna Oczyszczalnia Ścieków w Gliwicach w aglomeracji -Gliwice</t>
  </si>
  <si>
    <t>Centralna Oczyszczalnia Ścieków w Gliwicach</t>
  </si>
  <si>
    <t>PLSL132N</t>
  </si>
  <si>
    <t>Miedźna - Wola</t>
  </si>
  <si>
    <t>Uchwała nr XXVIII/213/2020 Rada Gminy Miedźna z 10.12.2020 r. Dz.U. Województwa Śląskiego 15.12.2020 r. poz. 9103</t>
  </si>
  <si>
    <t>PLSL1320N</t>
  </si>
  <si>
    <t>Komorowice w aglomeracji -Bielsko-Biała Komorowice</t>
  </si>
  <si>
    <t>Komorowice</t>
  </si>
  <si>
    <t>PLSL134N</t>
  </si>
  <si>
    <t>Przezchlebie</t>
  </si>
  <si>
    <t>Zbrosławice</t>
  </si>
  <si>
    <t>Uchwała nr XIII/290/2020 Rady Gminy Zbrosławice z dnia 28 grudnia 2020 r. Dz. U. Woj. Śl. Poz. 9682</t>
  </si>
  <si>
    <t>PLSL1340N</t>
  </si>
  <si>
    <t>Centralna w aglomeracji -Bytom</t>
  </si>
  <si>
    <t>PLSL135N</t>
  </si>
  <si>
    <t>Nędza</t>
  </si>
  <si>
    <t>Gmina Nędza</t>
  </si>
  <si>
    <t>Uchwała nr XXXV- 234-2020 Rady Gminy Nędza z dnia 14 grudnia 2020 r. (Dz. Urz. Woj. Śląskiego) z dnia 17 grudnia 2020 r. poz. 9242</t>
  </si>
  <si>
    <t>PLSL1350N</t>
  </si>
  <si>
    <t>Bobrek w aglomeracji -Bytom</t>
  </si>
  <si>
    <t>Bobrek</t>
  </si>
  <si>
    <t>PLSL136N</t>
  </si>
  <si>
    <t>Koziegłowy</t>
  </si>
  <si>
    <t>Uchwała nr 203/XXII /2020 Sejmiku Województwa Śląskiego z dnia 29 grudnia 2020 r.</t>
  </si>
  <si>
    <t>PLSL1360N</t>
  </si>
  <si>
    <t>Miechowice w aglomeracji -Bytom</t>
  </si>
  <si>
    <t>Miechowice</t>
  </si>
  <si>
    <t>PLSL137N</t>
  </si>
  <si>
    <t>Miedźno</t>
  </si>
  <si>
    <t>Uchwała nr 165/XX/2020 RADY GMINY MIEDŹNO z dnia 15 grudnia 2020 r. w sprawie wyznaczenia obszaru i granic aglomeracji Gminy Miedźno</t>
  </si>
  <si>
    <t>PLSL1370N</t>
  </si>
  <si>
    <t>Oczyszczalnia Dąb w aglomeracji -Jaworzno</t>
  </si>
  <si>
    <t>Oczyszczalnia Dąb</t>
  </si>
  <si>
    <t>PLSL138N</t>
  </si>
  <si>
    <t>Olsztyn</t>
  </si>
  <si>
    <t>Uchwała nr XV/190/20 RADY GMINY OLSZTYN z dnia 15 grudnia 2020 r. w sprawie wyznaczenia aglomeracji Olsztyn</t>
  </si>
  <si>
    <t>PLSL1380N</t>
  </si>
  <si>
    <t>Oczyszczalnia Ścieków Centrum w aglomeracji -Dąbrowa Górnicza</t>
  </si>
  <si>
    <t>Oczyszczalnia Ścieków Centrum</t>
  </si>
  <si>
    <t>PLSL139N</t>
  </si>
  <si>
    <t>Ogrodzieniec</t>
  </si>
  <si>
    <t>Uchwała nr XLVII/456/2022 Rady Miejskiej w Ogrodzieńcu z dnia 27.09.2022 r.</t>
  </si>
  <si>
    <t>PLSL1390N</t>
  </si>
  <si>
    <t>Orzegów w aglomeracji -Ruda Śląska</t>
  </si>
  <si>
    <t>Orzegów</t>
  </si>
  <si>
    <t>PLSL140N</t>
  </si>
  <si>
    <t>Bieruń II</t>
  </si>
  <si>
    <t>Uchwała nr XIV/2/2020 Rady Miejskiej z 29.10.2020 r.</t>
  </si>
  <si>
    <t>PLSL1400N</t>
  </si>
  <si>
    <t>Barbara w aglomeracji -Ruda Śląska</t>
  </si>
  <si>
    <t>Barbara</t>
  </si>
  <si>
    <t>PLSL141N</t>
  </si>
  <si>
    <t>Wyry</t>
  </si>
  <si>
    <t>Uchwała nr XXIII/217/2020 Rady Gminy Wyry z dnia 26 listopada 2020 r. w sprawie wyznaczenia obszaru i granic aglomeracji Wyry</t>
  </si>
  <si>
    <t>PLSL1410N</t>
  </si>
  <si>
    <t>Halemba Centrum w aglomeracji -Ruda Śląska</t>
  </si>
  <si>
    <t>Halemba Centrum</t>
  </si>
  <si>
    <t>PLSL142N</t>
  </si>
  <si>
    <t>Herby</t>
  </si>
  <si>
    <t>Uchwała nr XIX/160/20 Rady Gminy Herby z 29.12.2020 r. DZ. URZ. WOJ. SLA 2021.280</t>
  </si>
  <si>
    <t>PLSL1420N</t>
  </si>
  <si>
    <t>Ruptawa w aglomeracji -Jastrzębie-Zdrój</t>
  </si>
  <si>
    <t>Ruptawa</t>
  </si>
  <si>
    <t>PLSL143N</t>
  </si>
  <si>
    <t>Kochcice</t>
  </si>
  <si>
    <t>Kochanowice</t>
  </si>
  <si>
    <t>Uchwała nr XXII/206/20 Rady Gminy Kochanowice z dnia 18.12.2020 r.</t>
  </si>
  <si>
    <t>PLSL1430N</t>
  </si>
  <si>
    <t>Dolna w aglomeracji -Jastrzębie-Zdrój</t>
  </si>
  <si>
    <t>Dolna</t>
  </si>
  <si>
    <t>PLSL144N</t>
  </si>
  <si>
    <t>Toszek</t>
  </si>
  <si>
    <t>Uchwała nr XXIV/344/2020 Rady Miejskiej w Toszku z dnia 17 grudnia 2020 r. w sprawie wyznaczenia obszaru i granicy aglomeracji Toszek oraz Uchwała nr XXVI/372/2021 w sprawie zmiany Uchwały Nr XXIV/344/2020 Rady Miejskiej w Toszku z dnia 17 grudnia 2020 r. w sprawie wyznaczenia obszaru i granicy aglomeracji Toszek</t>
  </si>
  <si>
    <t>PLSL1440N</t>
  </si>
  <si>
    <t>Oczyszczalnia Ścieków Rybnik Orzepowice w aglomeracji -Rybnik</t>
  </si>
  <si>
    <t>Oczyszczalnia Ścieków Rybnik Orzepowice</t>
  </si>
  <si>
    <t>PLSL146N</t>
  </si>
  <si>
    <t>Lisów</t>
  </si>
  <si>
    <t>Herby, Kochanowice</t>
  </si>
  <si>
    <t>Uchwała nr XIX/161/20 Rada Gminy Herby 29.12.2020 r. DZ. URZ. WOJ. SLA 2021.281</t>
  </si>
  <si>
    <t>PLSL1460N</t>
  </si>
  <si>
    <t>Oczyszczalnia Ścieków Rybnik Boguszowice w aglomeracji -Rybnik</t>
  </si>
  <si>
    <t>Oczyszczalnia Ścieków Rybnik Boguszowice</t>
  </si>
  <si>
    <t>PLSL147N</t>
  </si>
  <si>
    <t>Żernica</t>
  </si>
  <si>
    <t>Uchwała nr XXVII/215/21 Rady Gminy Pilchowice z dnia 28 stycznia 2021 r. w sprawie wyznaczenia obszaru i granic Aglomeracji Żernica</t>
  </si>
  <si>
    <t>PLSL1473N</t>
  </si>
  <si>
    <t>Karkoszka II w aglomeracji -Wodzisław Śląski</t>
  </si>
  <si>
    <t>Karkoszka II</t>
  </si>
  <si>
    <t>PLSL148N</t>
  </si>
  <si>
    <t>Opatów</t>
  </si>
  <si>
    <t>Uchwała nr 125/XXIII/2020 Rady Gminy Opatów. z dnia 9 grudnia 2020 r. w sprawie wyznaczenia Aglomeracji Opatów</t>
  </si>
  <si>
    <t>PLSL1480N</t>
  </si>
  <si>
    <t>PLSL1520N</t>
  </si>
  <si>
    <t>Rydułtowy w aglomeracji -Wodzisław Śląski</t>
  </si>
  <si>
    <t>Rydułtowy</t>
  </si>
  <si>
    <t>PLSL149N</t>
  </si>
  <si>
    <t>Popów</t>
  </si>
  <si>
    <t>Uchwała nr 170/XXVII/2020 RADY GMINY POPÓW z dnia 9 grudnia 2020 r. w sprawie wyznaczenia Aglomeracji Popów; Dziennik Urzędowy Województwa Śląskiego z dnia 14 grudnia 2020 r., poz. 9052</t>
  </si>
  <si>
    <t>PLSL1490N</t>
  </si>
  <si>
    <t>Repty Śląskie w aglomeracji -Tarnowskie Góry</t>
  </si>
  <si>
    <t>Repty Śląskie</t>
  </si>
  <si>
    <t>PLSL153N</t>
  </si>
  <si>
    <t>Boronów</t>
  </si>
  <si>
    <t>Uchwała nr 52/XXII/2020 Rady Gminy Boronów z dnia 29.12.2020 r.</t>
  </si>
  <si>
    <t>PLSL1530N</t>
  </si>
  <si>
    <t>Leśna w aglomeracji -Tarnowskie Góry</t>
  </si>
  <si>
    <t>Leśna</t>
  </si>
  <si>
    <t>PLSL156N</t>
  </si>
  <si>
    <t>Uchwała nr XXVI/156/2020 Rady Gminy Ciasna</t>
  </si>
  <si>
    <t>PLSL1560N</t>
  </si>
  <si>
    <t>Centralna w aglomeracji -Tarnowskie Góry</t>
  </si>
  <si>
    <t>PLSL501</t>
  </si>
  <si>
    <t>Kroczyce</t>
  </si>
  <si>
    <t>Uchwała nr 170/XXIII/2020 Rady Gminy Kroczyce z dnia 14 grudnia 2020 r. http://dzienniki.slask.eu/WDU_S/2020/9098/akt.pdf</t>
  </si>
  <si>
    <t>PLSL5010</t>
  </si>
  <si>
    <t>Czechowice-Dziedzice w aglomeracji -Czechowice-Dziedzice</t>
  </si>
  <si>
    <t>PLSL502</t>
  </si>
  <si>
    <t>Żarki Letnisko</t>
  </si>
  <si>
    <t>Poraj</t>
  </si>
  <si>
    <t>Uchwała nr 182(XXIII)20 Rady Gminy Poraj z dnia 22.12.2020 r.</t>
  </si>
  <si>
    <t>PLSL5020</t>
  </si>
  <si>
    <t>OŚ ŻORY w aglomeracji -Żory</t>
  </si>
  <si>
    <t>OŚ ŻORY</t>
  </si>
  <si>
    <t>PLSL503</t>
  </si>
  <si>
    <t>Świerklaniec</t>
  </si>
  <si>
    <t>Uchwała nr XXXVII/272/20 Rady Gminy Świerklaniec z dnia 9 grudnia 2020 r. w sprawie wyznaczenia obszaru i granicy aglomeracji Świerklaniec, 
DZ. URZ. WOJ. SLA 2020.9016</t>
  </si>
  <si>
    <t>PLSL5030</t>
  </si>
  <si>
    <t>Oczyszczalnia Ścieków Komunalnych w Zawierciu w aglomeracji -Zawiercie</t>
  </si>
  <si>
    <t>Oczyszczalnia Ścieków Komunalnych w Zawierciu</t>
  </si>
  <si>
    <t>PLSL504</t>
  </si>
  <si>
    <t>Międzybrodzie Bialskie</t>
  </si>
  <si>
    <t>Uchwała nr XXIV/206/2020 Rady Gminy Czernichów z dnia 14 grudnia 2020 r.</t>
  </si>
  <si>
    <t>PLSL5040</t>
  </si>
  <si>
    <t>OŚ Pszczyna w aglomeracji -Pszczyna</t>
  </si>
  <si>
    <t>OŚ Pszczyna</t>
  </si>
  <si>
    <t>PLSL505</t>
  </si>
  <si>
    <t>Dankowice</t>
  </si>
  <si>
    <t>Wilamowice</t>
  </si>
  <si>
    <t>Uchwała nr XXVI/183/20 Rady Miejskiej w Wilamowicach z dnia 25 listopada 2020 r.</t>
  </si>
  <si>
    <t>PLSL5050</t>
  </si>
  <si>
    <t>Miejska Oczyszczalnia Ścieków Skoczów w aglomeracji -Skoczów</t>
  </si>
  <si>
    <t>Miejska Oczyszczalnia Ścieków Skoczów</t>
  </si>
  <si>
    <t>PLSL506</t>
  </si>
  <si>
    <t>Zasole Bielańskie</t>
  </si>
  <si>
    <t>Uchwała nr XXVI/184/20 Rady Miejskiej w Wilamowicach z dnia 25 listopada 2020 r.</t>
  </si>
  <si>
    <t>PLSL5060</t>
  </si>
  <si>
    <t>OŚ Foch III w aglomeracji -Knurów-1</t>
  </si>
  <si>
    <t>OŚ Foch III</t>
  </si>
  <si>
    <t>PLSL507</t>
  </si>
  <si>
    <t>Truskolasy</t>
  </si>
  <si>
    <t>Uchwała nr XXIII/225/20 RADY GMINY WRĘCZYCA WIELKA z dnia 30 grudnia 2020 r. w sprawie wyznaczenia Aglomeracji Wręczyca Wielka</t>
  </si>
  <si>
    <t>PLSL5070</t>
  </si>
  <si>
    <t>Oczyszczalnia Ścieków w Będzinie w aglomeracji -Będzin</t>
  </si>
  <si>
    <t>Oczyszczalnia Ścieków w Będzinie</t>
  </si>
  <si>
    <t>PLSL508</t>
  </si>
  <si>
    <t>Wisła Wielka</t>
  </si>
  <si>
    <t>Uchwała nr XXVII/368/20 Rady Miejskiej w Pszczynie z 17.12.2020 r.; Dz.Urz.Woj. Śląskiego; 22.12.2020 r.poz.9361</t>
  </si>
  <si>
    <t>PLSL5080</t>
  </si>
  <si>
    <t>Oczyszczalnia Ścieków bytowo – gospodarczych przy TAURON Wytwarzanie S.A. - Elektrownia Łagisza w aglomeracji -Będzin</t>
  </si>
  <si>
    <t>Oczyszczalnia Ścieków bytowo – gospodarczych przy TAURON Wytwarzanie S.A. - Elektrownia Łagisza</t>
  </si>
  <si>
    <t>PLSL510</t>
  </si>
  <si>
    <t>Przyrów</t>
  </si>
  <si>
    <t>Uchwała nr XVII/113/2020 RADY GMINY PRZYRÓW z dnia 14 grudnia 2020 r. Dz.U.Woj. Śl. 2020 poz. 9104</t>
  </si>
  <si>
    <t>PLSL5100</t>
  </si>
  <si>
    <t>Oczyszczalnia Ścieków w Cieszynie w aglomeracji -Cieszyn</t>
  </si>
  <si>
    <t>Oczyszczalnia Ścieków w Cieszynie</t>
  </si>
  <si>
    <t>PLSL511</t>
  </si>
  <si>
    <t>Konopiska</t>
  </si>
  <si>
    <t>Uchwała nr 172/XIX/2020 Rady Gminy Konopiska z dnia 22.05.2020 r.</t>
  </si>
  <si>
    <t>PLSL5110</t>
  </si>
  <si>
    <t>Oczyszczalnia Ścieków w Cięcinie, Beskid-Ekosystem, Sp. z o.o. w aglomeracji -Węgierska Górka</t>
  </si>
  <si>
    <t>Oczyszczalnia Ścieków w Cięcinie, Beskid-Ekosystem, Sp. z o.o.</t>
  </si>
  <si>
    <t>PLSL514</t>
  </si>
  <si>
    <t>Syrynia</t>
  </si>
  <si>
    <t>Lubomia</t>
  </si>
  <si>
    <t>Sołectwo Syrynia Sołectwo Nieboczowy</t>
  </si>
  <si>
    <t>Uchwała nr XVIII/179/2020 z dnia 26 listopada 2020 r. Dz.U Województwa Śląskiego z dnia 8.12.2020 r. poz. 8807</t>
  </si>
  <si>
    <t>PLSL5140</t>
  </si>
  <si>
    <t>Centrum w aglomeracji -Mikołów</t>
  </si>
  <si>
    <t>Centrum</t>
  </si>
  <si>
    <t>PLSL515</t>
  </si>
  <si>
    <t>Kończyce Małe</t>
  </si>
  <si>
    <t>Zebrzydowice</t>
  </si>
  <si>
    <t>Uchwała nr XV/198/2020 RADY GMINY ZEBRZYDOWICE z dnia 8 grudnia 2020 r.</t>
  </si>
  <si>
    <t>PLSL5150</t>
  </si>
  <si>
    <t>Świerklany w aglomeracji -Świerklany</t>
  </si>
  <si>
    <t>PLSL516</t>
  </si>
  <si>
    <t>Uchwała nr XV/197/2020 RADY GMINY ZEBRZYDOWICE z dnia 8 grudnia 2020 r.</t>
  </si>
  <si>
    <t>PLSL5160</t>
  </si>
  <si>
    <t>MOŚ Myszków w aglomeracji -Myszków</t>
  </si>
  <si>
    <t>MOŚ Myszków</t>
  </si>
  <si>
    <t>PLSL517</t>
  </si>
  <si>
    <t>Uchwała nr 181(XXIII)20 Rady Gminy Poraj z dnia 22.12.2020 r.</t>
  </si>
  <si>
    <t>PLSL5170</t>
  </si>
  <si>
    <t>Oczyszczalnia Ziemowit w aglomeracji -Lędziny</t>
  </si>
  <si>
    <t>Oczyszczalnia Ziemowit</t>
  </si>
  <si>
    <t>PLSL518</t>
  </si>
  <si>
    <t>Pogwizdów</t>
  </si>
  <si>
    <t>Hażlach</t>
  </si>
  <si>
    <t>Gmina Hażlach</t>
  </si>
  <si>
    <t>Uchwała nr VIII/79/2020 Rady Gminy Hażlach z dnia 15.12.2020 r.</t>
  </si>
  <si>
    <t>PLSL5180</t>
  </si>
  <si>
    <t>Oczyszczalnia Hołdunów w aglomeracji -Lędziny</t>
  </si>
  <si>
    <t>Oczyszczalnia Hołdunów</t>
  </si>
  <si>
    <t>PLSL519</t>
  </si>
  <si>
    <t>Bojszowy</t>
  </si>
  <si>
    <t>Uchwała nr XXVII/178/2020 Rady Gminy Bojszowy z dnia 7 grudnia 2020 r. w sprawie wyznaczenia obszaru i granic aglomeracji Bojszowy, publikator DZ. URZ. WOJ. SLA 2020.8929</t>
  </si>
  <si>
    <t>PLSL5190</t>
  </si>
  <si>
    <t>Pisarzowice w aglomeracji -Pisarzowice</t>
  </si>
  <si>
    <t>PLSL520</t>
  </si>
  <si>
    <t>Smolnica</t>
  </si>
  <si>
    <t>Sośnicowice, Gliwice</t>
  </si>
  <si>
    <t>Uchwała nr XXVIII/220/2020 Rady miejskiej w Sośnicowicach z dnia 29 grudnia 2020 r., Dziennik Urzędowy Województwa Śląskiego z dnia 31 grudnia 2020 r. poz. 9673 w sprawie wyznaczenia obszaru i granic aglomeracji Smolnica</t>
  </si>
  <si>
    <t>PLSL5200</t>
  </si>
  <si>
    <t>PwiK Czerwionka-Leszczyny Sp. z o.o. w aglomeracji -Czerwionka-Leszczyny</t>
  </si>
  <si>
    <t>PwiK Czerwionka-Leszczyny Sp. z o.o.</t>
  </si>
  <si>
    <t>PLSL521</t>
  </si>
  <si>
    <t>Szczekociny</t>
  </si>
  <si>
    <t>Uchwała nr 225/XXXI/2020 Rady Miasta i Gminy Szczekociny z dnia 29 grudnia 2020 r. w sprawie wyznaczenia obszaru i granic aglomeracji Szczekociny</t>
  </si>
  <si>
    <t>PLSL5211</t>
  </si>
  <si>
    <t>PLSL5212</t>
  </si>
  <si>
    <t>Mechaniczno-Biologiczna Oczyszczalnia Ścieków Komunalnych w aglomeracji -Koniecpol</t>
  </si>
  <si>
    <t>Mechaniczno-Biologiczna Oczyszczalnia Ścieków Komunalnych</t>
  </si>
  <si>
    <t>PLSL600</t>
  </si>
  <si>
    <t>Krzyżanowice</t>
  </si>
  <si>
    <t>Uchwała nr XIII/96/2019 RADY GMINY KRZYŻANOWICE z dnia 29 października 2019 r.</t>
  </si>
  <si>
    <t>PLSL6000</t>
  </si>
  <si>
    <t>Oczyszczalnia Ścieków Lubliniec w aglomeracji -Lubliniec</t>
  </si>
  <si>
    <t>Oczyszczalnia Ścieków Lubliniec</t>
  </si>
  <si>
    <t>PLSL601</t>
  </si>
  <si>
    <t>Rudy</t>
  </si>
  <si>
    <t>Uchwała nr XXXIII/276/2021 Rady Miejskiej w Kuźni Raciborskiej z 27.05.2021 r. (Dz. Urz. Woj. Śl. z 2021 r.,poz. 3683)</t>
  </si>
  <si>
    <t>PLSL6011</t>
  </si>
  <si>
    <t>PLSL6012</t>
  </si>
  <si>
    <t>Chemików w aglomeracji -Bieruń I</t>
  </si>
  <si>
    <t>Chemików</t>
  </si>
  <si>
    <t>PLSL603</t>
  </si>
  <si>
    <t>Goleszów</t>
  </si>
  <si>
    <t>Uchwała nr 0007.100.2021 Rady Gminy Goleszów z 24.11.2021 r., Dz.Urz. WSL z 2021 r. poz. 7582</t>
  </si>
  <si>
    <t>PLSL6031</t>
  </si>
  <si>
    <t>PLSL6032</t>
  </si>
  <si>
    <t>Oczyszczalnia Wisła w aglomeracji -Wisła</t>
  </si>
  <si>
    <t>Oczyszczalnia Wisła</t>
  </si>
  <si>
    <t>PLSL604</t>
  </si>
  <si>
    <t>Ornontowice</t>
  </si>
  <si>
    <t>Uchwała nr XXV/213/20 Rady Gminy Ornontowice z dnia 4 stycznia 2021 r. Dziennik Urzędowy Województwa Śląskiego poz.25</t>
  </si>
  <si>
    <t>PLSL6040</t>
  </si>
  <si>
    <t>Oczyszczalnia Ścieków "Wschód" w aglomeracji -Łaziska Górne</t>
  </si>
  <si>
    <t>Oczyszczalnia Ścieków "Wschód"</t>
  </si>
  <si>
    <t>PLSL605</t>
  </si>
  <si>
    <t>Piekary Śląskie Południe</t>
  </si>
  <si>
    <t>Piekary Śląskie</t>
  </si>
  <si>
    <t>Uchwała nr XXIX/339/20 RADY MIASTA PIEKARY ŚLĄSKIE z dnia 17 grudnia 2020 r.</t>
  </si>
  <si>
    <t>PLSL0262</t>
  </si>
  <si>
    <t>Mechaniczno-Biologiczna w aglomeracji -Pawłowice</t>
  </si>
  <si>
    <t>PLSL606</t>
  </si>
  <si>
    <t>Piekary Śląskie Północ</t>
  </si>
  <si>
    <t>Uchwała nr XXIX/338/20 RADY MIASTA PIEKARY ŚLĄSKIE z dnia 17 grudnia 2020 r.</t>
  </si>
  <si>
    <t>PLSL0261</t>
  </si>
  <si>
    <t>OŚ Kłobuck – Zagórze w aglomeracji -Kłobuck</t>
  </si>
  <si>
    <t>OŚ Kłobuck – Zagórze</t>
  </si>
  <si>
    <t>PLSW001</t>
  </si>
  <si>
    <t>Kielce</t>
  </si>
  <si>
    <t>świętokrzyskie</t>
  </si>
  <si>
    <t>Kielce, Masłów, Nowiny, Daleszyce</t>
  </si>
  <si>
    <t>Uchwała nr XXXVIII/739/2020 Rady Miasta Kielce z dn. 17.12.2020 r., Dziennik Urzędowy Województwa Świętokrzyskiego</t>
  </si>
  <si>
    <t>PLSW0010</t>
  </si>
  <si>
    <t>Ustroń w aglomeracji -Ustroń</t>
  </si>
  <si>
    <t>PLSW002</t>
  </si>
  <si>
    <t>Ostrowiec Świętokrzyski</t>
  </si>
  <si>
    <t>ostrowiecki</t>
  </si>
  <si>
    <t>Gmina Ostrowiec Świętokrzyski, Gmina Bodzechów, Gmina Ćmielów</t>
  </si>
  <si>
    <t>Uchwała nr LXIX/101/2022 RADY MIASTA OSTROWCA ŚWIĘTOKRZYSKIEGO z dnia 24 października 2022 r. w sprawie wyznaczenia obszaru i granic aglomeracji Ostrowiec Świętokrzyski</t>
  </si>
  <si>
    <t>PLSW0020</t>
  </si>
  <si>
    <t>Oczyszczalnia Ścieków w Suminie w aglomeracji -Lyski</t>
  </si>
  <si>
    <t>Oczyszczalnia Ścieków w Suminie</t>
  </si>
  <si>
    <t>PLSW003</t>
  </si>
  <si>
    <t>Starachowice</t>
  </si>
  <si>
    <t>Starachowice, Wąchock, Mirzec</t>
  </si>
  <si>
    <t>Uchwała nr X/9/2020 Rady Miejskiej w Starachowicach z dnia 18.12.2020 r. w sprawie wyznaczenia obszaru, wielkości i granic Aglomeracji Starachowice</t>
  </si>
  <si>
    <t>PLSW0030</t>
  </si>
  <si>
    <t>Mechaniczno-Biologiczna Oczyszczalnia Ścieków w Rybnej w aglomeracji -Mykanów</t>
  </si>
  <si>
    <t>Mechaniczno-Biologiczna Oczyszczalnia Ścieków w Rybnej</t>
  </si>
  <si>
    <t>PLSW004</t>
  </si>
  <si>
    <t>Skarżysko-Kamienna</t>
  </si>
  <si>
    <t>skarżyski</t>
  </si>
  <si>
    <t>Skarżysko-Kamienna, Skarżysko Kościelne</t>
  </si>
  <si>
    <t>Uchwała nr XXXIII/268/2021 RADY MIASTA SKARZYSKA-KAMIENNEJ z dnia 9 lutego 2021 r. Poz. 724</t>
  </si>
  <si>
    <t>PLSW0040</t>
  </si>
  <si>
    <t>Północ w aglomeracji -Siewierz</t>
  </si>
  <si>
    <t>Północ</t>
  </si>
  <si>
    <t>PLSW005</t>
  </si>
  <si>
    <t>Jędrzejów</t>
  </si>
  <si>
    <t>jędrzejowski</t>
  </si>
  <si>
    <t>Uchwała nr XXXI/270/21 Rady Miejskiej w Jędrzejowie z dnia 21 stycznia 2021 r.</t>
  </si>
  <si>
    <t>PLSW0050</t>
  </si>
  <si>
    <t>OŚ"PSZÓW" w aglomeracji -Pszów</t>
  </si>
  <si>
    <t>OŚ"PSZÓW"</t>
  </si>
  <si>
    <t>PLSW006</t>
  </si>
  <si>
    <t>Końskie</t>
  </si>
  <si>
    <t>końskie</t>
  </si>
  <si>
    <t>Uchwała nr XXVI/251/2020 Rady Miejskiej w Końskich z dnia 22 grudnia 2020 r. w sprawie wyznaczenia obszaru i granic aglomeracji Końskie Dz.Urz.Woj. Świętokrzyskiego z 4 stycznia 2021, poz.45</t>
  </si>
  <si>
    <t>PLSW0060</t>
  </si>
  <si>
    <t>Blachownia w aglomeracji -Blachownia</t>
  </si>
  <si>
    <t>PLSW007</t>
  </si>
  <si>
    <t>Staszów</t>
  </si>
  <si>
    <t>staszowski</t>
  </si>
  <si>
    <t>Uchwała nr XXXIV/306/2020 Rady Miejskiej w Staszowie z dnia 10.12.2020 r.</t>
  </si>
  <si>
    <t>PLSW0071</t>
  </si>
  <si>
    <t>PLSW0072</t>
  </si>
  <si>
    <t>Wręczyca Wielka w aglomeracji -Wręczyca Wielka</t>
  </si>
  <si>
    <t>PLSW008</t>
  </si>
  <si>
    <t>sandomierski</t>
  </si>
  <si>
    <t>Uchwała nr XXVIII/319/2020 RADY MIASTA SANDOMIERZA z dnia 29 grudnia 2020 r.</t>
  </si>
  <si>
    <t>PLSW0080</t>
  </si>
  <si>
    <t>Orzesze Gardawice w aglomeracji -Orzesze</t>
  </si>
  <si>
    <t>Orzesze Gardawice</t>
  </si>
  <si>
    <t>PLSW009</t>
  </si>
  <si>
    <t>Morawica</t>
  </si>
  <si>
    <t>kielecki</t>
  </si>
  <si>
    <t>Uchwała nr XXXIV/326/21 Rady Miejskiej w Morawicy z dnia 8 kwietnia 2021 r. w sprawie wyznaczenia obszaru i granic aglomeracji Morawica</t>
  </si>
  <si>
    <t>PLSW0090</t>
  </si>
  <si>
    <t>OŚ Lemna w aglomeracji -Miedźna</t>
  </si>
  <si>
    <t>OŚ Lemna</t>
  </si>
  <si>
    <t>PLSW010</t>
  </si>
  <si>
    <t>Busko-Zdrój</t>
  </si>
  <si>
    <t>buski</t>
  </si>
  <si>
    <t>Uchwała nr XXX/345/2020 Rady Miejskiej w Busku-Zdroju z dnia 29 grudnia 2020 r.</t>
  </si>
  <si>
    <t>PLSW0100</t>
  </si>
  <si>
    <t>Oczyszczalnia Ścieków w Krzepicach w aglomeracji -Krzepice</t>
  </si>
  <si>
    <t>Oczyszczalnia Ścieków w Krzepicach</t>
  </si>
  <si>
    <t>PLSW011</t>
  </si>
  <si>
    <t>Kazimierza Wielka</t>
  </si>
  <si>
    <t>kazimierski</t>
  </si>
  <si>
    <t>Kazimierza Wielka, Skalbmierz</t>
  </si>
  <si>
    <t>Uchwała nr XXXVII/290/2020 z dnia 29.12.2020 r. Rady Miejskiej w Kazmierzy Wielkiej Dziennik Urzędowy Województwa Świętokrzyskiego z 2021 poz. 95</t>
  </si>
  <si>
    <t>PLSW0110</t>
  </si>
  <si>
    <t>Kaniów w aglomeracji -Bestwina</t>
  </si>
  <si>
    <t>Kaniów</t>
  </si>
  <si>
    <t>PLSW012</t>
  </si>
  <si>
    <t>Pińczów</t>
  </si>
  <si>
    <t>pińczowski</t>
  </si>
  <si>
    <t>Pińczów, Michałów</t>
  </si>
  <si>
    <t>Uchwała nr XXV/262/2020 rady Miejskiej w Pińczowie z dnia 29 grudnia 2020 r. DZ.URZ.WOJ.2021.125</t>
  </si>
  <si>
    <t>PLSW0120</t>
  </si>
  <si>
    <t>Oczyszczalnia Ścieków w Łazach w aglomeracji -Łazy</t>
  </si>
  <si>
    <t>Oczyszczalnia Ścieków w Łazach</t>
  </si>
  <si>
    <t>PLSW013</t>
  </si>
  <si>
    <t>Włoszczowa</t>
  </si>
  <si>
    <t>włoszczowski</t>
  </si>
  <si>
    <t>Uchwała nr XXV/171/20 Rady Miejskiej we Włoszczowie z dnia 11 grudnia 2020 r., Dziennik Urzędowy Województwa Świętokrzyskiego z dnia 15 grudnia 2020 r. poz. 4663</t>
  </si>
  <si>
    <t>PLSW0130</t>
  </si>
  <si>
    <t>Istebna Gliniane w aglomeracji -Istebna</t>
  </si>
  <si>
    <t>Istebna Gliniane</t>
  </si>
  <si>
    <t>PLSW014</t>
  </si>
  <si>
    <t>Połaniec</t>
  </si>
  <si>
    <t>Uchwała nr XXXVI/240/2020 Rady Miejskiej w Połańcu z dnia 16 grudnia 2020 r.</t>
  </si>
  <si>
    <t>PLSW0140</t>
  </si>
  <si>
    <t>Jaworzynka Czadeczka w aglomeracji -Istebna</t>
  </si>
  <si>
    <t>Jaworzynka Czadeczka</t>
  </si>
  <si>
    <t>PLSW015</t>
  </si>
  <si>
    <t>Sędziszów</t>
  </si>
  <si>
    <t>Sędziszów, Słupia</t>
  </si>
  <si>
    <t>Uchwała nr XXX/259/2020 Rady Miejskiej Sędziszów w sprawie wyznaczenia obszaru i granic aglomeracji 29.12.2020 r.</t>
  </si>
  <si>
    <t>PLSW0150</t>
  </si>
  <si>
    <t>Koniaków Pustki w aglomeracji -Istebna</t>
  </si>
  <si>
    <t>Koniaków Pustki</t>
  </si>
  <si>
    <t>PLSW016</t>
  </si>
  <si>
    <t>opatowski</t>
  </si>
  <si>
    <t>Uchwała nr XXIX/262/2021. RADY MIEJSKIEJ W OPATOWIE z dnia 29 stycznia 2021 r. w sprawie wyznaczenia obszaru i granic aglomeracji Opatów</t>
  </si>
  <si>
    <t>PLSW0160</t>
  </si>
  <si>
    <t>Istebna Tartak w aglomeracji -Istebna</t>
  </si>
  <si>
    <t>Istebna Tartak</t>
  </si>
  <si>
    <t>PLSW017</t>
  </si>
  <si>
    <t>Suchedniów</t>
  </si>
  <si>
    <t>Uchwała nr 180/XXVI/2020 Rady Miejskiej w Suchedniowie z dnia 29 grudnia 2020 r. (DZ. URZ. WOJ.ŚWIĘT. 2021.97)</t>
  </si>
  <si>
    <t>PLSW0170</t>
  </si>
  <si>
    <t>Rogoźnik w aglomeracji -Bobrowniki</t>
  </si>
  <si>
    <t>Rogoźnik</t>
  </si>
  <si>
    <t>PLSW018</t>
  </si>
  <si>
    <t>Stąporków</t>
  </si>
  <si>
    <t>konecki</t>
  </si>
  <si>
    <t>Uchwała nr XXXVIII/232/2020 Rady Miejskiej w Stąporkowie z 29.12.2020 r. w sprawie wyznaczenia obszaru i granic aglomeracji Stąporków, D. Urz. Woj. Św. poz.154 z 2021 r.</t>
  </si>
  <si>
    <t>PLSW0180</t>
  </si>
  <si>
    <t>OŚ Gierałtowice w aglomeracji -Gierałtowice</t>
  </si>
  <si>
    <t>OŚ Gierałtowice</t>
  </si>
  <si>
    <t>PLSW019</t>
  </si>
  <si>
    <t>Zagnańsk</t>
  </si>
  <si>
    <t>Uchwała nr 109/VIII/2020 Rady Gminy Zagnańsk z dn.22.12.2020 r. (Dz.U.Woj.Św. z 2020 r. poz.4820)</t>
  </si>
  <si>
    <t>PLSW0190</t>
  </si>
  <si>
    <t>Oczyszczalnia Ścieków w Kolonii Poczesna w aglomeracji -Poczesna</t>
  </si>
  <si>
    <t>Oczyszczalnia Ścieków w Kolonii Poczesna</t>
  </si>
  <si>
    <t>PLSW020</t>
  </si>
  <si>
    <t>Miedziana Góra</t>
  </si>
  <si>
    <t>Uchwała nr XXVI/196/20 Rady Gminy Miedziana Góra z dnia 30 grudnia 2020 r.</t>
  </si>
  <si>
    <t>PLSW0200</t>
  </si>
  <si>
    <t>Oczyszczalnia Ścieków w Hucie Starej B w aglomeracji -Poczesna</t>
  </si>
  <si>
    <t>Oczyszczalnia Ścieków w Hucie Starej B</t>
  </si>
  <si>
    <t>PLSW021</t>
  </si>
  <si>
    <t>Strawczyn</t>
  </si>
  <si>
    <t>Uchwała nr XXVIII/239/2020 Rady Gminy w Strawczynie z dnia 9 grudnia 2020 r.</t>
  </si>
  <si>
    <t>PLSW0210</t>
  </si>
  <si>
    <t>Oczyszczalnia Ścieków we Wrzosowej w aglomeracji -Poczesna</t>
  </si>
  <si>
    <t>Oczyszczalnia Ścieków we Wrzosowej</t>
  </si>
  <si>
    <t>PLSW022</t>
  </si>
  <si>
    <t>Piekoszów</t>
  </si>
  <si>
    <t>Uchwała nr XXVIII/265/2020 Rady Gminy Piekoszów z dnia 30 grudnia 2020 r. W sprawie wyznaczenia obszaru i granic aglomeracji Piekoszów (Dz. Urz. Woj. Świętokrzyskiego z 2021 r.)</t>
  </si>
  <si>
    <t>PLSW0220</t>
  </si>
  <si>
    <t>Oczyszczalnia Ścieków w Suszcu w aglomeracji -Suszec</t>
  </si>
  <si>
    <t>Oczyszczalnia Ścieków w Suszcu</t>
  </si>
  <si>
    <t>PLSW023</t>
  </si>
  <si>
    <t>Bieliny</t>
  </si>
  <si>
    <t>Bieliny, Nowa Słupia</t>
  </si>
  <si>
    <t>Uchwała nr XXVI/198/20 Rady Gminy Bieliny z dnia 30.12.2020 r.</t>
  </si>
  <si>
    <t>PLSW0230</t>
  </si>
  <si>
    <t>Oczyszczalnia Ścieków w Rudziczce w aglomeracji -Suszec</t>
  </si>
  <si>
    <t>Oczyszczalnia Ścieków w Rudziczce</t>
  </si>
  <si>
    <t>PLSW024</t>
  </si>
  <si>
    <t>Ożarów</t>
  </si>
  <si>
    <t>Uchwała nr XXXII/212/2020 Rady Miejskiej w Ożarowie z dnia 30 grudnia 2020 r., w sprawie wyznaczenia obszaru i granic aglomeracji Ożarów na terenie gminy Ożarów</t>
  </si>
  <si>
    <t>PLSW0240</t>
  </si>
  <si>
    <t>Oczyszczalnia Ścieków Pilchowice "Piaski" w aglomeracji -Pilchowice</t>
  </si>
  <si>
    <t>Oczyszczalnia Ścieków Pilchowice "Piaski"</t>
  </si>
  <si>
    <t>PLSW025</t>
  </si>
  <si>
    <t>Uchwała nr XXVIII/295/2021 Rady Miejskiej w Chmielniku z dnia 1 lutego 2021 r. W sprawie wyznaczenie obszaru i granic aglomeracji Chmielnik</t>
  </si>
  <si>
    <t>PLSW0250</t>
  </si>
  <si>
    <t>Karolina w aglomeracji -Rędziny</t>
  </si>
  <si>
    <t>Karolina</t>
  </si>
  <si>
    <t>PLSW026</t>
  </si>
  <si>
    <t>Brody</t>
  </si>
  <si>
    <t>starachowicki</t>
  </si>
  <si>
    <t>Uchwała nr XIV/97/20 RADY GMINY W BRODACH z dnia 15 grudnia 2020 r. Dz.U. Woj. Św. poz., 4756</t>
  </si>
  <si>
    <t>PLSW0260</t>
  </si>
  <si>
    <t>Jaskrów w aglomeracji -Mstów</t>
  </si>
  <si>
    <t>Jaskrów</t>
  </si>
  <si>
    <t>PLSW027</t>
  </si>
  <si>
    <t>Małogoszcz</t>
  </si>
  <si>
    <t>Uchwała nr XXI/189/20 Rady Miejskiej w Małogoszczu z dnia 30 grudnia 2020 r. W sprawie wyznaczenia obszaru aglomeracji</t>
  </si>
  <si>
    <t>PLSW0270</t>
  </si>
  <si>
    <t>Oczyszczalnia Wojkowice w aglomeracji -Wojkowice</t>
  </si>
  <si>
    <t>Oczyszczalnia Wojkowice</t>
  </si>
  <si>
    <t>PLSW028</t>
  </si>
  <si>
    <t>Radoszyce</t>
  </si>
  <si>
    <t>Uchwała nr XXIX/150/2020 RADY MIEJSKIEJ W RADOSZYCACH z dnia 30.12.2020 r. (Dz. Urz. Woj. Święt. z dnia 12.01.2021 r. poz. 270)</t>
  </si>
  <si>
    <t>PLSW0280</t>
  </si>
  <si>
    <t>Miejska Oczyszczalnia Ścieków w Kaletach w aglomeracji -Kalety</t>
  </si>
  <si>
    <t>Miejska Oczyszczalnia Ścieków w Kaletach</t>
  </si>
  <si>
    <t>PLSW029</t>
  </si>
  <si>
    <t>Cedzyna</t>
  </si>
  <si>
    <t>Górno</t>
  </si>
  <si>
    <t>Uchwała nr XXV/227/2020 Rady Gminy Górno z 24.11.2020 r. , Dz.U.Woj. Świętokrzyskiego z 8.12.2020 r. Poz.4479</t>
  </si>
  <si>
    <t>PLSW0290</t>
  </si>
  <si>
    <t>Oczyszczalnia Ścieków Pilica w aglomeracji -Pilica</t>
  </si>
  <si>
    <t>Oczyszczalnia Ścieków Pilica</t>
  </si>
  <si>
    <t>PLSW030</t>
  </si>
  <si>
    <t>Daleszyce</t>
  </si>
  <si>
    <t>Uchwała nr XXXVI/319/2020 Rady Miejskiej w Daleszycach z dnia 30 grudnia 2020 r. w sprawie wyznaczenia obszaru granic aglomeracji Daleszyce</t>
  </si>
  <si>
    <t>PLSW0300</t>
  </si>
  <si>
    <t>Komunalna Mechaniczno-Biologiczna Oczyszczalnia Ścieków PLSL0780 42-480 Poręba, ul. Ks. Fr. Pędzicha 12 w aglomeracji -Poręba</t>
  </si>
  <si>
    <t>Komunalna Mechaniczno-Biologiczna Oczyszczalnia Ścieków PLSL0780 42-480 Poręba, ul. Ks. Fr. Pędzicha 12</t>
  </si>
  <si>
    <t>PLSW032</t>
  </si>
  <si>
    <t>Pawłów</t>
  </si>
  <si>
    <t>Uchwała nr XXIII/231/20 Rady Gminy w Pawłowie z dnia 10 grudnia 2020 r. Dz.U.Woj.Św. 2020 poz. 4693</t>
  </si>
  <si>
    <t>PLSW0321</t>
  </si>
  <si>
    <t>PLSW0322</t>
  </si>
  <si>
    <t>PLSW0323</t>
  </si>
  <si>
    <t>Gminna Oczyszczalnia Ścieków w Żarkach w aglomeracji -Żarki</t>
  </si>
  <si>
    <t>Gminna Oczyszczalnia Ścieków w Żarkach</t>
  </si>
  <si>
    <t>PLSW033</t>
  </si>
  <si>
    <t>Chęciny</t>
  </si>
  <si>
    <t>Uchwała nr 286/XXXV/20 Rady Miejskiej w Chęcinach z dnia 30 grudnia 2020 r. w sprawie wyznaczenia obszaru i granic Aglomeracji Chęciny (Dz. U. Woj. Świętokrzyskiego z 2021, poz. 242)</t>
  </si>
  <si>
    <t>PLSW0330</t>
  </si>
  <si>
    <t>Imielin w aglomeracji -Imielin</t>
  </si>
  <si>
    <t>PLSW034</t>
  </si>
  <si>
    <t>Łączna</t>
  </si>
  <si>
    <t>Uchwała nr XLIV/264/2022 Rady Gminy Łączna z dnia 29 grudnia 2022 r.</t>
  </si>
  <si>
    <t>PLSW0340</t>
  </si>
  <si>
    <t>Miasteczko Śląskie w aglomeracji -Miasteczko Śląskie</t>
  </si>
  <si>
    <t>PLSW035</t>
  </si>
  <si>
    <t>Styków</t>
  </si>
  <si>
    <t>Brody, Starachowice</t>
  </si>
  <si>
    <t>Uchwała nr XIV/96/20 RADY GMINY W BRODACH z dnia 15 grudnia 2020 r. Dz. Urz. Woj. Św. Poz. 4755</t>
  </si>
  <si>
    <t>PLSW0350</t>
  </si>
  <si>
    <t>Oczyszczalni Ścieków Sieraków Śląski w aglomeracji -Sieraków Śląski</t>
  </si>
  <si>
    <t>Oczyszczalni Ścieków Sieraków Śląski</t>
  </si>
  <si>
    <t>PLSW036</t>
  </si>
  <si>
    <t>Marzysz</t>
  </si>
  <si>
    <t>Uchwała nr XXXVI/320/2020 Rady Miejskiej w Daleszycach z dnia 30 grudnia 2020 r. w sprawie wyznaczenia obszaru granic aglomeracji Marzysz</t>
  </si>
  <si>
    <t>PLSW0360</t>
  </si>
  <si>
    <t>Oczyszczalnia Ścieków w Woźnikach w aglomeracji -Woźniki</t>
  </si>
  <si>
    <t>Oczyszczalnia Ścieków w Woźnikach</t>
  </si>
  <si>
    <t>PLSW037</t>
  </si>
  <si>
    <t>Uchwała nr XXXI/163/20 Rady Miejskiej Oleśnica z dnia 29.XII.2020 r. w sprawie wyznaczenia obszaru i granic aglomeracji Oleśnica</t>
  </si>
  <si>
    <t>PLSW0370</t>
  </si>
  <si>
    <t>Oczyszczalnia Ścieków w Tworogu w aglomeracji -Tworóg</t>
  </si>
  <si>
    <t>Oczyszczalnia Ścieków w Tworogu</t>
  </si>
  <si>
    <t>PLSW039</t>
  </si>
  <si>
    <t>Stopnica</t>
  </si>
  <si>
    <t>Uchwała nr XV/69/2020 Rady Miejskiej w Stopnicy z 31.12.2020 r. zm. Uchwała nr XXIV/26/2022 Rady Miejskiej w Stopnicy z dnia 04.08.2022 r.</t>
  </si>
  <si>
    <t>PLSW0390</t>
  </si>
  <si>
    <t>Oczyszczalnia Ścieków Strumień w aglomeracji -Strumień</t>
  </si>
  <si>
    <t>Oczyszczalnia Ścieków Strumień</t>
  </si>
  <si>
    <t>PLSW040</t>
  </si>
  <si>
    <t>Koprzywnica</t>
  </si>
  <si>
    <t>Uchwała nr XLI/203/2021 Rady Miejskiej w Koprzywnicy z dnia 23 lipca 2021 r. w sprawie wyznaczenia obszaru i granic aglomeracji Koprzywnica; opublikowana w Dzienniku Urzędowym Województwa Świętokrzyskiego</t>
  </si>
  <si>
    <t>PLSW0400</t>
  </si>
  <si>
    <t>Kłomnice w aglomeracji -Kłomnice</t>
  </si>
  <si>
    <t>PLSW041</t>
  </si>
  <si>
    <t>Bodzentyn</t>
  </si>
  <si>
    <t>Uchwała nr XXXVII/297/2020 RADY MIEJSKIEJ W BODZENTYNIE z dnia 15 grudnia 2020 r.</t>
  </si>
  <si>
    <t>PLSW0411</t>
  </si>
  <si>
    <t>PLSW0412</t>
  </si>
  <si>
    <t>PLSW0690</t>
  </si>
  <si>
    <t>Gminna Oczyszczalnia Ścieków w Lipiu w aglomeracji -Lipie</t>
  </si>
  <si>
    <t>Gminna Oczyszczalnia Ścieków w Lipiu</t>
  </si>
  <si>
    <t>PLSW042</t>
  </si>
  <si>
    <t>Łoniów</t>
  </si>
  <si>
    <t>Uchwała nr XXI/125/2020 Rady Gminy Łoniów z dnia 30 grudnia 2020 r.</t>
  </si>
  <si>
    <t>PLSW0420</t>
  </si>
  <si>
    <t>Krzanowice w aglomeracji -Krzanowice</t>
  </si>
  <si>
    <t>PLSW043</t>
  </si>
  <si>
    <t>Sobków</t>
  </si>
  <si>
    <t>Uchwała nr XXXII/266/2021 Rady Gminy Sobków z dnia 18 czerwca 2021 r. w sprawie wyznaczenia obszaru i granic Aglomeracji Sobków</t>
  </si>
  <si>
    <t>PLSW0430</t>
  </si>
  <si>
    <t>Chełm Śląski w aglomeracji -Chełm Śląski</t>
  </si>
  <si>
    <t>PLSW044N</t>
  </si>
  <si>
    <t>Bogoria</t>
  </si>
  <si>
    <t>Uchwała nr XXVIII/264/2020 Rady Gminy z dnia 30.12.2020 r.</t>
  </si>
  <si>
    <t>PLSW0440N</t>
  </si>
  <si>
    <t>Oczyszczalnia Ścieków w Kamienicy Polskiej w aglomeracji -Kamienica Polska</t>
  </si>
  <si>
    <t>Oczyszczalnia Ścieków w Kamienicy Polskiej</t>
  </si>
  <si>
    <t>PLSW046N</t>
  </si>
  <si>
    <t>Kije</t>
  </si>
  <si>
    <t>Uchwała nr XXI/169/20 RADY GMINY W KIJACH z dnia 29 grudnia 2020 r.</t>
  </si>
  <si>
    <t>PLSW0460N</t>
  </si>
  <si>
    <t>OŚ Panki w aglomeracji -Panki</t>
  </si>
  <si>
    <t>OŚ Panki</t>
  </si>
  <si>
    <t>PLSW047N</t>
  </si>
  <si>
    <t>Wiślica</t>
  </si>
  <si>
    <t>Uchwała nr XXX/191/2020 Rady Miejskiej w Wiślicy z dnia 30 grudnia 2020 r. w sprawie wyznaczenia obszaru i granic aglomeracji Wiślica</t>
  </si>
  <si>
    <t>PLSW0470N</t>
  </si>
  <si>
    <t>Gminna Oczyszczalnia Ścieków w Widzowie w aglomeracji -Kruszyna</t>
  </si>
  <si>
    <t>Gminna Oczyszczalnia Ścieków w Widzowie</t>
  </si>
  <si>
    <t>PLSW048N</t>
  </si>
  <si>
    <t>Kunów</t>
  </si>
  <si>
    <t>Uchwała nr LXXXIV.537.2022 Rady Miejskiej w Kunowie z dnia 14 listopada 2022 r. w sprawie wyznaczenia obszaru, wielkości i granic aglomeracji Kunów, DZ. Urz. Woj. Św. z 2022 r. poz. 3932, ogłoszono: 14.11.2022</t>
  </si>
  <si>
    <t>PLSW0480N</t>
  </si>
  <si>
    <t>Oczyszczalnia Ścieków w Łękawicy w aglomeracji -Łękawica</t>
  </si>
  <si>
    <t>Oczyszczalnia Ścieków w Łękawicy</t>
  </si>
  <si>
    <t>PLSW049N</t>
  </si>
  <si>
    <t>Rudki</t>
  </si>
  <si>
    <t>Nowa Słupia</t>
  </si>
  <si>
    <t>Uchwała nr LXX/105/22 Rady Miejskiej w Nowej Słupi z dnia 29 grudnia 2022 r. Dziennik Urzędowy Województwa Świętokrzyskiego 2023/178</t>
  </si>
  <si>
    <t>PLSW0490N</t>
  </si>
  <si>
    <t>Krupski Młyn w aglomeracji -Krupski Młyn</t>
  </si>
  <si>
    <t>PLSW050N</t>
  </si>
  <si>
    <t>Uchwała nr LXX/106/22 Rady Miejskiej w Nowej Słupi z dnia 29 grudnia 2022 r. Dziennik Urzędowy Województwa Świętokrzyskiego 2023/179</t>
  </si>
  <si>
    <t>PLSW0501N</t>
  </si>
  <si>
    <t>Wschód w aglomeracji -Kobiór</t>
  </si>
  <si>
    <t>Wschód</t>
  </si>
  <si>
    <t>PLSW051N</t>
  </si>
  <si>
    <t>Samborzec</t>
  </si>
  <si>
    <t>Uchwała nr XX/147/21 Rady Gminy Samborzec z dnia 9 marca 2021 r. W sprawie wyznaczenia aglomeracji Samborzec</t>
  </si>
  <si>
    <t>PLSW0510N</t>
  </si>
  <si>
    <t>Gminna Oczyszczalnia Ścieków Mnich w aglomeracji -Chybie</t>
  </si>
  <si>
    <t>Gminna Oczyszczalnia Ścieków Mnich</t>
  </si>
  <si>
    <t>PLSW052N</t>
  </si>
  <si>
    <t>Solec-Zdrój</t>
  </si>
  <si>
    <t>Uchwała nr XXV/147/2020 Rady Gminy Solec-Zdrój z dnia 30.12.2020 r.</t>
  </si>
  <si>
    <t>PLSW0520N</t>
  </si>
  <si>
    <t>Oczyszczalnia Ścieków w Kuźni Raciborskiej w aglomeracji -Kuźnia Raciborska</t>
  </si>
  <si>
    <t>Oczyszczalnia Ścieków w Kuźni Raciborskiej</t>
  </si>
  <si>
    <t>PLSW054N</t>
  </si>
  <si>
    <t>Barcza</t>
  </si>
  <si>
    <t>Uchwała nr 108/VIII/2020 Rady Gminy Zagnańsk z dn. 22.12.2020 r. (Dz.U. Woj.Św. z 2020 r. poz. 4819)</t>
  </si>
  <si>
    <t>PLSW0540N</t>
  </si>
  <si>
    <t>Oczyszczalnia Ścieków w Sośnicowicach w aglomeracji -Sośnicowice</t>
  </si>
  <si>
    <t>Oczyszczalnia Ścieków w Sośnicowicach</t>
  </si>
  <si>
    <t>PLSW056N</t>
  </si>
  <si>
    <t>Działoszyce</t>
  </si>
  <si>
    <t>Uchwała nr LXXIII/381/2022 RADY MIEJSKIEJ W DZIAŁOSZYCACH z dnia 13.09.2022 r. w sprawie wyznaczenia obszaru i granic aglomeracji Działoszyce</t>
  </si>
  <si>
    <t>PLSW0560N</t>
  </si>
  <si>
    <t>Oczyszczalnia Ścieków Ożarowice w aglomeracji -Ożarowice</t>
  </si>
  <si>
    <t>Oczyszczalnia Ścieków Ożarowice</t>
  </si>
  <si>
    <t>PLSW058N</t>
  </si>
  <si>
    <t>Świniary</t>
  </si>
  <si>
    <t>Solec-Zdrój, Pacanów</t>
  </si>
  <si>
    <t>Uchwała nr XXV/148/2020 Rady Gminy Solec-Zdrój z dnia 30.12.2020 r.</t>
  </si>
  <si>
    <t>PLSW0580N</t>
  </si>
  <si>
    <t>Oczyszczalnia Ścieków Browarna w aglomeracji -Sławków-Miedawa</t>
  </si>
  <si>
    <t>Oczyszczalnia Ścieków Browarna</t>
  </si>
  <si>
    <t>PLSW062N</t>
  </si>
  <si>
    <t>Lipnik</t>
  </si>
  <si>
    <t>Uchwała nr XXV/185/2021 Rady Gminy w Lipniku z dnia 29 marca 2021 r.</t>
  </si>
  <si>
    <t>PLSW0620N</t>
  </si>
  <si>
    <t>Oczyszczalnia Ścieków w Psarach w aglomeracji -Woźniki - Psary</t>
  </si>
  <si>
    <t>Oczyszczalnia Ścieków w Psarach</t>
  </si>
  <si>
    <t>PLSW063N</t>
  </si>
  <si>
    <t>Łopuszno</t>
  </si>
  <si>
    <t>Kielce/Piotrków Trybunalski</t>
  </si>
  <si>
    <t>Uchwała nr XXIX/244/2021 Rady Gminy w Łopusznie z dnia 28 maja 2021 r. w sprawie wyznaczenia obszaru i granic aglomeracji Łopuszno, Rada Gminy w Łopusznie Dz.Urz.Woj.2021.2057</t>
  </si>
  <si>
    <t>PLSW0630N</t>
  </si>
  <si>
    <t>Huby w aglomeracji -Huby</t>
  </si>
  <si>
    <t>PLSW064N</t>
  </si>
  <si>
    <t>Uchwała nr XXX/240/20 Rady Miejskiej w Łagowie z dn. 24.11.2020 r.</t>
  </si>
  <si>
    <t>PLSW0640N</t>
  </si>
  <si>
    <t>Oczyszczalnia Szczygłowice w aglomeracji -Knurów-2</t>
  </si>
  <si>
    <t>Oczyszczalnia Szczygłowice</t>
  </si>
  <si>
    <t>PLSW066N</t>
  </si>
  <si>
    <t>Mniów</t>
  </si>
  <si>
    <t>Uchwała nr 210/XXVIII/2020 Sejmiku Województwa Świętokrzyskiego z dnia 29 grudnia 2020 r. (Dz. Urz. Woj. 2021.65 z dnia 04.01.2021 r.)</t>
  </si>
  <si>
    <t>PLSW0660N</t>
  </si>
  <si>
    <t>Wapienica w aglomeracji -Bielsko-Biała Wapienica</t>
  </si>
  <si>
    <t>Wapienica</t>
  </si>
  <si>
    <t>PLSW067N</t>
  </si>
  <si>
    <t>Fałków</t>
  </si>
  <si>
    <t>Uchwała nr XXI/159/2020 Rada Gminy w Fałkowie</t>
  </si>
  <si>
    <t>PLSW0670N</t>
  </si>
  <si>
    <t>Solec w aglomeracji -Bieruń III</t>
  </si>
  <si>
    <t>Solec</t>
  </si>
  <si>
    <t>PLSW068N</t>
  </si>
  <si>
    <t>Baćkowice</t>
  </si>
  <si>
    <t>Uchwała nr XXXI/150/20 Rady Gminy w Baćkowicach z dnia 31.12.2020 r.</t>
  </si>
  <si>
    <t>PLSW0680N</t>
  </si>
  <si>
    <t>Oś Promlecz w aglomeracji -Miedźna - Wola</t>
  </si>
  <si>
    <t>Oś Promlecz</t>
  </si>
  <si>
    <t>PLSW071N</t>
  </si>
  <si>
    <t>Klimontów</t>
  </si>
  <si>
    <t>Uchwała nr XXIX/197/2020 Rady Miejskiej w Klimontowie z dnia 30 grudnia 2020 r. w sprawie wyznaczenia aglomeracji Klimontów, Dz. Urz. Woj. 2021.126</t>
  </si>
  <si>
    <t>PLSW0710N</t>
  </si>
  <si>
    <t>Oczyszczalnia Przezchlebie w aglomeracji -Przezchlebie</t>
  </si>
  <si>
    <t>Oczyszczalnia Przezchlebie</t>
  </si>
  <si>
    <t>PLSW073N</t>
  </si>
  <si>
    <t>Krasocin</t>
  </si>
  <si>
    <t>Uchwała nr 243/20 Rady Gminy Krasocin z dnia 29.12.2020 r. Dziennik Urzędowy Województwa Świętokrzyskiego Poz. 222 z 11.01.2021 r.</t>
  </si>
  <si>
    <t>PLSW0730N</t>
  </si>
  <si>
    <t>Oczyszczalnia Ścieków Ciechowice w aglomeracji -Nędza</t>
  </si>
  <si>
    <t>Oczyszczalnia Ścieków Ciechowice</t>
  </si>
  <si>
    <t>PLSW074N</t>
  </si>
  <si>
    <t>Bukowa</t>
  </si>
  <si>
    <t>Uchwała nr 244/20 Rady Gminy Krasocin z dnia 29.12.2020 r. Dziennik Urzędowy Województwa Świętokrzyskiego Poz. 223 z 11.01.2021 r.</t>
  </si>
  <si>
    <t>PLSW0740N</t>
  </si>
  <si>
    <t>Oczyszczalnia Ścieków w Koziegłowach w aglomeracji -Koziegłowy</t>
  </si>
  <si>
    <t>Oczyszczalnia Ścieków w Koziegłowach</t>
  </si>
  <si>
    <t>PLSW077N</t>
  </si>
  <si>
    <t>Bliżyn</t>
  </si>
  <si>
    <t>Uchwała nr XX/153/2020 Rady Gminy Bliżyn z dnia 30.11.2020 r. W sprawie wyznaczenia i granic aglomeracja Bliżyn. Opublikowana w Dzienniku Urzędowym Województwa Świętokrzyskiego z dn. 07.12.2020 r., poz. 4424</t>
  </si>
  <si>
    <t>PLSW0770N</t>
  </si>
  <si>
    <t>Gminna Oczyszczalnia Ścieków w Ostrowach nad Okszą w aglomeracji -Miedźno</t>
  </si>
  <si>
    <t>Gminna Oczyszczalnia Ścieków w Ostrowach nad Okszą</t>
  </si>
  <si>
    <t>PLSW502</t>
  </si>
  <si>
    <t>Napęków</t>
  </si>
  <si>
    <t>Bieliny, Łagów</t>
  </si>
  <si>
    <t>Uchwała nr XXVI/199/20 Rady Gminy Bieliny z dnia 30.12.2020 r.</t>
  </si>
  <si>
    <t>PLSW503</t>
  </si>
  <si>
    <t>Oczyszczalnia Ścieków w Olsztynie w aglomeracji -Olsztyn</t>
  </si>
  <si>
    <t>Oczyszczalnia Ścieków w Olsztynie</t>
  </si>
  <si>
    <t>Skorzeszyce</t>
  </si>
  <si>
    <t>Uchwała nr XXVI/249/2020 Rady Gminy Górno z 15.12.2020 r., Dz.U. Woj. Świętokrzyskiego z 18.12.2020 r. Poz.4759</t>
  </si>
  <si>
    <t>PLSW5030</t>
  </si>
  <si>
    <t>Oczyszczalnia Ścieków w Ogrodzieńcu w aglomeracji -Ogrodzieniec</t>
  </si>
  <si>
    <t>Oczyszczalnia Ścieków w Ogrodzieńcu</t>
  </si>
  <si>
    <t>PLSW505</t>
  </si>
  <si>
    <t>Korczyn</t>
  </si>
  <si>
    <t>Uchwała nr XXIX/255/2020 Rady Gminy w Strawczynie z dnia 30 grudnia 2020 r.</t>
  </si>
  <si>
    <t>PLSW5050</t>
  </si>
  <si>
    <t>Jagiełły w aglomeracji -Bieruń II</t>
  </si>
  <si>
    <t>Jagiełły</t>
  </si>
  <si>
    <t>PLSW506</t>
  </si>
  <si>
    <t>Gnieździska</t>
  </si>
  <si>
    <t>Uchwała nr XXVI/215/2020 RADY GMINY W ŁOPUSZNIE z dnia 30 grudnia 2020 r. w sprawie wyznaczenia obszaru i granic aglomeracji Gnieździska, Rada Gminy w Łopusznie Dz.Urz.Woj.2021.385</t>
  </si>
  <si>
    <t>PLSW5060</t>
  </si>
  <si>
    <t>PLSW5062</t>
  </si>
  <si>
    <t>Oczyszczalnia Ścieków w Wyrach w aglomeracji -Wyry</t>
  </si>
  <si>
    <t>Oczyszczalnia Ścieków w Wyrach</t>
  </si>
  <si>
    <t>PLSW600</t>
  </si>
  <si>
    <t>Rytwiany</t>
  </si>
  <si>
    <t>Uchwała nr XVI/77/19 Rady Gminy Rytwiany z dnia 16.10.2019 r.</t>
  </si>
  <si>
    <t>COŚ Herby w aglomeracji -Herby</t>
  </si>
  <si>
    <t>COŚ Herby</t>
  </si>
  <si>
    <t>PLSW601</t>
  </si>
  <si>
    <t>Krajno</t>
  </si>
  <si>
    <t>Uchwała nr XV/129/2019 Rady Gminy Górno, 6.12.2019 r. Dz.U. Województwa Świętokrzyskiego z dnia 24.12.2019 r. Poz.5386</t>
  </si>
  <si>
    <t>Kochcice w aglomeracji -Kochcice</t>
  </si>
  <si>
    <t>PLWL001</t>
  </si>
  <si>
    <t>wielkopolskie</t>
  </si>
  <si>
    <t>poznański</t>
  </si>
  <si>
    <t>Czerwonak, Dopiewo, Luboń, Mosina, Pobiedziska, Poznań, Suchy Las, Swarzędz, Tarnowo Podgórne</t>
  </si>
  <si>
    <t>Uchwała nr LXIX/1251/VIII/2022 Rady Miasta Poznania z dnia 12-07-2022 w sprawie wyznaczenia obszaru i granic aglomeracji Poznań opublikowana w Dzienniku Urzędowym Województwa Wielkopolskiego</t>
  </si>
  <si>
    <t>PLWL0011</t>
  </si>
  <si>
    <t>PLWL0012</t>
  </si>
  <si>
    <t>Oczyszczalnia Ścieków dla Miasta Toszek i przyległych sołectw w aglomeracji -Toszek</t>
  </si>
  <si>
    <t>Oczyszczalnia Ścieków dla Miasta Toszek i przyległych sołectw</t>
  </si>
  <si>
    <t>PLWL002</t>
  </si>
  <si>
    <t>Ostrów Wielkopolski</t>
  </si>
  <si>
    <t>Gmina Miasto Ostrów Wielkopolski</t>
  </si>
  <si>
    <t>Gmina Miasto Ostrów Wielkopolski, Gmina Przygodzice, Miasto i Gmina Raszków, Gmina Ostrów Wielkopolski</t>
  </si>
  <si>
    <t>Uchwała nr LVI/595/2022 z dnia 21.12.2022 r.</t>
  </si>
  <si>
    <t>PLWL0020</t>
  </si>
  <si>
    <t>OŚ w Lisowie w aglomeracji -Lisów</t>
  </si>
  <si>
    <t>OŚ w Lisowie</t>
  </si>
  <si>
    <t>PLWL003</t>
  </si>
  <si>
    <t>Miasto Kalisz, Kalisz, Ostrów Wlkp., Pleszew</t>
  </si>
  <si>
    <t>Miasto Kalisz, Część Gmin: Nowe Skalmierzyce, Opatówek, Godziesze Wielkie, Gołuchów</t>
  </si>
  <si>
    <t>Uchwała nr XXXIV/495/2020 RADY MIASTA KALISZA z dnia 29 grudnia 2020 r. w sprawie wyznaczenia obszaru i granic aglomeracji Kalisz(Dz. Urz. Woj. Wielkopolskiego z 2020 r. poz. 1025)</t>
  </si>
  <si>
    <t>PLWL0030</t>
  </si>
  <si>
    <t>Oczyszczalnia Ścieków w Żernicy typu BIOBLOK w aglomeracji -Żernica</t>
  </si>
  <si>
    <t>Oczyszczalnia Ścieków w Żernicy typu BIOBLOK</t>
  </si>
  <si>
    <t>PLWL004</t>
  </si>
  <si>
    <t>pilski</t>
  </si>
  <si>
    <t>Piła, Szydłowo</t>
  </si>
  <si>
    <t>Uchwała nr XXXVII/371/20 Rady Miasta Piły z 30.12.2020 r., Dz. Urz. Woj. Wlkp. z 14.01.2021 r., poz. 511</t>
  </si>
  <si>
    <t>PLWL0040</t>
  </si>
  <si>
    <t>Coma-TEC 20/250-2/P w aglomeracji -Opatów</t>
  </si>
  <si>
    <t>Coma-TEC 20/250-2/P</t>
  </si>
  <si>
    <t>PLWL005</t>
  </si>
  <si>
    <t>Konin</t>
  </si>
  <si>
    <t>Koło</t>
  </si>
  <si>
    <t>Konin (z wyłączeniem części terenów przy ulicy Janowskiej i Beniowskiej), część Gminy Krzymów obejmującą ul. Miodową w miejscowości Brzeźno</t>
  </si>
  <si>
    <t>Uchwała nr 454 Rady Miasta Konina z dnia 9.12.2020 r. w sprawie wyznaczenia obszaru i granic aglomeracji Konin (Dz. Urz. Woj. Wlkp. z dnia 14.12.2020 r. poz. 9669).</t>
  </si>
  <si>
    <t>PLWL0051</t>
  </si>
  <si>
    <t>PLWL0052</t>
  </si>
  <si>
    <t>Oczyszczalnia Ścieków w Złochowicach PSO "MASKPOL"S.A. Konieczki w aglomeracji -Opatów</t>
  </si>
  <si>
    <t>Oczyszczalnia Ścieków w Złochowicach PSO "MASKPOL"S.A. Konieczki</t>
  </si>
  <si>
    <t>PLWL006</t>
  </si>
  <si>
    <t>Leszno, Lipno, Święciechowa</t>
  </si>
  <si>
    <t>Uchwała nr XXX/408/2020 Rady Miejskiej Leszna z dnia 30 listopada 2020 r. w sprawie wyznaczenia obszaru i granic aglomeracji Leszno (Dz. Urz. Woj.Wlkp. z dnia 15 grudnia 2020 r, poz. 9756)</t>
  </si>
  <si>
    <t>PLWL0060</t>
  </si>
  <si>
    <t>Gminna Oczyszczalnia Ścieków komunalnych w Popowie w aglomeracji -Popów</t>
  </si>
  <si>
    <t>Gminna Oczyszczalnia Ścieków komunalnych w Popowie</t>
  </si>
  <si>
    <t>PLWL007</t>
  </si>
  <si>
    <t>Gniezno</t>
  </si>
  <si>
    <t>gnieźnieński</t>
  </si>
  <si>
    <t>Miasto Gniezno</t>
  </si>
  <si>
    <t>Miasto Gniezno, Gmina Gniezno, Czerniejewo, Niechanowo</t>
  </si>
  <si>
    <t>Uchwała nr XXXI/423/2021 Rady Miasta Gniezna z dnia 27 stycznia 2021 r., Dz.U.Woj.Wlkp. z 2021 r., poz. 1021</t>
  </si>
  <si>
    <t>PLWL0070</t>
  </si>
  <si>
    <t>Boronów w aglomeracji -Boronów</t>
  </si>
  <si>
    <t>PLWL008</t>
  </si>
  <si>
    <t>kolski</t>
  </si>
  <si>
    <t>Gmina Miejska Koło</t>
  </si>
  <si>
    <t>Gmina Miejska Koło, Gmina Kościelec</t>
  </si>
  <si>
    <t>Uchwała nr XXXI/302/2020 Rady Miejskiej Koło z dnia 25 listopada 2020 r. w sprawie wyznaczenia obszaru i granic aglomeracji Koło (Dz. Urz. Woj. Wlkp. z 03.12.2020 r., poz. 9172)</t>
  </si>
  <si>
    <t>PLWL0080</t>
  </si>
  <si>
    <t>Oczyszczalnia Ścieków w Ciasnej w aglomeracji -Ciasna</t>
  </si>
  <si>
    <t>Oczyszczalnia Ścieków w Ciasnej</t>
  </si>
  <si>
    <t>PLWL009</t>
  </si>
  <si>
    <t>Śrem</t>
  </si>
  <si>
    <t>śremski</t>
  </si>
  <si>
    <t>Śrem, Brodnica, Dolsk, Książ Wielkopolski</t>
  </si>
  <si>
    <t>Uchwała nr 228/XXIII/2020 Rady Miejskiej w Śremie z dnia 17 grudnia 2020 r. w sprawie wyznaczenia obszaru i granic aglomeracji Śrem (Dz. Urz. Woj. Wielk. Poz. 9939)</t>
  </si>
  <si>
    <t>PLWL0090</t>
  </si>
  <si>
    <t>Oczyszczalnia Ścieków w Kostkowicach w aglomeracji -Kroczyce</t>
  </si>
  <si>
    <t>Oczyszczalnia Ścieków w Kostkowicach</t>
  </si>
  <si>
    <t>PLWL010</t>
  </si>
  <si>
    <t>Turek</t>
  </si>
  <si>
    <t>turecki</t>
  </si>
  <si>
    <t>Gmina Miejska Turek</t>
  </si>
  <si>
    <t>Gmina Turek</t>
  </si>
  <si>
    <t>Uchwała nr XXVIII/213/20 Rady Miejskiej Turku z dn. 17.12.2020 r.</t>
  </si>
  <si>
    <t>PLWL0100</t>
  </si>
  <si>
    <t>Oczyszczalnia Ścieków w Żarkach Letnisko w aglomeracji -Żarki Letnisko</t>
  </si>
  <si>
    <t>Oczyszczalnia Ścieków w Żarkach Letnisko</t>
  </si>
  <si>
    <t>PLWL011</t>
  </si>
  <si>
    <t>jarociński</t>
  </si>
  <si>
    <t>Uchwała nr XXXVII/360/2020 Rady Miejskiej w Jarocinie z dnia 16 grudnia 2020 r. (Dziennik Urzędowy Województwa Wielkopolskiego z 2020 r. poz. 9897)</t>
  </si>
  <si>
    <t>PLWL0110</t>
  </si>
  <si>
    <t>Oczyszczalnia Świerklaniec w aglomeracji -Świerklaniec</t>
  </si>
  <si>
    <t>Oczyszczalnia Świerklaniec</t>
  </si>
  <si>
    <t>PLWL012</t>
  </si>
  <si>
    <t>Mosina - Puszczykowo</t>
  </si>
  <si>
    <t>Mosina</t>
  </si>
  <si>
    <t>Mosina, Puszczykowo</t>
  </si>
  <si>
    <t>Uchwała nr LXVIII/573/22 Rady Miejskiej w Mosinie z dnia 23 czerwca 2022 r. w sprawie wyznaczenia obszaru i granic aglomeracji Mosina - Puszczykowo opublikowana w Dzienniku Urzędowym Województwa Wielkopolskiego</t>
  </si>
  <si>
    <t>PLWL0120</t>
  </si>
  <si>
    <t>Międzybrodzie Bialskie, ul. Ekologiczna w aglomeracji -Międzybrodzie Bialskie</t>
  </si>
  <si>
    <t>Międzybrodzie Bialskie, ul. Ekologiczna</t>
  </si>
  <si>
    <t>PLWL013</t>
  </si>
  <si>
    <t>Wolsztyn - Siedlec</t>
  </si>
  <si>
    <t>wolsztyński</t>
  </si>
  <si>
    <t>Wolsztyn</t>
  </si>
  <si>
    <t>Wolsztyn, Siedlec</t>
  </si>
  <si>
    <t>Uchwała nr XXV/282/2020 Rady Miejskiej w Wolsztynie z dnia 25.11.2020 r., w sprawie wyznaczenia obszaru i granicy aglomeracji Wolsztyn-Siedlec</t>
  </si>
  <si>
    <t>PLWL0131</t>
  </si>
  <si>
    <t>PLWL0132</t>
  </si>
  <si>
    <t>Dankowice w aglomeracji -Dankowice</t>
  </si>
  <si>
    <t>PLWL014</t>
  </si>
  <si>
    <t>Gostyń</t>
  </si>
  <si>
    <t>gostyński</t>
  </si>
  <si>
    <t>Gostyń, Piaski</t>
  </si>
  <si>
    <t>Uchwała nr XXIV/288/21 RADY MIEJSKIEJ W GOSTYNIU z dnia 4 lutego 2021 r. w sprawie wyznaczenia obszaru i granic aglomeracji Gostyń</t>
  </si>
  <si>
    <t>PLWL0140</t>
  </si>
  <si>
    <t>Zasole Bielańskie w aglomeracji -Zasole Bielańskie</t>
  </si>
  <si>
    <t>PLWL015</t>
  </si>
  <si>
    <t>Krotoszyn</t>
  </si>
  <si>
    <t>krotoszyński</t>
  </si>
  <si>
    <t>Uchwała nr XXVI/256/2020 Rady Miejskiej w Krotoszynie z dnia 29 grudnia 2020 r. opublikowana w Dzienniku Urzędowym Województwa Wielkopolskiego 13 stycznia 2021 r. poz. 485</t>
  </si>
  <si>
    <t>PLWL0150</t>
  </si>
  <si>
    <t>Truskolasy w aglomeracji -Truskolasy</t>
  </si>
  <si>
    <t>PLWL016</t>
  </si>
  <si>
    <t>Września</t>
  </si>
  <si>
    <t>wrzesiński</t>
  </si>
  <si>
    <t>Uchwała nr XL/368/2022 Rady miejskiej we Wrześni z dnia 20 grudnia 2022 r. w sprawie aktualizacji obszarów i granic aglomeracji Września</t>
  </si>
  <si>
    <t>PLWL0160</t>
  </si>
  <si>
    <t>OŚ Wisła Wielka w aglomeracji -Wisła Wielka</t>
  </si>
  <si>
    <t>OŚ Wisła Wielka</t>
  </si>
  <si>
    <t>PLWL017</t>
  </si>
  <si>
    <t>Kępno</t>
  </si>
  <si>
    <t>kępiński</t>
  </si>
  <si>
    <t>Kępno, Baranów, Bralin</t>
  </si>
  <si>
    <t>Uchwała nr XXV/180/2020 Rady Miejskiej w Kępnie, Dz. Urz. Woj. Wielkopolskiego z 11 grudnia 2020 r., pz. 9640</t>
  </si>
  <si>
    <t>PLWL0170</t>
  </si>
  <si>
    <t>Lemna w aglomeracji -Przyrów</t>
  </si>
  <si>
    <t>Lemna</t>
  </si>
  <si>
    <t>PLWL018</t>
  </si>
  <si>
    <t>Ostrzeszów</t>
  </si>
  <si>
    <t>ostrzeszowski</t>
  </si>
  <si>
    <t>Ostrzeszów, Mikstat</t>
  </si>
  <si>
    <t>Uchwała nr XV/112/2019 Rady Miejskiej Ostrzeszów z dnia 24 października 2019 r.</t>
  </si>
  <si>
    <t>PLWL0180</t>
  </si>
  <si>
    <t>Oczyszczalnia Ścieków w aglomeracji -Konopiska</t>
  </si>
  <si>
    <t>PLWL019</t>
  </si>
  <si>
    <t>Murowana Goślina</t>
  </si>
  <si>
    <t>poznański, wągrowiecki</t>
  </si>
  <si>
    <t>Czerwonak, Murowana Goślina, Skoki, Suchy Las</t>
  </si>
  <si>
    <t>Uchwała nr XXV/255/2020 Rady Miejskiej w Murowanej Goślinie z dn. 20 października 2020 r. w sprawie wyznaczenia aglomeracji Murowana Goślina opublikowana w Dzienniku Urzędowym Województwa Wielkopolskiego</t>
  </si>
  <si>
    <t>PLWL0191</t>
  </si>
  <si>
    <t>Szyrynia w aglomeracji -Syrynia</t>
  </si>
  <si>
    <t>Szyrynia</t>
  </si>
  <si>
    <t>PLWL020</t>
  </si>
  <si>
    <t>Rawicz</t>
  </si>
  <si>
    <t>rawicki</t>
  </si>
  <si>
    <t>Uchwała nr XXVII/288/20 z dnia 28 października 2020 r.</t>
  </si>
  <si>
    <t>PLWL0200</t>
  </si>
  <si>
    <t>Kończyce Małe w aglomeracji -Kończyce Małe</t>
  </si>
  <si>
    <t>PLWL021</t>
  </si>
  <si>
    <t>Środa Wielkopolska</t>
  </si>
  <si>
    <t>Środa Wlkp.</t>
  </si>
  <si>
    <t>Uchwała nr XXVIII/411/2020 Rady Gminy z dnia 30.11.2020 r.</t>
  </si>
  <si>
    <t>PLWL0210</t>
  </si>
  <si>
    <t>Zebrzydowice "KOVONA" w aglomeracji -Zebrzydowice</t>
  </si>
  <si>
    <t>Zebrzydowice "KOVONA"</t>
  </si>
  <si>
    <t>PLWL022</t>
  </si>
  <si>
    <t>Śmiłowo</t>
  </si>
  <si>
    <t>Kaczory</t>
  </si>
  <si>
    <t>Uchwała nr XVII/144/2020 Rady Gminy Kaczory z dnia 30 grudnia 2020 r. w sprawie wyznaczenia obszaru i granic aglomeracji Śmiłowo, Dziennik Urzędowy Województwa Wielkopolskiego, Poz. 529 (data publikacji 14.01.2021)</t>
  </si>
  <si>
    <t>PLWL0220</t>
  </si>
  <si>
    <t>Oczyszczalnia Ścieków w Poraju w aglomeracji -Poraj</t>
  </si>
  <si>
    <t>Oczyszczalnia Ścieków w Poraju</t>
  </si>
  <si>
    <t>PLWL023</t>
  </si>
  <si>
    <t>Chodzież</t>
  </si>
  <si>
    <t>chodzieski</t>
  </si>
  <si>
    <t>Miasto Chodzież</t>
  </si>
  <si>
    <t>Miasto Chodzież, Gmina Chodzież</t>
  </si>
  <si>
    <t>Uchwała nr XXVII/210/2020 Rady Miejskiej w Chodzieży z dnia 30.11.2020 r., Dziennik Urzędowy Województwa Wielkopolskiego z dnia 9 grudnia 2020, poz.9489</t>
  </si>
  <si>
    <t>PLWL0230</t>
  </si>
  <si>
    <t>Oczyszczalnia Pogwizdów w aglomeracji -Pogwizdów</t>
  </si>
  <si>
    <t>Oczyszczalnia Pogwizdów</t>
  </si>
  <si>
    <t>PLWL024</t>
  </si>
  <si>
    <t>Oborniki</t>
  </si>
  <si>
    <t>obornicki</t>
  </si>
  <si>
    <t>Uchwała nr XXV/347/20 Rady Miejskiej w Obornikach z dnia 25 listopada 2020 r. w sprawie wyznaczenia aglomeracji Oborniki</t>
  </si>
  <si>
    <t>PLWL0241</t>
  </si>
  <si>
    <t>Bojszowy w aglomeracji -Bojszowy</t>
  </si>
  <si>
    <t>PLWL025</t>
  </si>
  <si>
    <t>Wągrowiec</t>
  </si>
  <si>
    <t>wągrowiecki</t>
  </si>
  <si>
    <t>Gmina Miejska Wągrowiec</t>
  </si>
  <si>
    <t>Gmina Miejska Wągrowiec, Gmina Wągrowiec</t>
  </si>
  <si>
    <t>Uchwała nr XXIX/214/2020 RADY MIEJSKIEJ W WĄGROWCU z dnia 15 grudnia 2020 r.</t>
  </si>
  <si>
    <t>PLWL0250</t>
  </si>
  <si>
    <t>Oczyszczalnia Ścieków w Smolnicy w aglomeracji -Smolnica</t>
  </si>
  <si>
    <t>Oczyszczalnia Ścieków w Smolnicy</t>
  </si>
  <si>
    <t>PLWL026</t>
  </si>
  <si>
    <t>Złotów</t>
  </si>
  <si>
    <t>złotowski</t>
  </si>
  <si>
    <t>Gmina Miasto Złotów</t>
  </si>
  <si>
    <t>Gmina Miasto Złotów, Gmina Złotów</t>
  </si>
  <si>
    <t>Uchwała nr XXIV.201.2020 Rady Miejskiej w Złotowie z dnia 16 grudnia 2020 r. opublikowana w Dzienniku Urzędowym Województwa Wielkopolskiego z 2020 r., poz. 9913</t>
  </si>
  <si>
    <t>PLWL0260</t>
  </si>
  <si>
    <t>Oczyszczalnia Ścieków przy ul. Lelowskiej w Szczekocinach w aglomeracji -Szczekociny</t>
  </si>
  <si>
    <t>Oczyszczalnia Ścieków przy ul. Lelowskiej w Szczekocinach</t>
  </si>
  <si>
    <t>PLWL027</t>
  </si>
  <si>
    <t>Kościan</t>
  </si>
  <si>
    <t>Gmina Miejska Kościan, Gmina Wiejska Kościan</t>
  </si>
  <si>
    <t>Uchwała nr XIX/239/20 Rady Miejskiej Kościana z dnia 3 grudnia 2020 r. w sprawie wyznaczenia obszaru i granic Aglomeracji Kościan</t>
  </si>
  <si>
    <t>PLWL0270</t>
  </si>
  <si>
    <t>PLWL028</t>
  </si>
  <si>
    <t>Nowy Tomyśl</t>
  </si>
  <si>
    <t>nowotomyski</t>
  </si>
  <si>
    <t>Uchwała nr XXIX/359/2020 Rady Miejskiej w Nowym Tomyślu z dnia 29.12.2020 r. w sprawie wyznaczenia obszaru i granic aglomeracji Nowy Tomyśl (Dz. U. Województwa Wielkopolskiego z 2021 r. poz. 469)</t>
  </si>
  <si>
    <t>PLWL0280</t>
  </si>
  <si>
    <t>Oczyszczalnia Ścieków w Tworkowie w aglomeracji -Krzyżanowice</t>
  </si>
  <si>
    <t>Oczyszczalnia Ścieków w Tworkowie</t>
  </si>
  <si>
    <t>PLWL029</t>
  </si>
  <si>
    <t>Międzychód</t>
  </si>
  <si>
    <t>międzychodzki</t>
  </si>
  <si>
    <t>Uchwała nr XXII/199/2020 Rady Miejskiej Międzychodu z dnia 30 marca 2020 w sprawie wyznaczenia aglomeracji Międzychód</t>
  </si>
  <si>
    <t>PLWL0290</t>
  </si>
  <si>
    <t>Oczyszczalnia Ścieków MOW Rudy w aglomeracji -Rudy</t>
  </si>
  <si>
    <t>Oczyszczalnia Ścieków MOW Rudy</t>
  </si>
  <si>
    <t>PLWL030</t>
  </si>
  <si>
    <t>Szamotuły</t>
  </si>
  <si>
    <t>szamotulski</t>
  </si>
  <si>
    <t>Uchwała nr XXV/262/2020 RADY MIASTA I GMINY SZAMOTUŁY z dnia 30 grudnia 2020 r.</t>
  </si>
  <si>
    <t>PLWL0300</t>
  </si>
  <si>
    <t>Oczyszczalnia Ścieków Rudy-Brantolka w aglomeracji -Rudy</t>
  </si>
  <si>
    <t>Oczyszczalnia Ścieków Rudy-Brantolka</t>
  </si>
  <si>
    <t>PLWL031</t>
  </si>
  <si>
    <t>Pleszew</t>
  </si>
  <si>
    <t>Uchwała nr XXVII/248/2020 Rady Miejskiej w Pleszewie z dnia 17.12.2020 r. (Dz. Urz. Woj. Wielkopolskiego z 2020 r. poz. 9908)</t>
  </si>
  <si>
    <t>PLWL0310</t>
  </si>
  <si>
    <t>Cisownica w aglomeracji -Goleszów</t>
  </si>
  <si>
    <t>Cisownica</t>
  </si>
  <si>
    <t>PLWL032</t>
  </si>
  <si>
    <t>Grodzisk Wielkopolski</t>
  </si>
  <si>
    <t>Uchwała nr XXVI/214/2020 Rady Miejskiej w Grodzisku Wielkopolskim z dnia 17 grudnia 2020 r. Dz.U.W.W. Poznań z dnia 22 grudnia 2020 r. poz.9999</t>
  </si>
  <si>
    <t>PLWL0320</t>
  </si>
  <si>
    <t>Bażanowice w aglomeracji -Goleszów</t>
  </si>
  <si>
    <t>Bażanowice</t>
  </si>
  <si>
    <t>PLWL033</t>
  </si>
  <si>
    <t>Kórnik</t>
  </si>
  <si>
    <t>Kórnik, Mosina, Poznań</t>
  </si>
  <si>
    <t>Uchwała nr XLVI/647/2022 Rady Miasta i Gminy Kórnik z dnia 29 czerwca 2022 r. w sprawie wyznaczenia obszaru i granic aglomeracji Kórnik opublikowana w Dzienniku Urzędowym Województwa Wielkopolskiego</t>
  </si>
  <si>
    <t>PLWL0331</t>
  </si>
  <si>
    <t>BIOBLOK-BIO 1000 w aglomeracji -Ornontowice</t>
  </si>
  <si>
    <t>BIOBLOK-BIO 1000</t>
  </si>
  <si>
    <t>PLWL034</t>
  </si>
  <si>
    <t>Śmigiel</t>
  </si>
  <si>
    <t>Gmina Śmigiel</t>
  </si>
  <si>
    <t>Gmina Śmigiel, Gmina Wiejska Kościan</t>
  </si>
  <si>
    <t>Uchwała nr XLIV/347/2022 Rady Miejskiej Śmigla z dnia 24 lutego 2022 r. w sprawie wyznaczenia obszaru i granic aglomeracji Śmigiel (Dziennik Urzędowy Województwa Wielkopolskiego z 2022 r. poz. 1779, data ogłoszenia 07.03.2022 r.)</t>
  </si>
  <si>
    <t>PLWL0340</t>
  </si>
  <si>
    <t>Oczyszczalnia Ścieków "Południe" w aglomeracji -Piekary Śląskie Południe</t>
  </si>
  <si>
    <t>Oczyszczalnia Ścieków "Południe"</t>
  </si>
  <si>
    <t>PLWL035</t>
  </si>
  <si>
    <t>czarnkowsko-trzcianecki</t>
  </si>
  <si>
    <t>Uchwała nr XXXII/309/20 z dnia 17 grudnia 2020 r. Dz. Urz. Woj. Wielk. Z 17.12.2020 r. poz. 9912</t>
  </si>
  <si>
    <t>PLWL0350</t>
  </si>
  <si>
    <t>Oczyszczalnia Ścieków "Północ" w aglomeracji -Piekary Śląskie Północ</t>
  </si>
  <si>
    <t>Oczyszczalnia Ścieków "Północ"</t>
  </si>
  <si>
    <t>PLWL036</t>
  </si>
  <si>
    <t>Kuślin</t>
  </si>
  <si>
    <t>Uchwała nr XIX/137/2020 Rady Gminy Kuslin z dnia 17 grudnia 2020 r.</t>
  </si>
  <si>
    <t>PLWL0360</t>
  </si>
  <si>
    <t>Sitkówka w aglomeracji -Kielce</t>
  </si>
  <si>
    <t>Sitkówka</t>
  </si>
  <si>
    <t>PLWL037</t>
  </si>
  <si>
    <t>Borek Wielkopolski</t>
  </si>
  <si>
    <t>Uchwała nr XXIV/219/2020 Rady Miejskiej Borku Wlkp. z dnia 16 grudnia 2020 r.(Dz. Urz. Województwa Wielkopolskiego z 2020 r., poz. 9903)</t>
  </si>
  <si>
    <t>PLWL0370</t>
  </si>
  <si>
    <t>Miejska Oczyszczalnia Ścieków w aglomeracji -Ostrowiec Świętokrzyski</t>
  </si>
  <si>
    <t>PLWL038</t>
  </si>
  <si>
    <t>Wronki</t>
  </si>
  <si>
    <t>Uchwała nr XXVII/256/2020 RADY MIASTA I GMINY WRONKI z dnia 30 grudnia 2020 r. w sprawie wyznaczenia obszaru i granic aglomeracji Wronki. Dz. urz. woj. wielkopolskiego 2021.481</t>
  </si>
  <si>
    <t>PLWL0381</t>
  </si>
  <si>
    <t>Oczyszczalnia Ścieków w Starachowicach w aglomeracji -Starachowice</t>
  </si>
  <si>
    <t>Oczyszczalnia Ścieków w Starachowicach</t>
  </si>
  <si>
    <t>PLWL039</t>
  </si>
  <si>
    <t>Trzemeszno</t>
  </si>
  <si>
    <t>Uchwała nr XXXV/251/2020 z dnia 30.12.2020 r. Rada Miejska Trzemeszna, Dziennik Urzędowy Województwa Wielkopolskiego 2021.491</t>
  </si>
  <si>
    <t>PLWL0390</t>
  </si>
  <si>
    <t>Skarżysko-Kamienna w aglomeracji -Skarżysko-Kamienna</t>
  </si>
  <si>
    <t>PLWL040</t>
  </si>
  <si>
    <t>Komorniki</t>
  </si>
  <si>
    <t>Komorniki, Luboń Stęszew</t>
  </si>
  <si>
    <t>Uchwała nr XXXI/285/2020 Rady Gminy Komorniki z dnia 17 grudnia 2020 r.</t>
  </si>
  <si>
    <t>PLWL0400</t>
  </si>
  <si>
    <t>Oczyszczalnia Ścieków w Jędrzejowie w aglomeracji -Jędrzejów</t>
  </si>
  <si>
    <t>Oczyszczalnia Ścieków w Jędrzejowie</t>
  </si>
  <si>
    <t>PLWL041</t>
  </si>
  <si>
    <t>Czarnków</t>
  </si>
  <si>
    <t>Gmina Miasta Czarnków</t>
  </si>
  <si>
    <t>Uchwała nr XXVII/207/2020 Rady Miasta Czarnków z dnia 29 grudnia 2020 r. w sprawie wyznaczenia obszaru i granic aglomeracji Czarnków, Dz. Urz. Woj. Wlkp. z 2021 r., poz. 139</t>
  </si>
  <si>
    <t>PLWL0410</t>
  </si>
  <si>
    <t>Kornica w aglomeracji -Końskie</t>
  </si>
  <si>
    <t>Kornica</t>
  </si>
  <si>
    <t>PLWL042</t>
  </si>
  <si>
    <t>Miasto Słupca</t>
  </si>
  <si>
    <t>słupecki</t>
  </si>
  <si>
    <t>Słupca</t>
  </si>
  <si>
    <t>Gmina Miejska Słupca</t>
  </si>
  <si>
    <t>Uchwała nr XI/105/19 Rady Miasta Słupca z dnia 19 grudnia 2019 r., Dziennik Urzędowy woj. Wielkopolskiego z dn. 20 grudnia 2019 r. poz. 11127/</t>
  </si>
  <si>
    <t>PLWL0420</t>
  </si>
  <si>
    <t>Staszów w aglomeracji -Staszów</t>
  </si>
  <si>
    <t>PLWL043</t>
  </si>
  <si>
    <t>Opatówek</t>
  </si>
  <si>
    <t>kaliski</t>
  </si>
  <si>
    <t>Uchwała nr 178/20 RADY MIEJSKIEJ GMINY OPATÓWEK z dnia 30 września 2020 r. w sprawie wyznaczenia obszaru i granic aglomeracji Opatówek</t>
  </si>
  <si>
    <t>PLWL0430</t>
  </si>
  <si>
    <t>Wiązownica w aglomeracji -Staszów</t>
  </si>
  <si>
    <t>PLWL044</t>
  </si>
  <si>
    <t>Pniewy</t>
  </si>
  <si>
    <t>Uchwała nr XXV/206/20 Rady Miejskiej Pniewy z dnia 17 grudnia 2020 r. w sprawie wyznaczenia aglomeracji Pniewy</t>
  </si>
  <si>
    <t>PLWL0440</t>
  </si>
  <si>
    <t>PGKiM w Sandomierzu Sp.z o.o. Zakład Wodociągów i Kanalizacji Oczyszczalnia Ścieków w aglomeracji -Sandomierz</t>
  </si>
  <si>
    <t>PGKiM w Sandomierzu Sp.z o.o. Zakład Wodociągów i Kanalizacji Oczyszczalnia Ścieków</t>
  </si>
  <si>
    <t>PLWL045</t>
  </si>
  <si>
    <t>Krobia</t>
  </si>
  <si>
    <t>Uchwała nr XXIX/238/2021 Rady Miejskiej w Krobi z dnia 29 stycznia 2021 r.</t>
  </si>
  <si>
    <t>PLWL077</t>
  </si>
  <si>
    <t>Brzeziny w aglomeracji -Morawica</t>
  </si>
  <si>
    <t>PLWL046</t>
  </si>
  <si>
    <t>Witkowo</t>
  </si>
  <si>
    <t>Uchwała nr XLVII/359/2022 Rady Miejskiej w Witkowie z dnia 29.12.2022 r.</t>
  </si>
  <si>
    <t>PLWL0460</t>
  </si>
  <si>
    <t>Oczyszczalnia Ścieków Siesławice w aglomeracji -Busko-Zdrój</t>
  </si>
  <si>
    <t>Oczyszczalnia Ścieków Siesławice</t>
  </si>
  <si>
    <t>PLWL047</t>
  </si>
  <si>
    <t>Kostrzyn</t>
  </si>
  <si>
    <t>Uchwała nr XXVII/232/2020 z dnia 14.12.2020 r., poz. 9680, Dziennik Urzędowy Województwa Wielkopolskiego</t>
  </si>
  <si>
    <t>PLWL0470</t>
  </si>
  <si>
    <t>Kazimierza Wielka w aglomeracji -Kazimierza Wielka</t>
  </si>
  <si>
    <t>PLWL048</t>
  </si>
  <si>
    <t>Tarnowo Podgórne</t>
  </si>
  <si>
    <t>Uchwała nr XXXIV/561/2020 RADY GMINY TARNOWO PODGÓRNE z dnia 15 grudnia 2020 r. w sprawie wyznaczenia obszaru i granic aglomeracji Tarnowo Podgórne</t>
  </si>
  <si>
    <t>PLWL0480</t>
  </si>
  <si>
    <t>Oczyszczalnia Ścieków w Pińczowie w aglomeracji -Pińczów</t>
  </si>
  <si>
    <t>Oczyszczalnia Ścieków w Pińczowie</t>
  </si>
  <si>
    <t>PLWL050</t>
  </si>
  <si>
    <t>Kłodawa</t>
  </si>
  <si>
    <t>Uchwała nr XXXIV/239/2020 Rady Miejskiej w Kłodawie z dnia 29 grudnia 2020 r. w sprawie wyznaczenia obszaru i granic aglomeracji Kłodawa. Dziennik Urzędowy Województwa Wielkopolskiego – 12 stycznia 2021 r.poz.395</t>
  </si>
  <si>
    <t>PLWL0500</t>
  </si>
  <si>
    <t>Oczyszczalnia w aglomeracji -Włoszczowa</t>
  </si>
  <si>
    <t>Oczyszczalnia</t>
  </si>
  <si>
    <t>PLWL051</t>
  </si>
  <si>
    <t>Zbąszyń</t>
  </si>
  <si>
    <t>Uchwała nr XX/234/2020 Rady Miejskiej Zbąszynia z dnia 30 listopada 2020 r.</t>
  </si>
  <si>
    <t>PLWL0510</t>
  </si>
  <si>
    <t>OŚ w Łęgu k. Połańca w aglomeracji -Połaniec</t>
  </si>
  <si>
    <t>OŚ w Łęgu k. Połańca</t>
  </si>
  <si>
    <t>PLWL052</t>
  </si>
  <si>
    <t>Odolanów</t>
  </si>
  <si>
    <t>Uchwała nr XIX/168/20 Rady Gminy i Miasta Odolanów z dnia 25.06.2020 r. https://edziennik.poznan.uw.gov.pl/legalact/2020/5710/</t>
  </si>
  <si>
    <t>PLWL0520</t>
  </si>
  <si>
    <t>Oczyszczalnia Komunalna Sędziszów w aglomeracji -Sędziszów</t>
  </si>
  <si>
    <t>Oczyszczalnia Komunalna Sędziszów</t>
  </si>
  <si>
    <t>PLWL053</t>
  </si>
  <si>
    <t>Wieleń</t>
  </si>
  <si>
    <t>Uchwała nr 253/XIX/2020 Rady Miejskiej w Wieleniu z 21.12.2020 r. w sprawie wyznaczenia obszaru i granic aglomeracji Wieleń, Dziennik Urzędowy Województwa Wielopolskiego poz. 10063 z 23.12.2020</t>
  </si>
  <si>
    <t>PLWL0530</t>
  </si>
  <si>
    <t>Opatów w aglomeracji -Opatów</t>
  </si>
  <si>
    <t>PLWL054</t>
  </si>
  <si>
    <t>Opalenica</t>
  </si>
  <si>
    <t>Uchwała nr XXIX/177/2020 Rady Miejskiej w Opalenicy z dnia 23.09.2020 r. w sprawie wyznaczenia obszaru i granic aglomeracji Opalenica (Dz.Urz. z 2020 r. poz. 7537)</t>
  </si>
  <si>
    <t>PLWL0540</t>
  </si>
  <si>
    <t>Oczyszczalnia Ścieków w Suchedniowie w aglomeracji -Suchedniów</t>
  </si>
  <si>
    <t>Oczyszczalnia Ścieków w Suchedniowie</t>
  </si>
  <si>
    <t>PLWL055</t>
  </si>
  <si>
    <t>Czempiń</t>
  </si>
  <si>
    <t>kościański</t>
  </si>
  <si>
    <t>Czempiń, Brodnica</t>
  </si>
  <si>
    <t>Uchwała nr XXIX/263/20 Rady Miejskiej w Czempiniu z dnia 29 grudnia 2020 r. w sprawie zmiany uchwały nr XXXVIII/220/20 Rady Miejskiej w Czempiniu z dnia 30 listopada 2020 r. w sprawie wyznaczenia aglomeracji Czempiń</t>
  </si>
  <si>
    <t>PLWL0550</t>
  </si>
  <si>
    <t>Oczyszczalnia Stąporków w aglomeracji -Stąporków</t>
  </si>
  <si>
    <t>Oczyszczalnia Stąporków</t>
  </si>
  <si>
    <t>PLWL056</t>
  </si>
  <si>
    <t>Strzałkowo</t>
  </si>
  <si>
    <t>Uchwała nr XVII/180/2020 Rady Gminy Strzałkowo z dnia 26 listopada 2020 r. (Dz. Urz. Woj. Wielkopolskiego z 2020 r. poz. 9214)</t>
  </si>
  <si>
    <t>PLWL0560</t>
  </si>
  <si>
    <t>Bartków w aglomeracji -Zagnańsk</t>
  </si>
  <si>
    <t>Bartków</t>
  </si>
  <si>
    <t>PLWL057</t>
  </si>
  <si>
    <t>Ujście</t>
  </si>
  <si>
    <t>Uchwała nr XIX/124/2020 Rady Miejskiej w Ujściu z 30.12.2020 r., http://edziennik.poznan.uw.gov.pl/legalact/2021/325/</t>
  </si>
  <si>
    <t>PLWL0570</t>
  </si>
  <si>
    <t>Oczyszczalnia Ścieków Laskowa w aglomeracji -Miedziana Góra</t>
  </si>
  <si>
    <t>Oczyszczalnia Ścieków Laskowa</t>
  </si>
  <si>
    <t>PLWL058</t>
  </si>
  <si>
    <t>Zduny</t>
  </si>
  <si>
    <t>Zduny, Cieszków</t>
  </si>
  <si>
    <t>Uchwała nr XXVII.189.2020 Rady Miejskiej w Zdunach z dnia 30 grudnia 2020 r. (Dz. Urz. Woj. Wielkop. z 2021 r. poz. 121)</t>
  </si>
  <si>
    <t>PLWL0580</t>
  </si>
  <si>
    <t>Strawczyn w aglomeracji -Strawczyn</t>
  </si>
  <si>
    <t>PLWL059</t>
  </si>
  <si>
    <t>Rogoźno</t>
  </si>
  <si>
    <t>Uchwała nr XLII/410/2021Rady Miejskiej w Rogoźnie (Dz. Urz. Woj. Wielkopolskiego z dnia 27.01.2021 r., poz824)</t>
  </si>
  <si>
    <t>PLWL0590</t>
  </si>
  <si>
    <t>Piekoszów w aglomeracji -Piekoszów</t>
  </si>
  <si>
    <t>PLWL060</t>
  </si>
  <si>
    <t>Bojanowo</t>
  </si>
  <si>
    <t>Uchwała nr XXII/160/20 Rady Miejskiej w Bojanowie z 25 września 2020 r. (Dz.U.Woj.Wlkp. Poz. 7433)</t>
  </si>
  <si>
    <t>PLWL0600</t>
  </si>
  <si>
    <t>Bieliny w aglomeracji -Bieliny</t>
  </si>
  <si>
    <t>PLWL061</t>
  </si>
  <si>
    <t>Wyrzysk</t>
  </si>
  <si>
    <t>Uchwała nr XXXII/287/2021 Rady Miejskiej w Wyrzysku z dnia 19 stycznia 2021 r. w sprawie wyznaczenia obszaru i granic aglomeracji Wyrzysk, Dz. Urz. Woj.Wlkp. z 2021, poz. 867</t>
  </si>
  <si>
    <t>PLWL0610</t>
  </si>
  <si>
    <t>Oczyszczalnia Ścieków Ożarów, 27-530 Ożarów, ul. Partyzantów 13 w aglomeracji -Ożarów</t>
  </si>
  <si>
    <t>Oczyszczalnia Ścieków Ożarów, 27-530 Ożarów, ul. Partyzantów 13</t>
  </si>
  <si>
    <t>PLWL062</t>
  </si>
  <si>
    <t>Buk</t>
  </si>
  <si>
    <t>Uchwała nr XXIV/217/2020 Rady Miasta i Gminy Buk z dnia 27 listopada 2020 r. w sprawie wyznaczenia aglomeracji Buk</t>
  </si>
  <si>
    <t>PLWL0620</t>
  </si>
  <si>
    <t>Oczyszczalnia w Chmielniku w aglomeracji -Chmielnik</t>
  </si>
  <si>
    <t>Oczyszczalnia w Chmielniku</t>
  </si>
  <si>
    <t>PLWL063</t>
  </si>
  <si>
    <t>Kazimierz Biskupi</t>
  </si>
  <si>
    <t>koniński</t>
  </si>
  <si>
    <t>Uchwała nr XXXIII/289/2020 Rady Gminy Kazimierz Biskupi z dnia 14 grudnia 2020 r. w sprawie wyznaczenia obszaru i granic aglomeracji Kazimierz Biskupi</t>
  </si>
  <si>
    <t>PLWL0630</t>
  </si>
  <si>
    <t>Krynki w aglomeracji -Brody</t>
  </si>
  <si>
    <t>Krynki</t>
  </si>
  <si>
    <t>PLWL064</t>
  </si>
  <si>
    <t>Miejska Górka</t>
  </si>
  <si>
    <t>Uchwała nr XXII/135/20 Rady Miejskiej w Miejskiej Górce z 30.11.2020 r. w sprawie wyznaczenia aglomeracji Miejska Górka, Dziennik Urzędowy Województwa Wielkopolskiego poz. 9468</t>
  </si>
  <si>
    <t>PLWL0640</t>
  </si>
  <si>
    <t>Oczyszczalnia Ścieków Komunalnych w Zakruczu w aglomeracji -Małogoszcz</t>
  </si>
  <si>
    <t>Oczyszczalnia Ścieków Komunalnych w Zakruczu</t>
  </si>
  <si>
    <t>PLWL065</t>
  </si>
  <si>
    <t>Sieraków</t>
  </si>
  <si>
    <t>Uchwała nr XXV/179/2020 Rady Miejskiej w Sierakowie z dnia 26 listopada 2020 r. w sprawie wyznaczenia obszaru i granic aglomeracji Sieraków</t>
  </si>
  <si>
    <t>PLWL0655</t>
  </si>
  <si>
    <t>Radoszyce w aglomeracji -Radoszyce</t>
  </si>
  <si>
    <t>PLWL066</t>
  </si>
  <si>
    <t>Uchwała nr XXII/148/20 Rady Miejskiej w Kobylinie z dnia 22 grudnia 2020 r.</t>
  </si>
  <si>
    <t>PLWL0660</t>
  </si>
  <si>
    <t>Cedzyna w aglomeracji -Cedzyna</t>
  </si>
  <si>
    <t>PLWL067</t>
  </si>
  <si>
    <t>Krzywiń</t>
  </si>
  <si>
    <t>Uchwała nr XII/96/2019 RADY MIEJSKIEJ KRZYWINIA z dnia 28 października 2019 r. w sprawie zmiany uchwały Nr XXII/594/16 Sejmiku Województwa Wielkopolskiego z dnia 26 września 2016 r. w sprawie wyznaczenia aglomeracji Krzywiń, gmina Krzywiń</t>
  </si>
  <si>
    <t>PLWL0671N</t>
  </si>
  <si>
    <t>PLWL0672N</t>
  </si>
  <si>
    <t>Daleszyce w aglomeracji -Daleszyce</t>
  </si>
  <si>
    <t>PLWL068</t>
  </si>
  <si>
    <t>leszczyński</t>
  </si>
  <si>
    <t>Uchwała nr XXII.167.2020 Rady Miejskiej Gminy Osieczna z 22.12.2020 r., Dz. U. Woj. Wlkp. Z 2020, poz. 10242</t>
  </si>
  <si>
    <t>PLWL0680</t>
  </si>
  <si>
    <t>Godów w aglomeracji -Pawłów</t>
  </si>
  <si>
    <t>Godów</t>
  </si>
  <si>
    <t>PLWL069</t>
  </si>
  <si>
    <t>Jastrowie</t>
  </si>
  <si>
    <t>Uchwała nr 276/2020 Rady Miejskiej w Jastrowiu z dnia 29.12.2020 r. w sprawie wyznaczenia granic i obszaru aglomeracji Jastrowie), opublikowana w Dzienniku Urzędowym Woj. Wielkopolskiego z 2020 r. Poz. 10300 z dnia 31 grudnia 2020 r.</t>
  </si>
  <si>
    <t>PLWL0690</t>
  </si>
  <si>
    <t>Tarczek w aglomeracji -Pawłów</t>
  </si>
  <si>
    <t>Tarczek</t>
  </si>
  <si>
    <t>PLWL070</t>
  </si>
  <si>
    <t>Wysoka</t>
  </si>
  <si>
    <t>Uchwała nr XXIX/187/2020 Rady Miasta i Gminy Wysoka z 14.12.2020 r., , Dziennik Urzędowy Województwa Wielkopolskiego z 2020 r., poz.9851</t>
  </si>
  <si>
    <t>PLWL0700</t>
  </si>
  <si>
    <t>Pawłów w aglomeracji -Pawłów</t>
  </si>
  <si>
    <t>PLWL071</t>
  </si>
  <si>
    <t>Ślesin</t>
  </si>
  <si>
    <t>Uchwała nr 279/XXIX/21 Rady Miejskiej Gminy Ślesin z dnia 29 stycznia 2021 r. w sprawie wyznaczenia obszaru i granic aglomeracji Ślesin</t>
  </si>
  <si>
    <t>PLWL0710</t>
  </si>
  <si>
    <t>Oczyszczalnia Ścieków w Radkowicach w aglomeracji -Chęciny</t>
  </si>
  <si>
    <t>Oczyszczalnia Ścieków w Radkowicach</t>
  </si>
  <si>
    <t>PLWL072</t>
  </si>
  <si>
    <t>Dobrzyca</t>
  </si>
  <si>
    <t>pleszewski</t>
  </si>
  <si>
    <t>Uchwała nr XX/190/2020 Rady Miejskiej Gminy Dobrzyca z dnia 29 grudnia 2020 r. (Dz. U. z 2021 poz. 324)</t>
  </si>
  <si>
    <t>PLWL0720</t>
  </si>
  <si>
    <t>Kamionki w aglomeracji -Łączna</t>
  </si>
  <si>
    <t>Kamionki</t>
  </si>
  <si>
    <t>PLWL073</t>
  </si>
  <si>
    <t>Pępowo</t>
  </si>
  <si>
    <t>Uchwała nr XXIII/175/2020 RADY GMINY PĘPOWO z dnia 29 grudnia 2020 r. w sprawie wyznaczenia obszarów i granic aglomeracji Pępowo [DZ. URZ. WOJ. 2020.10259]</t>
  </si>
  <si>
    <t>PLWL0730</t>
  </si>
  <si>
    <t>Styków w aglomeracji -Styków</t>
  </si>
  <si>
    <t>PLWL076</t>
  </si>
  <si>
    <t>Golina</t>
  </si>
  <si>
    <t>Uchwała nr XXII/119/2020 Rady Miejskiej w Golinie. z dnia 25 czerwca 2020 r. w sprawie wyznaczenia obszaru i granic Aglomeracji Golina</t>
  </si>
  <si>
    <t>PLWL0760</t>
  </si>
  <si>
    <t>Marzysz w aglomeracji -Marzysz</t>
  </si>
  <si>
    <t>Poniec</t>
  </si>
  <si>
    <t>Gmina Poniec</t>
  </si>
  <si>
    <t>Uchwała nr XX/171/2020 RADY MIEJSKIEJ W PONIECU z dnia 2 grudnia 2020 r.</t>
  </si>
  <si>
    <t>PLWL0770</t>
  </si>
  <si>
    <t>PLWL0450</t>
  </si>
  <si>
    <t>Oleśnica w aglomeracji -Oleśnica</t>
  </si>
  <si>
    <t>PLWL078</t>
  </si>
  <si>
    <t>Miłosław</t>
  </si>
  <si>
    <t>Uchwała nr XXIX/214/20 Rady Miejskiej w Miłosławiu z dnia 27 listopada 2020 r.</t>
  </si>
  <si>
    <t>PLWL0780</t>
  </si>
  <si>
    <t>Falęcin Stary w aglomeracji -Stopnica</t>
  </si>
  <si>
    <t>Falęcin Stary</t>
  </si>
  <si>
    <t>PLWL079</t>
  </si>
  <si>
    <t>Uchwała nr XLVII/398/2021 Rady Gminy Rokietnica z dnia 21 grudnia 2021 r. w sprawie zmiany obszaru i granic aglomeracji Rokietnica</t>
  </si>
  <si>
    <t>PLWL0740</t>
  </si>
  <si>
    <t>Oczyszczalnia Ścieków w Koprzywnicy w aglomeracji -Koprzywnica</t>
  </si>
  <si>
    <t>Oczyszczalnia Ścieków w Koprzywnicy</t>
  </si>
  <si>
    <t>PLWL081</t>
  </si>
  <si>
    <t>Stęszew</t>
  </si>
  <si>
    <t>Uchwała nr XXXI/236/2021 Rady Miejskiej Gminy Stęszew z dnia 18 lutego 2021 r.</t>
  </si>
  <si>
    <t>PLWL0810</t>
  </si>
  <si>
    <t>Bodzentyn w aglomeracji -Bodzentyn</t>
  </si>
  <si>
    <t>PLWL082</t>
  </si>
  <si>
    <t>Koźminek</t>
  </si>
  <si>
    <t>Uchwała nr XXXI/194/2020 Rady Gminy Koźminek z dnia 3 grudnia 2020 r.</t>
  </si>
  <si>
    <t>PLWL0820</t>
  </si>
  <si>
    <t>Wola Szczygiełkowa w aglomeracji -Bodzentyn</t>
  </si>
  <si>
    <t>Wola Szczygiełkowa</t>
  </si>
  <si>
    <t>PLWL083</t>
  </si>
  <si>
    <t>Żółków</t>
  </si>
  <si>
    <t>Żerków</t>
  </si>
  <si>
    <t>Uchwała nr XXIII/151/2020 RADY MIEJSKIEJ ŻERKOWA z 24 listopada 2020 r. Dziennik Urzędowy Województwa Wielkopolskiego rok 2020 poz. 9146</t>
  </si>
  <si>
    <t>PLWL0830</t>
  </si>
  <si>
    <t>Święta Katarzyna w aglomeracji -Bodzentyn</t>
  </si>
  <si>
    <t>Święta Katarzyna</t>
  </si>
  <si>
    <t>PLWL084</t>
  </si>
  <si>
    <t>Łobżenica</t>
  </si>
  <si>
    <t>Uchwała nr XXV/215/20 RADY MIEJSKIEJ W ŁOBŻENICY Z DNIA 27 LISTOPADA 2020 R. (DZIENNIK URZEDOWY WOJEWÓDZTWA WIELKOPOLSKIEGO 200.9701 Z DNIA 2020.12.14)</t>
  </si>
  <si>
    <t>PLWL0840</t>
  </si>
  <si>
    <t>Świniary Nowe w aglomeracji -Łoniów</t>
  </si>
  <si>
    <t>Świniary Nowe</t>
  </si>
  <si>
    <t>PLWL085</t>
  </si>
  <si>
    <t>Jutrosin</t>
  </si>
  <si>
    <t>Uchwała nr XXIX/194/2021 RADY MIEJSKIEJ W JUTROSINIE z dnia 7 czerwca 2021 r. w sprawie wyznaczenia obszaru i granic aglomeracji Jutrosin</t>
  </si>
  <si>
    <t>PLWL0850</t>
  </si>
  <si>
    <t>Oczyszczalnia Ścieków w Sobkowie w aglomeracji -Sobków</t>
  </si>
  <si>
    <t>Oczyszczalnia Ścieków w Sobkowie</t>
  </si>
  <si>
    <t>PLWL086</t>
  </si>
  <si>
    <t>Margonin</t>
  </si>
  <si>
    <t>Margonin, Chodzież, Gołańcz</t>
  </si>
  <si>
    <t>Uchwała nr XLVIII/446/2022 rady Miasta i Gminy Margonin z dnia 15 grudnia 2022 r. w sprawie wyznaczenia obszaru i granic aglomeracji Margonin DZIENNIK URZĘDOWY WOJEWÓDZTWA WIELKOPOLSKIEGO z 2022 r. poz. 261</t>
  </si>
  <si>
    <t>PLWL0860</t>
  </si>
  <si>
    <t>Bogoria w aglomeracji -Bogoria</t>
  </si>
  <si>
    <t>PLWL087</t>
  </si>
  <si>
    <t>Wielichowo</t>
  </si>
  <si>
    <t>Uchwała nr XXIV/136/2021 z dnia 20 stycznia 2021 r. W sprawie wyznaczenia obszaru i granic aglomeracji Wielichowo, Dziennik Urzędowy Województwa Wielkopolskiego poz. 1077</t>
  </si>
  <si>
    <t>Umianowice w aglomeracji -Kije</t>
  </si>
  <si>
    <t>Umianowice</t>
  </si>
  <si>
    <t>PLWL088</t>
  </si>
  <si>
    <t>Gołuchów</t>
  </si>
  <si>
    <t>Uchwała nr XX/188/2020 Rady Gminy Gołuchów z dnia 25 listopada 2020 r.</t>
  </si>
  <si>
    <t>PLWL0880</t>
  </si>
  <si>
    <t>Jurków w aglomeracji -Wiślica</t>
  </si>
  <si>
    <t>Jurków</t>
  </si>
  <si>
    <t>PLWL089</t>
  </si>
  <si>
    <t>Koźmin Wielkopolski</t>
  </si>
  <si>
    <t>Uchwała nr XXV.171.2020 Rady Miejskiej w Koźminie Wielkopolskim z dnia 29 grudnia 2020 r.</t>
  </si>
  <si>
    <t>PLWL0890</t>
  </si>
  <si>
    <t>Kunów w aglomeracji -Kunów</t>
  </si>
  <si>
    <t>PLWL090</t>
  </si>
  <si>
    <t>Lwówek</t>
  </si>
  <si>
    <t>Gorzów</t>
  </si>
  <si>
    <t>Uchwała nr XXVII / 164 / 2020 Rady Miejskiej w Lwówku z dnia 29 grudnia 2020 r.</t>
  </si>
  <si>
    <t>PLWL0900</t>
  </si>
  <si>
    <t>Oczyszczalnia Rudki w aglomeracji -Rudki</t>
  </si>
  <si>
    <t>Oczyszczalnia Rudki</t>
  </si>
  <si>
    <t>PLWL091</t>
  </si>
  <si>
    <t>Krzyż Wielkopolski</t>
  </si>
  <si>
    <t>Uchwała nr XXIV/242/2020 Rady Miejskiej w Krzyżu Wielkopolskim z dnia 22 grudnia 2020 r. (Dz. Urz. Woj. Wlkp. z dnia 30 grudnia 2020 r. poz. 10232</t>
  </si>
  <si>
    <t>PLWL0910</t>
  </si>
  <si>
    <t>Oczyszczalnia Nowa Słupia na gruntach Starej Słupi w aglomeracji -Nowa Słupia</t>
  </si>
  <si>
    <t>Oczyszczalnia Nowa Słupia na gruntach Starej Słupi</t>
  </si>
  <si>
    <t>PLWL092</t>
  </si>
  <si>
    <t>Stawiszyn</t>
  </si>
  <si>
    <t>Uchwała nr XLII/304/2022 Rady Miejskiej w Stawiszynie z 13.04.2022 r. w sprawie wyznaczenia obszaru i granic aglomeracji, Dziennik Urzędowy Województwa Wielkopolskiego</t>
  </si>
  <si>
    <t>PLWL0920</t>
  </si>
  <si>
    <t>Oczyszczalnia Ścieków w Samborcu w aglomeracji -Samborzec</t>
  </si>
  <si>
    <t>Oczyszczalnia Ścieków w Samborcu</t>
  </si>
  <si>
    <t>PLWL093</t>
  </si>
  <si>
    <t>Rakoniewice</t>
  </si>
  <si>
    <t>Uchwała nr XII/94/2019 Rady Miejskiej Rakoniewic z dnia 20.12.2019 r. opublikowana w Dz. U. Woj. Wlkp. w dniu 24.12.2019 r. poz. 11295</t>
  </si>
  <si>
    <t>PLWL0930</t>
  </si>
  <si>
    <t>Solec-Zdrój w aglomeracji -Solec-Zdrój</t>
  </si>
  <si>
    <t>PLWL094</t>
  </si>
  <si>
    <t>Granowo</t>
  </si>
  <si>
    <t>Uchwała nr XX/150/2020 Rady Gminy Granowo z dnia 30 listopada 2020 r. w sprawie wyznaczenia obszaru i granic aglomeracji Granowo</t>
  </si>
  <si>
    <t>PLWL0940</t>
  </si>
  <si>
    <t>Barcza w aglomeracji -Barcza</t>
  </si>
  <si>
    <t>PLWL095</t>
  </si>
  <si>
    <t>Pogorzela</t>
  </si>
  <si>
    <t>Uchwała nr XX/153/2020 z dnia 17.12.2020 r.</t>
  </si>
  <si>
    <t>PLWL0950</t>
  </si>
  <si>
    <t>Związek Międzygminny Nidzica w aglomeracji -Działoszyce</t>
  </si>
  <si>
    <t>Związek Międzygminny Nidzica</t>
  </si>
  <si>
    <t>PLWL096</t>
  </si>
  <si>
    <t>Babiak</t>
  </si>
  <si>
    <t>Uchwała nr XIX/233/20 Rady Gminy Babiak z dnia 6 listopada 2020 r., Dziennik Urzędowy Województwa Wielkopolskiego poz.8912 z dnia 25 listopada 2020 r.</t>
  </si>
  <si>
    <t>PLWL0960</t>
  </si>
  <si>
    <t>Świniary w aglomeracji -Świniary</t>
  </si>
  <si>
    <t>PLWL097</t>
  </si>
  <si>
    <t>Książ Wielkopolski</t>
  </si>
  <si>
    <t>Książ Wlkp.</t>
  </si>
  <si>
    <t>Uchwała nr XXVII/175/2020 Rady Miejskiej w Książu Wlkp. z dnia 30 grudnia 2020 r. Opublikowana w Dzienniku Urzędowym Województwa Wielkopolskiego</t>
  </si>
  <si>
    <t>PLWL0970</t>
  </si>
  <si>
    <t>Oczyszczalnia Lipnik w aglomeracji -Lipnik</t>
  </si>
  <si>
    <t>Oczyszczalnia Lipnik</t>
  </si>
  <si>
    <t>PLWL098</t>
  </si>
  <si>
    <t>Stare Miasto</t>
  </si>
  <si>
    <t>Uchwała nr XXXII/214/2020 RADY GMINY STARE MIASTO z dnia 30 grudnia 2020 r. w sprawie wyznaczenia obszaru i granic Aglomeracji Stare Miasto</t>
  </si>
  <si>
    <t>PLWL0980</t>
  </si>
  <si>
    <t>Łopuszno w aglomeracji -Łopuszno</t>
  </si>
  <si>
    <t>PLWL100</t>
  </si>
  <si>
    <t>Uchwała nr XVI/136/2020 Rady Gminy Kaczory z dnia 10 listopada 2020 r. w sprawie wyznaczenia obszaru i granic aglomeracji Kaczory, Dziennik Urzędowy Województwa Wielkopolskiego, Poz. 8985 (data publikacji 30.11.2020)</t>
  </si>
  <si>
    <t>PLWL1000</t>
  </si>
  <si>
    <t>Oczyszczalnia Ścieków ECOLO-CHIEF w Łagowie w aglomeracji -Łagów</t>
  </si>
  <si>
    <t>Oczyszczalnia Ścieków ECOLO-CHIEF w Łagowie</t>
  </si>
  <si>
    <t>PLWL101</t>
  </si>
  <si>
    <t>Lubasz</t>
  </si>
  <si>
    <t>Uchwała nr XXIII/204/20 Rady Gminy Lubasz z dnia 17 grudnia 2020 r. w sprawie wyznaczenia obszaru i granic aglomeracji Lubasz, Dziennik Urzędowy Województwa Wielkopolskiego z dnia 23.12.2020 r., poz. 10033</t>
  </si>
  <si>
    <t>PLWL1010</t>
  </si>
  <si>
    <t>COMA-TEC w aglomeracji -Mniów</t>
  </si>
  <si>
    <t>COMA-TEC</t>
  </si>
  <si>
    <t>PLWL102</t>
  </si>
  <si>
    <t>Orzechowo</t>
  </si>
  <si>
    <t>Milosław, Krzykosy</t>
  </si>
  <si>
    <t>Uchwała nr XXIX/215/20 Rady Miejskiej w Miłosławiu z dnia 27 listopada 2020 r.</t>
  </si>
  <si>
    <t>PLWL1020</t>
  </si>
  <si>
    <t>Oczyszczalnia Ścieków w Fałkowie w aglomeracji -Fałków</t>
  </si>
  <si>
    <t>Oczyszczalnia Ścieków w Fałkowie</t>
  </si>
  <si>
    <t>PLWL103</t>
  </si>
  <si>
    <t>Przemęt</t>
  </si>
  <si>
    <t>Uchwała nr 234/2021 Rady Gminy Przemęt z 23 luty 2021 r.</t>
  </si>
  <si>
    <t>PLWL1031</t>
  </si>
  <si>
    <t>PLWL1032</t>
  </si>
  <si>
    <t>Piskrzyn w aglomeracji -Baćkowice</t>
  </si>
  <si>
    <t>Piskrzyn</t>
  </si>
  <si>
    <t>PLWL104</t>
  </si>
  <si>
    <t>Kaźmierz</t>
  </si>
  <si>
    <t>Uchwała nr XX/169/2020 Rady Gminy Kaźmierz z 28.09.2020 r. Dz.Urz. Woj.Wielk. 2020 poz. 7457</t>
  </si>
  <si>
    <t>PLWL1400</t>
  </si>
  <si>
    <t>Klimontów w aglomeracji -Klimontów</t>
  </si>
  <si>
    <t>PLWL105</t>
  </si>
  <si>
    <t>Ostrowite</t>
  </si>
  <si>
    <t>Uchwała nr XXXIX/363/2021 Rady Gminy Ostrowite z dnia 29 czerwca 2021 r.</t>
  </si>
  <si>
    <t>PLWL1050</t>
  </si>
  <si>
    <t>Krasocin w aglomeracji -Krasocin</t>
  </si>
  <si>
    <t>PLWL107</t>
  </si>
  <si>
    <t>Rydzyna</t>
  </si>
  <si>
    <t>Uchwała nr XXVIII/205/2021 z dnia 28 stycznia 2021 r. (Dz. Urz. Woj. Wlkp. 2021.1292)</t>
  </si>
  <si>
    <t>PLWL1070</t>
  </si>
  <si>
    <t>Skorków w aglomeracji -Bukowa</t>
  </si>
  <si>
    <t>Skorków</t>
  </si>
  <si>
    <t>PLWL108</t>
  </si>
  <si>
    <t>Gołańcz</t>
  </si>
  <si>
    <t>Uchwała nr XXIV/230/20 Rady Miasta i Gminy Gołańcz z dnia 22 grudnia 2020 r. w sprawie wyznaczenia obszaru i granic</t>
  </si>
  <si>
    <t>PLWL1080</t>
  </si>
  <si>
    <t>Wojtyniów w aglomeracji -Bliżyn</t>
  </si>
  <si>
    <t>Wojtyniów</t>
  </si>
  <si>
    <t>PLWL110</t>
  </si>
  <si>
    <t>Pyzdry</t>
  </si>
  <si>
    <t>Uchwała nr XIX/167/2020 z dn. 29.12.2020 r.</t>
  </si>
  <si>
    <t>PLWL1100</t>
  </si>
  <si>
    <t>Skorzeszyce w aglomeracji -Skorzeszyce</t>
  </si>
  <si>
    <t>PLWL111</t>
  </si>
  <si>
    <t>Białośliwie</t>
  </si>
  <si>
    <t>Uchwała nr XXII.144.2020 Rada Gminy Białośliwie z 29 grudnia 2020 r. Dz.Urz. Woj. Wielkopol. 2021 poz. 425 z dnia 12.01.2021 r.</t>
  </si>
  <si>
    <t>PLWL1110</t>
  </si>
  <si>
    <t>Korczyn w aglomeracji -Korczyn</t>
  </si>
  <si>
    <t>PLWL112</t>
  </si>
  <si>
    <t>Nekla</t>
  </si>
  <si>
    <t>Uchwała nr XXVIII/248/2021 RADY MIEJSKIEJ GMINY NEKLA z dnia 1 czerwca 2021 r. w sprawie wyznaczenia obszaru i granic aglomeracji Nekla</t>
  </si>
  <si>
    <t>PLWL1120</t>
  </si>
  <si>
    <t>Gnieździska w aglomeracji -Gnieździska</t>
  </si>
  <si>
    <t>PLWL113</t>
  </si>
  <si>
    <t>Ryczywół</t>
  </si>
  <si>
    <t>Uchwała nr XXII/186/2020 Rady Gminy Ryczywół dnia 4 grudnia 2020 r. w sprawie wyznaczenia granic aglomeracji</t>
  </si>
  <si>
    <t>PLWL1130</t>
  </si>
  <si>
    <t>Grabownica w aglomeracji -Gnieździska</t>
  </si>
  <si>
    <t>PLWL114</t>
  </si>
  <si>
    <t>Drawsko</t>
  </si>
  <si>
    <t>Uchwała nr XXIV/160/2020 Rady Gminy Drawsko z 9 grudnia 2020 r. w sprawie wyznaczenia obszaru i granic aglomeracji Drawsko, Dz. U. Woj. Wlkp. 2020 poz. 9808</t>
  </si>
  <si>
    <t>PLWL1140</t>
  </si>
  <si>
    <t>Centralna Oczyszczalnia Ścieków w Koziegłowach w aglomeracji -Poznań</t>
  </si>
  <si>
    <t>Centralna Oczyszczalnia Ścieków w Koziegłowach</t>
  </si>
  <si>
    <t>PLWL115</t>
  </si>
  <si>
    <t>Wilczyn</t>
  </si>
  <si>
    <t>Uchwała nr XXIII.224.2020 Rady Gminy Wilczyn z dnia 15.12.2020 r. (Dz. Urz. Woj. Wlkp. Z 2020. poz. 9911)</t>
  </si>
  <si>
    <t>PLWL1150</t>
  </si>
  <si>
    <t>Lewobrzeżna Oczyszczalnia Ścieków w Poznaniu w aglomeracji -Poznań</t>
  </si>
  <si>
    <t>Lewobrzeżna Oczyszczalnia Ścieków w Poznaniu</t>
  </si>
  <si>
    <t>PLWL116</t>
  </si>
  <si>
    <t>Kwilcz</t>
  </si>
  <si>
    <t>Uchwała nr XXIII/189/2020 Rady Gminy Kwilcz z dnia 15 grudnia 2020 r. w sprawie wyznaczenia obszaru i granic aglomeracji Kwilcz. Dz. Urz. Woj. Wlkp. z 2020 r. poz. 9896</t>
  </si>
  <si>
    <t>PLWL1160</t>
  </si>
  <si>
    <t>Rąbczyn w aglomeracji -Ostrów Wielkopolski</t>
  </si>
  <si>
    <t>Rąbczyn</t>
  </si>
  <si>
    <t>PLWL118</t>
  </si>
  <si>
    <t>Szamocin</t>
  </si>
  <si>
    <t>Uchwała nr XVI/175/20 RADY MIEJSKIEJ W SZAMOCINIE z dnia 18 grudnia 2020 r. w sprawie wyznaczenia obszaru i granic aglomeracji Szamocin (Dz.U.Woj. WLKP. z 2020 r. poz.10052)</t>
  </si>
  <si>
    <t>PLWL1180</t>
  </si>
  <si>
    <t>Grupowa Oczyszczalnia Ścieków w Kucharach w aglomeracji -Kalisz</t>
  </si>
  <si>
    <t>Grupowa Oczyszczalnia Ścieków w Kucharach</t>
  </si>
  <si>
    <t>PLWL119</t>
  </si>
  <si>
    <t>Kotlin</t>
  </si>
  <si>
    <t>Uchwała nr XXVII/153/2020 Rady Gminy Kotlin z dnia 30 grudnia 2020 r.</t>
  </si>
  <si>
    <t>PLWl1190</t>
  </si>
  <si>
    <t>GWDA w aglomeracji -Piła</t>
  </si>
  <si>
    <t>GWDA</t>
  </si>
  <si>
    <t>PLWL120</t>
  </si>
  <si>
    <t>Kleczew</t>
  </si>
  <si>
    <t>Uchwała nr XXXIV/279/2020 z dnia 15 grudnia 2020 r.</t>
  </si>
  <si>
    <t>PLWL1200</t>
  </si>
  <si>
    <t>Konin Prawy Brzeg w aglomeracji -Konin</t>
  </si>
  <si>
    <t>Konin Prawy Brzeg</t>
  </si>
  <si>
    <t>PLWL122</t>
  </si>
  <si>
    <t>Orchowo</t>
  </si>
  <si>
    <t>Uchwała nr XLV/192/20 Rady Gminy Orchowo z dnia 29.12.2020 r. w sprawie wyznaczenia aglomeracji Orchowo. Dziennik Urzędowy Województwa Wielkopolskiego 2021 pozycja 427 z dnia 12 stycznia 2021 r.</t>
  </si>
  <si>
    <t>PLWL1220</t>
  </si>
  <si>
    <t>Konin Lewy Brzeg w aglomeracji -Konin</t>
  </si>
  <si>
    <t>Konin Lewy Brzeg</t>
  </si>
  <si>
    <t>PLWL123</t>
  </si>
  <si>
    <t>Okonek</t>
  </si>
  <si>
    <t>Uchwała nr XXXIV/222/2020 RADY MIEJSKIEJ W OKONKU Z DNIA 28 GRUDNIA 2020 R.W SPRAWIE WYZNACZENIA GRANIC I OBSZARU AGLOMERACJI OKONEK, DZIENNIK URZEDOWY WOJEWÓDZTWA WIELKOPOLSKIEGO, POZNAŃ DNIA 30 GRUDNIA 2020 R., POZ. 10250</t>
  </si>
  <si>
    <t>PLWL1230</t>
  </si>
  <si>
    <t>Oczyszczalnia Ścieków dla Miasta Leszna w Henrykowie w aglomeracji -Leszno</t>
  </si>
  <si>
    <t>Oczyszczalnia Ścieków dla Miasta Leszna w Henrykowie</t>
  </si>
  <si>
    <t>PLWL124</t>
  </si>
  <si>
    <t>Tuliszków</t>
  </si>
  <si>
    <t>Uchwała nr 0007.68.2022 Rady Miejskiej w Tuliszkowie z dnia 19.12.2022 r. w sprawie zmiany uchwały nr 0007.64.2019 Rady Miejskiej w Tuliszkowie z dnia 30 października 2019 r. w sprawie wyznaczenia obszaru i granic aglomeracji Tuliszków</t>
  </si>
  <si>
    <t>PLWL1240</t>
  </si>
  <si>
    <t>Miejska Oczyszczalnia Ścieków w Gnieźnie w aglomeracji -Gniezno</t>
  </si>
  <si>
    <t>Miejska Oczyszczalnia Ścieków w Gnieźnie</t>
  </si>
  <si>
    <t>PLWL125</t>
  </si>
  <si>
    <t>Budzyń</t>
  </si>
  <si>
    <t>Uchwała nr XX/215/2020 Rady Gminy z dnia 29 grudnia 2020 r.</t>
  </si>
  <si>
    <t>PLWL1250</t>
  </si>
  <si>
    <t>Koło w aglomeracji -Koło</t>
  </si>
  <si>
    <t>PLWL126</t>
  </si>
  <si>
    <t>Damasławek</t>
  </si>
  <si>
    <t>Uchwała nr XXVI/177/20 Rady Gminy Damasławek z dnia 3 grudnia 2020 r., miejsce ogłoszenia Dziennik Urzędowy Województwa Wielkopolskiego z 2020 r. poz. 9629 z dnia 11.12.2020 r.</t>
  </si>
  <si>
    <t>PLWL1260</t>
  </si>
  <si>
    <t>Oczyszczalnia Ścieków w Śremie w aglomeracji -Śrem</t>
  </si>
  <si>
    <t>Oczyszczalnia Ścieków w Śremie</t>
  </si>
  <si>
    <t>PLWL127</t>
  </si>
  <si>
    <t>Zagórów</t>
  </si>
  <si>
    <t>Uchwała nr UCHWAŁA NR XXXIX/307/2021 RADY MIEJSKIEJ ZAGÓROWA z dnia 10 listopada 2021 r. w sprawie zmiany uchwały nr XXIV/195/2020 Rady Miejskiej Zagórowa z dnia 4 grudnia 2020 r. w sprawie wyznaczenia obszaru i granic aglomeracji Zagórów</t>
  </si>
  <si>
    <t>PLWL1270</t>
  </si>
  <si>
    <t>Przedsiębiorstwo Gospodarki Komunalnej i Mieszkaniowej w aglomeracji -Turek</t>
  </si>
  <si>
    <t>Przedsiębiorstwo Gospodarki Komunalnej i Mieszkaniowej</t>
  </si>
  <si>
    <t>PLWL128</t>
  </si>
  <si>
    <t>Kobyla Góra</t>
  </si>
  <si>
    <t>Uchwała nr XXI/160/20 Rady Gminy Kobyla Góra z dnia 13 maja 2020 r. w sprawie wyznaczenia obszaru i granic aglomeracji Kobyla Góra.</t>
  </si>
  <si>
    <t>PLWL1280</t>
  </si>
  <si>
    <t>Oczyszczalnia Ścieków w Cielczy w aglomeracji -Jarocin</t>
  </si>
  <si>
    <t>Oczyszczalnia Ścieków w Cielczy</t>
  </si>
  <si>
    <t>PLWL129</t>
  </si>
  <si>
    <t>Uchwała nr XXIV/183/2020 Rady Gminy Trzcinica w sprawie wyznaczenia obszaru i granic aglomeracji Trzcinica, publikacja: Dz.U. poz. 9623 z dnia 11.12.2020 r.</t>
  </si>
  <si>
    <t>PLWL1290</t>
  </si>
  <si>
    <t>Oczyszczalnia Ścieków Mosina w aglomeracji -Mosina - Puszczykowo</t>
  </si>
  <si>
    <t>Oczyszczalnia Ścieków Mosina</t>
  </si>
  <si>
    <t>PLWL130</t>
  </si>
  <si>
    <t>Grabów nad Prosną</t>
  </si>
  <si>
    <t>Uchwała nr XXIII/163/2020, Dziennik Urzędowy Województwa Wielkopolskiego</t>
  </si>
  <si>
    <t>PLWL1300</t>
  </si>
  <si>
    <t>Gminna Oczyszczalnia Ścieków w Komorowie w aglomeracji -Wolsztyn - Siedlec</t>
  </si>
  <si>
    <t>Gminna Oczyszczalnia Ścieków w Komorowie</t>
  </si>
  <si>
    <t>PLWL131</t>
  </si>
  <si>
    <t>Chocz</t>
  </si>
  <si>
    <t>Uchwała nr XXX/179/2020 Rady Miejskiej Gminy Chocz z dnia 16.11.2020 r. (Dz.U.W.W z 2020 r. poz. 9673)</t>
  </si>
  <si>
    <t>PLWL1310</t>
  </si>
  <si>
    <t>OŚ przy OSM Wolsztyn w aglomeracji -Wolsztyn - Siedlec</t>
  </si>
  <si>
    <t>OŚ przy OSM Wolsztyn</t>
  </si>
  <si>
    <t>PLWL132</t>
  </si>
  <si>
    <t>Kołaczkowo</t>
  </si>
  <si>
    <t>Uchwała nr XXII/156/2020 z dnia 9.11.2020 r. w sprawie wyznaczenia obszaru i granic aglomeracji Kołaczkowo (Dz. Urz. Woj. Wlkp. Poz. 8843)</t>
  </si>
  <si>
    <t>PLWL1320</t>
  </si>
  <si>
    <t>Oczyszczalnia Ścieków w Gostyniu w aglomeracji -Gostyń</t>
  </si>
  <si>
    <t>Oczyszczalnia Ścieków w Gostyniu</t>
  </si>
  <si>
    <t>PLWL133</t>
  </si>
  <si>
    <t>Dopiewo</t>
  </si>
  <si>
    <t>Uchwała nr V/63/19 Rady Gminy z dnia 25.02.2019 r.; DZIENNIK URZĘDOWYWOJEWÓDZTWA WIELKOPOLSKIEGO Poznań, dnia 1 marca 2019 r. Poz. 2295</t>
  </si>
  <si>
    <t>PLWL1330</t>
  </si>
  <si>
    <t>OŚ Krotoszyn w aglomeracji -Krotoszyn</t>
  </si>
  <si>
    <t>OŚ Krotoszyn</t>
  </si>
  <si>
    <t>PLWL134</t>
  </si>
  <si>
    <t>Sompolno</t>
  </si>
  <si>
    <t>Uchwała nr XXIV/202/2020 Rady Miejskiej w Sompolnie z dn. 23 listopada 2020 r. w sprawie Wyznaczenia obszaru i granic Aglomeracji Sompolno</t>
  </si>
  <si>
    <t>PLWL1341</t>
  </si>
  <si>
    <t>Oczyszczalnia Ścieków we Wrześni w aglomeracji -Września</t>
  </si>
  <si>
    <t>Oczyszczalnia Ścieków we Wrześni</t>
  </si>
  <si>
    <t>PLWL135</t>
  </si>
  <si>
    <t>Krzymów</t>
  </si>
  <si>
    <t>Uchwała nr XXIX/189/2020 Rady Gminy Krzymów z dnia 16.12.2020 r. (Dz.U.2020.10239)</t>
  </si>
  <si>
    <t>PLWL1350</t>
  </si>
  <si>
    <t>Baranów w aglomeracji -Kępno</t>
  </si>
  <si>
    <t>Baranów</t>
  </si>
  <si>
    <t>PLWL137</t>
  </si>
  <si>
    <t>Krajenka</t>
  </si>
  <si>
    <t>Uchwała nr XXI/146/2020 Rady Miejskiej w Krajence z 03.12.2020 r., Dziennik Urzędowy Województwa Wielkopolskiego z 11.12.2020 r. poz. 9608</t>
  </si>
  <si>
    <t>PLWL1370</t>
  </si>
  <si>
    <t>Strzegowa w aglomeracji -Ostrzeszów</t>
  </si>
  <si>
    <t>Strzegowa</t>
  </si>
  <si>
    <t>PLWL142</t>
  </si>
  <si>
    <t>Władysławów</t>
  </si>
  <si>
    <t>Uchwała nr 162/20 Rady Gminy Władysławów z dnia 28 grudnia 2020 r. w sprawie wyznaczenia obszaru i granic Aglomeracji Władysławów</t>
  </si>
  <si>
    <t>PLWL1420</t>
  </si>
  <si>
    <t>Oczyszczalnia Ścieków w Szlachęcinie w aglomeracji -Murowana Goślina</t>
  </si>
  <si>
    <t>Oczyszczalnia Ścieków w Szlachęcinie</t>
  </si>
  <si>
    <t>PLWL143</t>
  </si>
  <si>
    <t>Powidz</t>
  </si>
  <si>
    <t>Uchwała nr XXIV/205/21 Rady Gminy Powidz z dnia. 21.01.2021 r.</t>
  </si>
  <si>
    <t>PLWL1430</t>
  </si>
  <si>
    <t>Oczyszczalnia Ścieków w Rawiczu w aglomeracji -Rawicz</t>
  </si>
  <si>
    <t>Oczyszczalnia Ścieków w Rawiczu</t>
  </si>
  <si>
    <t>PLWL144</t>
  </si>
  <si>
    <t>Uchwała nr XXIX/200/20 Rady Miejskiej w Dobrej z dnia 29 grudnia 2020 r. Dz. Urz. Woj. Wlkp. z dnia 13.01.2021 r. poz. 449</t>
  </si>
  <si>
    <t>PLWL1440</t>
  </si>
  <si>
    <t>Gminna Oczyszczalnia Ścieków w aglomeracji -Środa Wielkopolska</t>
  </si>
  <si>
    <t>PLWL145</t>
  </si>
  <si>
    <t>Chocicza</t>
  </si>
  <si>
    <t>Nowe Miasto nad Wartą</t>
  </si>
  <si>
    <t>Uchwała nr XXIII/173/2020 Rady Gminy Nowe Miasto nad Wartą z dnia 31.12.2020 r.</t>
  </si>
  <si>
    <t>PLWL1450</t>
  </si>
  <si>
    <t>Zakładowa Oczyszczalnia Ścieków w aglomeracji -Śmiłowo</t>
  </si>
  <si>
    <t>Zakładowa Oczyszczalnia Ścieków</t>
  </si>
  <si>
    <t>PLWL146</t>
  </si>
  <si>
    <t>Czerniejewo</t>
  </si>
  <si>
    <t>Uchwała nr XXIV/189/20 Rady Miasta i Gminy Czerniejewo z dnie 30.12.2020 r.</t>
  </si>
  <si>
    <t>PLWL1460</t>
  </si>
  <si>
    <t>Miejska Oczyszczalnia Ścieków Studzieniec-Łęg w aglomeracji -Chodzież</t>
  </si>
  <si>
    <t>Miejska Oczyszczalnia Ścieków Studzieniec-Łęg</t>
  </si>
  <si>
    <t>PLWL147</t>
  </si>
  <si>
    <t>Strykowo</t>
  </si>
  <si>
    <t>Uchwała nr XXXI/237/2021 Rady Miejskiej Gminy Stęszew z dnia 18 lutego 2021 r.</t>
  </si>
  <si>
    <t>PLWL1470</t>
  </si>
  <si>
    <t>Oczyszczalnia Ścieków w Obornikach w aglomeracji -Oborniki</t>
  </si>
  <si>
    <t>Oczyszczalnia Ścieków w Obornikach</t>
  </si>
  <si>
    <t>PLWL148</t>
  </si>
  <si>
    <t>Zaniemyśl</t>
  </si>
  <si>
    <t>Uchwała nr XXVII/188/2020 Rady Gminy Zaniemyśl z dnia 30 listopada 2020 r.</t>
  </si>
  <si>
    <t>PLWL1480</t>
  </si>
  <si>
    <t>Oczyszczalnia Ścieków w Wągrowcu w aglomeracji -Wągrowiec</t>
  </si>
  <si>
    <t>Oczyszczalnia Ścieków w Wągrowcu</t>
  </si>
  <si>
    <t>PLWL150</t>
  </si>
  <si>
    <t>Kramsk</t>
  </si>
  <si>
    <t>Uchwała nr XXV/204/2020 RADYGMINY KRAMSK z dnia14 grudnia 2020 r., Dz. Urz. Woj. Wielkopl. z 16 grudnia 2020 r., poz. 9862</t>
  </si>
  <si>
    <t>PLWL1500</t>
  </si>
  <si>
    <t>Oczyszczalnia dla Aglomeracji Złotów w aglomeracji -Złotów</t>
  </si>
  <si>
    <t>Oczyszczalnia dla Aglomeracji Złotów</t>
  </si>
  <si>
    <t>PLWL152</t>
  </si>
  <si>
    <t>Kłecko</t>
  </si>
  <si>
    <t>Uchwała nr XXXII/217/21 Rady Miejskiej Gminy Kłecko z dnia 27 stycznia 2021 r. w sprawie wyznaczenia obszaru i granic aglomeracji Kłecko</t>
  </si>
  <si>
    <t>PLWL1520</t>
  </si>
  <si>
    <t>Oczyszczalnia Ścieków w Kościanie w aglomeracji -Kościan</t>
  </si>
  <si>
    <t>Oczyszczalnia Ścieków w Kościanie</t>
  </si>
  <si>
    <t>PLWL153</t>
  </si>
  <si>
    <t>Sulmierzyce</t>
  </si>
  <si>
    <t>Uchwała nr XIX/134/2020 Rady Miejskiej w Sulmierzycach z dnia 30 listopada 2020 r.</t>
  </si>
  <si>
    <t>PLWL1530</t>
  </si>
  <si>
    <t>Oczyszczalnia Ścieków w Nowym Tomyślu w aglomeracji -Nowy Tomyśl</t>
  </si>
  <si>
    <t>Oczyszczalnia Ścieków w Nowym Tomyślu</t>
  </si>
  <si>
    <t>PLWL154</t>
  </si>
  <si>
    <t>Włoszakowice</t>
  </si>
  <si>
    <t>Uchwała nr XXI/162/2020 Rady Gminy Włoszakowice z dnia 5 października 2020 r. W sprawie wyznaczenia aglomeracji Włoszakowice</t>
  </si>
  <si>
    <t>PLWL1540</t>
  </si>
  <si>
    <t>OŚ Międzychód w aglomeracji -Międzychód</t>
  </si>
  <si>
    <t>OŚ Międzychód</t>
  </si>
  <si>
    <t>PLWL159</t>
  </si>
  <si>
    <t>Połajewo</t>
  </si>
  <si>
    <t>Uchwała nr XV/153/2020. RADY GMINY W POŁAJEWIE z dnia 30 grudnia 2020 r. w sprawie wyznaczenia granic i obszaru aglomeracji Połajewo</t>
  </si>
  <si>
    <t>PLWL1590</t>
  </si>
  <si>
    <t>Szamotuły w aglomeracji -Szamotuły</t>
  </si>
  <si>
    <t>PLWL160</t>
  </si>
  <si>
    <t>Osiek Mały</t>
  </si>
  <si>
    <t>Uchwała nr 171/20 z dnia 4 grudnia 2020 r. Dz.Urz.Woj.Wlkp. Z dnia 11 grudnia 2020 r.,poz. 9658</t>
  </si>
  <si>
    <t>PLWL1600</t>
  </si>
  <si>
    <t>Pleszew w aglomeracji -Pleszew</t>
  </si>
  <si>
    <t>PLWL163</t>
  </si>
  <si>
    <t>Skórzewo</t>
  </si>
  <si>
    <t>Uchwała nr XIII/151/19 Rady Gminy z dnia 30.09.2019 r.; DZIENNIK URZĘDOWYWOJEWÓDZTWA WIELKOPOLSKIEGO Poznań, 4 października 2019 r., poz. 8390</t>
  </si>
  <si>
    <t>PLWL1631</t>
  </si>
  <si>
    <t>PLWL1632</t>
  </si>
  <si>
    <t>Oczyszczalnia Grodzisk Wielkopolski w aglomeracji -Grodzisk Wielkopolski</t>
  </si>
  <si>
    <t>Oczyszczalnia Grodzisk Wielkopolski</t>
  </si>
  <si>
    <t>PLWL165</t>
  </si>
  <si>
    <t>Mieścisko</t>
  </si>
  <si>
    <t>Uchwała nr XIII/99/19 Rady Gminy Mieścisko z dnia 24.10.2019 r.</t>
  </si>
  <si>
    <t>PLWL1650</t>
  </si>
  <si>
    <t>Oczyszczalnia Ścieków w Borówcu w aglomeracji -Kórnik</t>
  </si>
  <si>
    <t>Oczyszczalnia Ścieków w Borówcu</t>
  </si>
  <si>
    <t>PLWL167</t>
  </si>
  <si>
    <t>Miasteczko Krajeńskie</t>
  </si>
  <si>
    <t>Uchwała nr XXV.137.2020 RADY GMINY MIASTECZKO KRAJEŃSKIE Z DNIA 21 GRUDNIA 2020 R. (DZ.U. W WLKP. Z 2020 R. POZ. 10189)</t>
  </si>
  <si>
    <t>PLWL1670</t>
  </si>
  <si>
    <t>Oczyszczalnia Ścieków w Koszanowie w aglomeracji -Śmigiel</t>
  </si>
  <si>
    <t>Oczyszczalnia Ścieków w Koszanowie</t>
  </si>
  <si>
    <t>PLWL168</t>
  </si>
  <si>
    <t>Ostroróg</t>
  </si>
  <si>
    <t>Uchwała nr XXIII/211/2020 Rady Miejskiej w Ostrorogu z dnia 22 grudnia 2020 r.; Dz.Urz.Woj.Wlkp. 2020.10065</t>
  </si>
  <si>
    <t>PLWL1680</t>
  </si>
  <si>
    <t>Oczyszczalnia Osiniec w aglomeracji -Trzcianka</t>
  </si>
  <si>
    <t>Oczyszczalnia Osiniec</t>
  </si>
  <si>
    <t>PLWL169</t>
  </si>
  <si>
    <t>Sulęcinek</t>
  </si>
  <si>
    <t>Krzykosy</t>
  </si>
  <si>
    <t>Uchwała nr XXI/203/2020 Rady Gminy Krzykosy z dnia 16 grudnia 2020 r.</t>
  </si>
  <si>
    <t>PLWL1690</t>
  </si>
  <si>
    <t>Oczyszczalnia Ścieków w Kuślinie w aglomeracji -Kuślin</t>
  </si>
  <si>
    <t>Oczyszczalnia Ścieków w Kuślinie</t>
  </si>
  <si>
    <t>PLWL172N</t>
  </si>
  <si>
    <t>Sławsk</t>
  </si>
  <si>
    <t>Rzgów, Stare Miasto</t>
  </si>
  <si>
    <t>Uchwała nr 101/2020 Rady Gminy Rzgów z 14.02.2020 r. opublikowana w Dzienniku Urzędowym Województwa Wielkopolskiego poz. 1876</t>
  </si>
  <si>
    <t>PLWL1720N</t>
  </si>
  <si>
    <t>Borecki Zakład Wodociągów i Kanalizacji Sp. z o.o. w aglomeracji -Borek Wielkopolski</t>
  </si>
  <si>
    <t>Borecki Zakład Wodociągów i Kanalizacji Sp. z o.o.</t>
  </si>
  <si>
    <t>PLWL179N</t>
  </si>
  <si>
    <t>Łęka Opatowska</t>
  </si>
  <si>
    <t>Uchwała nr XXX/184/2020 Rady Gminy Łęka Opatowska z 18.12.2020 r., (Dz. U. Woj. Wielkopolskiego z dnia 29 grudnia 2020 r., poz. 10188)</t>
  </si>
  <si>
    <t>PLWL1790N</t>
  </si>
  <si>
    <t>Oczyszczalnia Ścieków "BOREK" ul. Prasłowiańska 9, Wronki w aglomeracji -Wronki</t>
  </si>
  <si>
    <t>Oczyszczalnia Ścieków "BOREK" ul. Prasłowiańska 9, Wronki</t>
  </si>
  <si>
    <t>PLWL181N</t>
  </si>
  <si>
    <t>Godziesze Małe</t>
  </si>
  <si>
    <t>Godziesze Wielkie</t>
  </si>
  <si>
    <t>Uchwała nr XXX/206/2021 Rady Gminy Godziesze Wielkie z dnia 25 czerwca 2021 r. w sprawie wyznaczenia obszaru i granic aglomeracji Godziesze Małe</t>
  </si>
  <si>
    <t>PLWL1810N</t>
  </si>
  <si>
    <t>Trzemeszno w aglomeracji -Trzemeszno</t>
  </si>
  <si>
    <t>PLWL183N</t>
  </si>
  <si>
    <t>Uchwała nr XXII/209/2020 Rady Gminy Brzeziny z dnia 21 grudnia 2020 r. (Wielk. poz 10144)</t>
  </si>
  <si>
    <t>PLWL1830N</t>
  </si>
  <si>
    <t>Oczyszczalnia Ścieków Łęczyca w aglomeracji -Komorniki</t>
  </si>
  <si>
    <t>Oczyszczalnia Ścieków Łęczyca</t>
  </si>
  <si>
    <t>PLWL185N</t>
  </si>
  <si>
    <t>Radawnica</t>
  </si>
  <si>
    <t>Uchwała nr XXVII.205.2020 Rady Gminy Złotów z dnia 21 grudnia 2020 r. w sprawie wyznaczenia obszaru i granic aglomeracji Radawnica (Dz. U. Województwa Wielkopolskiego z dnia 29 grudnia 2020 r., poz. 10192)</t>
  </si>
  <si>
    <t>PLWL1850N</t>
  </si>
  <si>
    <t>Miejska Oczyszczalnia Ścieków Komunalnych w aglomeracji -Czarnków</t>
  </si>
  <si>
    <t>PLWL186N</t>
  </si>
  <si>
    <t>Kleszczyna</t>
  </si>
  <si>
    <t>Uchwała nr XXVII.204.2020 Rady Gminy Złotów z dnia 21 grudnia 2020 r. w sprawie wyznaczenia obszaru i granic aglomeracji Kleszczyna (DZ. U. Województwa Wielkopolskiego z dnia 29 grudnia 2020 r. poz. 10191)</t>
  </si>
  <si>
    <t>PLWL1860N</t>
  </si>
  <si>
    <t>Oczyszczalnia Ścieków w Słupcy w aglomeracji -Miasto Słupca</t>
  </si>
  <si>
    <t>Oczyszczalnia Ścieków w Słupcy</t>
  </si>
  <si>
    <t>PLWL187N</t>
  </si>
  <si>
    <t>Zakrzewo</t>
  </si>
  <si>
    <t>Uchwała nr XXVII.209.2020 RADY GMINY ZAKRZEWO z dnia 17 grudnia 2020 r. zmieniająca uchwałę nr XXXIX.231.2018 w sprawie wyznaczenia aglomeracji Zakrzewo, opublikowana dzienniku Urzędowym Województwa Wielkopolskiego, 28.12.2020 r. (data publikacji) pozycja 10088, 17.12.2020 (data aktu)</t>
  </si>
  <si>
    <t>PLWL1871N</t>
  </si>
  <si>
    <t>PLWL1872N</t>
  </si>
  <si>
    <t>Gminna Oczyszczalnia Ścieków w Opatówku w aglomeracji -Opatówek</t>
  </si>
  <si>
    <t>Gminna Oczyszczalnia Ścieków w Opatówku</t>
  </si>
  <si>
    <t>PLWL188N</t>
  </si>
  <si>
    <t>Raszewy</t>
  </si>
  <si>
    <t>Uchwała nr XXIII/150/2020 RADY MIEJSKIEJ ŻERKOWA z 24 listopada 2020 r. Dziennik Urzędowy Województwa Wielkopolskiego rok 2020 poz. 9133</t>
  </si>
  <si>
    <t>PLWL1880N</t>
  </si>
  <si>
    <t>Pniewy w aglomeracji -Pniewy</t>
  </si>
  <si>
    <t>PLWL191N</t>
  </si>
  <si>
    <t>Uchwała nr XXIII/174/2020 Rady Gminy Nowe Miasto nad Wartą z dnia 31.12.2020 r.</t>
  </si>
  <si>
    <t>PLWL1910N</t>
  </si>
  <si>
    <t>Małachowo Wierzbiczany w aglomeracji -Witkowo</t>
  </si>
  <si>
    <t>Małachowo Wierzbiczany</t>
  </si>
  <si>
    <t>PLWL192N</t>
  </si>
  <si>
    <t>Otorowo</t>
  </si>
  <si>
    <t>Uchwała nr XXV/263/2020 RADY MIASTA I GMINY SZAMOTUŁY z dnia 30 grudnia 2020 r.</t>
  </si>
  <si>
    <t>PLWL1920N</t>
  </si>
  <si>
    <t>Skałowo w aglomeracji -Kostrzyn</t>
  </si>
  <si>
    <t>Skałowo</t>
  </si>
  <si>
    <t>PLWL193N</t>
  </si>
  <si>
    <t>Pakosław</t>
  </si>
  <si>
    <t>Pakosław, Miejska Górka</t>
  </si>
  <si>
    <t>Uchwała nr XVIII/153/2020 Rady Gminy Pakosław z dnia 27 listopada 2020 r.</t>
  </si>
  <si>
    <t>PLWL1931N</t>
  </si>
  <si>
    <t>PLWL1932N</t>
  </si>
  <si>
    <t>Tarnowo Podgórne w aglomeracji -Tarnowo Podgórne</t>
  </si>
  <si>
    <t>PLWL194N</t>
  </si>
  <si>
    <t>Perzów</t>
  </si>
  <si>
    <t>Uchwała nr XII/132/2020 Rady Gminy Perzów z dn. 21.12.2020 r.</t>
  </si>
  <si>
    <t>PLWL1940N</t>
  </si>
  <si>
    <t>Pomarzany Fabryczne – działki ewid. nr 37/1, 38/1, 38/2, 38/3, 39/1, 42/5, 40, 108 w aglomeracji -Kłodawa</t>
  </si>
  <si>
    <t>Pomarzany Fabryczne – działki ewid. nr 37/1, 38/1, 38/2, 38/3, 39/1, 42/5, 40, 108</t>
  </si>
  <si>
    <t>PLWL198N</t>
  </si>
  <si>
    <t>Skulsk</t>
  </si>
  <si>
    <t>Uchwała nr XXII/225/2020 Rady Gminy Skulsk z dnia 15 grudnia 2020 r.; DZ.U.W.W.2020 poz. 9871 data ogłoszenia w Dzienniku Urzędowym 17.12.2020 r.</t>
  </si>
  <si>
    <t>PLWL1980N</t>
  </si>
  <si>
    <t>Zbąszyń w aglomeracji -Zbąszyń</t>
  </si>
  <si>
    <t>PLWL199N</t>
  </si>
  <si>
    <t>Nagradowice</t>
  </si>
  <si>
    <t>Kleszczewo</t>
  </si>
  <si>
    <t>Uchwała nr XIII/89/2019 RADY GMINY KLESZCZEWO z dnia 30 października 2019 r. w sprawie wyznaczenia obszaru i granic aglomeracji Nagradowice</t>
  </si>
  <si>
    <t>PLWL1990N</t>
  </si>
  <si>
    <t>Odolanów w aglomeracji -Odolanów</t>
  </si>
  <si>
    <t>PLWL201N</t>
  </si>
  <si>
    <t>Stare Oborzyska</t>
  </si>
  <si>
    <t>Gmina Wiejska Kościan</t>
  </si>
  <si>
    <t>Gmina Kościan</t>
  </si>
  <si>
    <t>Uchwała nr XXI/236/20 Rada Gminy Kościan z 25.11.2020 r., Dziennik Urzędowy Województwa Wielkopolskiego z 9 grudnia 2020 r. poz. 9454</t>
  </si>
  <si>
    <t>PLWL2010N</t>
  </si>
  <si>
    <t>Wieleń w aglomeracji -Wieleń</t>
  </si>
  <si>
    <t>PLWL202N</t>
  </si>
  <si>
    <t>Racot</t>
  </si>
  <si>
    <t>Uchwała nr XXII/252/20 Rada Gminy Kościan z 16.12.2020 r. Dziennik Urzędowy Województwa Wielkopolskiego z 22 grudnia 2020 r. poz. 9991</t>
  </si>
  <si>
    <t>PLWL2020N</t>
  </si>
  <si>
    <t>Troszczyn w aglomeracji -Opalenica</t>
  </si>
  <si>
    <t>Troszczyn</t>
  </si>
  <si>
    <t>PLWL204N</t>
  </si>
  <si>
    <t>Rozdrażew</t>
  </si>
  <si>
    <t>Uchwała nr XXIII/169/2020, Rady Gminy Rozdrażew z dnia 3 grudnia 2020 r. Dziennik Urzędowy Województwa Wielkopolskiego 14 grudnia 2020 r.</t>
  </si>
  <si>
    <t>PLWL2040N</t>
  </si>
  <si>
    <t>Oczyszczalnia Ścieków Czempiń w aglomeracji -Czempiń</t>
  </si>
  <si>
    <t>Oczyszczalnia Ścieków Czempiń</t>
  </si>
  <si>
    <t>PLWL211N</t>
  </si>
  <si>
    <t>Krzemieniewo</t>
  </si>
  <si>
    <t>Uchwała nr XXII.174.2020 Rady Gminy Krzemieniewo z dn. 18.12.2020 r. (Dz. Urz. Województwa Wielkopolskiego z 2020 r., poz. 10022)</t>
  </si>
  <si>
    <t>PLWL2110N</t>
  </si>
  <si>
    <t>Strzałkowo w aglomeracji -Strzałkowo</t>
  </si>
  <si>
    <t>PLWL213N</t>
  </si>
  <si>
    <t>Niepruszewo</t>
  </si>
  <si>
    <t>Uchwała nr XXV/224/2020 Rady Miasta i Gminy Buk z dnia 29 grudnia 2020 r. w sprawie wyznaczenia aglomeracji Niepruszewo</t>
  </si>
  <si>
    <t>PLWL2130N</t>
  </si>
  <si>
    <t>ELMECH w aglomeracji -Ujście</t>
  </si>
  <si>
    <t>ELMECH</t>
  </si>
  <si>
    <t>PLWL215N</t>
  </si>
  <si>
    <t>Kiszkowo</t>
  </si>
  <si>
    <t>Uchwała nr XX/139/20 RADY GMINY KISZKOWO z dnia 7 września 2020 r. w sprawie wyznaczenia aglomeracji Kiszkowo; (poznan.uw.gov.pl)</t>
  </si>
  <si>
    <t>PLWL2151N</t>
  </si>
  <si>
    <t>PLWL2152N</t>
  </si>
  <si>
    <t>Zduny w aglomeracji -Zduny</t>
  </si>
  <si>
    <t>PLWL216N</t>
  </si>
  <si>
    <t>Rososzyca</t>
  </si>
  <si>
    <t>Sieroszewice</t>
  </si>
  <si>
    <t>Uchwała nr XVIII/181/2020 RADY GMINY SIEROSZEWICE z dnia 23 października 2020 r. w sprawie wyznaczenia obszaru i granic aglomeracji Rososzyca</t>
  </si>
  <si>
    <t>PLWL2160N</t>
  </si>
  <si>
    <t>Oczyszczalnia Ścieków w Rogoźnie w aglomeracji -Rogoźno</t>
  </si>
  <si>
    <t>Oczyszczalnia Ścieków w Rogoźnie</t>
  </si>
  <si>
    <t>PLWL218N</t>
  </si>
  <si>
    <t>Brzeźno</t>
  </si>
  <si>
    <t>Uchwała nr XXXII/232/2020 z dnia 17 grudnia 2020 r. Rady Gminy Czarnków Dz. Urz. Woj. Wlkp. 2020.10053</t>
  </si>
  <si>
    <t>PLWL2180N</t>
  </si>
  <si>
    <t>Bojanowo w aglomeracji -Bojanowo</t>
  </si>
  <si>
    <t>PLWL222N</t>
  </si>
  <si>
    <t>Wijewo</t>
  </si>
  <si>
    <t>Uchwała nr XXI/147/2020 z dnia 17 listopada 2020 r.</t>
  </si>
  <si>
    <t>PLWL2220N</t>
  </si>
  <si>
    <t>Wyrzysk w aglomeracji -Wyrzysk</t>
  </si>
  <si>
    <t>PLWL223N</t>
  </si>
  <si>
    <t>Chludowo</t>
  </si>
  <si>
    <t>Suchy Las</t>
  </si>
  <si>
    <t>Uchwała nr XXVI/297/20 RADY GMINY SUCHY LAS z dnia 26 listopada 2020 r. w sprawie likwidacji dotychczasowej aglomeracji Chludowo oraz wyznaczenia nowej aglomeracji Chludowo</t>
  </si>
  <si>
    <t>PLWL2230N</t>
  </si>
  <si>
    <t>Wielka Wieś w aglomeracji -Buk</t>
  </si>
  <si>
    <t>PLWL502</t>
  </si>
  <si>
    <t>Jaraczewo</t>
  </si>
  <si>
    <t>Uchwała nr XLIV/234/2022 z dnia 13 grudnia 2022 r. (Dz. Urz. Woj. Wlkp. z 2022 r., poz. 9709)</t>
  </si>
  <si>
    <t>Kazimierz Biskupi w aglomeracji -Kazimierz Biskupi</t>
  </si>
  <si>
    <t>PLWL503</t>
  </si>
  <si>
    <t>Tuchorza</t>
  </si>
  <si>
    <t>Uchwała nr VI/29/2019, 19.02.2019 r., Rada Gminy Siedlec, BIP Urzędu Gminy Siedlec</t>
  </si>
  <si>
    <t>Karolinki w aglomeracji -Miejska Górka</t>
  </si>
  <si>
    <t>Karolinki</t>
  </si>
  <si>
    <t>PLWL505</t>
  </si>
  <si>
    <t>Żelazków</t>
  </si>
  <si>
    <t>Uchwała nr XXV/196/2020 Rady Gminy Żelazków z dnia 16.12.2020 r. w sprawie wyznaczenia obszaru i granic aglomeracji Żelazków</t>
  </si>
  <si>
    <t>PLWL5050</t>
  </si>
  <si>
    <t>Miejska Oczyszczalnia Ścieków w Sierakowie w aglomeracji -Sieraków</t>
  </si>
  <si>
    <t>Miejska Oczyszczalnia Ścieków w Sierakowie</t>
  </si>
  <si>
    <t>PLWL506</t>
  </si>
  <si>
    <t>Blizanów</t>
  </si>
  <si>
    <t>Zagorzyn</t>
  </si>
  <si>
    <t>Uchwała nr XL/356/2022 Rady Gminy Blizanów z dnia 12.09.2022 r.</t>
  </si>
  <si>
    <t>PLWL5060</t>
  </si>
  <si>
    <t>Długołęka w aglomeracji -Kobylin</t>
  </si>
  <si>
    <t>PLWM001</t>
  </si>
  <si>
    <t>warmińsko-mazurskie</t>
  </si>
  <si>
    <t>olsztyński</t>
  </si>
  <si>
    <t>Łyna i Węgorapa</t>
  </si>
  <si>
    <t>Pregoła</t>
  </si>
  <si>
    <t>Olsztyn, Barczewo, Stawiguda, Purda, Dywity, Jonkowo, Gietrzwałd</t>
  </si>
  <si>
    <t>Uchwała nr XX/508/21 Rady Miasta Olsztyna z dnia 27 stycznia 2021 r. w sprawie wyznaczenia obszaru i granic aglomeracji Olsztyn (dziennik Urzędowy Województwa Warmińsko-Mazurskiego z 9 lutego 2021 r., poz. 631)</t>
  </si>
  <si>
    <t>PLWM0010</t>
  </si>
  <si>
    <t>Krzywiń w aglomeracji -Krzywiń</t>
  </si>
  <si>
    <t>PLWM002</t>
  </si>
  <si>
    <t>elbląski</t>
  </si>
  <si>
    <t>Gmina Miasto Elbląg</t>
  </si>
  <si>
    <t>Gmina Miasto Elbląg, Gmina Elbląg, Gmina Milejewo</t>
  </si>
  <si>
    <t>Uchwała nr XV/454/2020 Rady Miejskiej w Elblągu z dnia 29 grudnia 2020 r. w sprawie wyznaczenia obszaru i granic aglomeracji Elbląg (Dz. Urz. Woj. Warm.-Maz. z dnia 18 stycznia 2021 r., poz. 71)</t>
  </si>
  <si>
    <t>PLWM0020</t>
  </si>
  <si>
    <t>Jerka w aglomeracji -Krzywiń</t>
  </si>
  <si>
    <t>Jerka</t>
  </si>
  <si>
    <t>PLWM003</t>
  </si>
  <si>
    <t>Ełk</t>
  </si>
  <si>
    <t>ełcki</t>
  </si>
  <si>
    <t>Gmina Miasto Ełk</t>
  </si>
  <si>
    <t>Gmina Miasto Ełk, Gmina Ełk</t>
  </si>
  <si>
    <t>Uchwała nr XXVII.278.2021 Rady Miasta Ełku, 24.03.2021 r. (Dz. U.Woj. War-Maz. Z 12.04.2021 poz. 1330)</t>
  </si>
  <si>
    <t>PLWM0030</t>
  </si>
  <si>
    <t>PLWM004</t>
  </si>
  <si>
    <t>Ostróda</t>
  </si>
  <si>
    <t>ostródzki</t>
  </si>
  <si>
    <t>Uchwała nr XXXVIII/206/2020 Rady Miejskiej w Ostródzie w sprawie wyznaczania obszaru i granic aglomeracji Ostróda (Dz.Urz.Woj. Warm.-Maz. z dnia 02 lutego 2021 r. Poz.519</t>
  </si>
  <si>
    <t>PLWM0040</t>
  </si>
  <si>
    <t>OŚ w Jastrowiu w aglomeracji -Jastrowie</t>
  </si>
  <si>
    <t>OŚ w Jastrowiu</t>
  </si>
  <si>
    <t>PLWM005</t>
  </si>
  <si>
    <t>giżycki</t>
  </si>
  <si>
    <t>Gmina Miejska Giżycko</t>
  </si>
  <si>
    <t>Gmina Miejska Giżycko, Gmina Giżycko, Gmina Kruklanki, Gmina Miłki</t>
  </si>
  <si>
    <t>Uchwała nr XXXV/121/2022 Rady Miejskiej w Giżycku z dnia 29 grudnia 2020 r. w sprawie wyznaczenia obszaru i granic aglomeracji Giżycko, publikator: bip.gizycko.pl, edziennik.olsztyn.uw.gov.pl</t>
  </si>
  <si>
    <t>PLWM0050</t>
  </si>
  <si>
    <t>Wysoka w aglomeracji -Wysoka</t>
  </si>
  <si>
    <t>PLWM006</t>
  </si>
  <si>
    <t>Kętrzyn</t>
  </si>
  <si>
    <t>kętrzyński</t>
  </si>
  <si>
    <t>Gmina Miejska Kętrzyn</t>
  </si>
  <si>
    <t>Uchwała nr XXXIII/238/2020 z dnia 30.12.2020 r. w sprawie wyznaczenia obszaru i granic aglomeracji Kętrzyn (Dz.Urz.Woj. Warm.-Maz. z dn. 03.02.2021 r. Poz.544)</t>
  </si>
  <si>
    <t>PLWM0060</t>
  </si>
  <si>
    <t>Lubomyśle w aglomeracji -Ślesin</t>
  </si>
  <si>
    <t>Lubomyśle</t>
  </si>
  <si>
    <t>PLWM007</t>
  </si>
  <si>
    <t>Iława</t>
  </si>
  <si>
    <t>iławski</t>
  </si>
  <si>
    <t>Gmina Miejska Iława</t>
  </si>
  <si>
    <t>Gmina Miejska Iława Oraz Część Gminy Wiejskiej Iława</t>
  </si>
  <si>
    <t>Uchwała nr XXVIII/311/20 Rady Miejskiej w Iławie  z dnia 30 grudnia 2020 r. w sprawie wyznaczenia obszaru i granic aglomeracji Iława</t>
  </si>
  <si>
    <t>PLWM0070</t>
  </si>
  <si>
    <t>Oczyszczalnia Ścieków w Dobrzycy w aglomeracji -Dobrzyca</t>
  </si>
  <si>
    <t>Oczyszczalnia Ścieków w Dobrzycy</t>
  </si>
  <si>
    <t>PLWM008</t>
  </si>
  <si>
    <t>Szczytno</t>
  </si>
  <si>
    <t>szczycieński</t>
  </si>
  <si>
    <t>Gmina Miejska Szczytno</t>
  </si>
  <si>
    <t>Gmina Miejska Szczytno, Gmina Szczytno</t>
  </si>
  <si>
    <t>Uchwała nr XXV/187/2020 Rady Miejskiej w Szczytnie z dnia 29 grudnia 2020 r. Dziennik Urzędowy Województwa Warmińsko-Mazurskiego z dnia 19 stycznia 2021 r. poz. 104</t>
  </si>
  <si>
    <t>PLWM0080</t>
  </si>
  <si>
    <t>Pępowo w aglomeracji -Pępowo</t>
  </si>
  <si>
    <t>PLWM009</t>
  </si>
  <si>
    <t>Młynary</t>
  </si>
  <si>
    <t>Uchwała nr XXV/176/2020 RADY MIEJSKIEJ W MŁYNARACH z dnia 28 października 2020 r.</t>
  </si>
  <si>
    <t>PLWM0090</t>
  </si>
  <si>
    <t>Golina w aglomeracji -Golina</t>
  </si>
  <si>
    <t>PLWM010</t>
  </si>
  <si>
    <t>Działdowo</t>
  </si>
  <si>
    <t>działdowski</t>
  </si>
  <si>
    <t>Gmina Miasto Działdowo</t>
  </si>
  <si>
    <t>Gmina-Miasto Działdowo, Gmina Działdowo</t>
  </si>
  <si>
    <t>Uchwała nr XXVI/240/21 Rady Miasta Działdowo z dnia 26.02.2021 r. (Dz. Urz. Woj. Warm.-Maz. z 2021 r., poz. 1052)</t>
  </si>
  <si>
    <t>PLWM0100</t>
  </si>
  <si>
    <t>Poniec w aglomeracji -Poniec</t>
  </si>
  <si>
    <t>PLWM011</t>
  </si>
  <si>
    <t>Morąg</t>
  </si>
  <si>
    <t>Uchwała nr XXI/330/20 Rady Miejskiej w Morągu z dnia 29 grudnia 2020 r. w sprawie wyznaczenia obszaru i granic aglomeracji Morąg (Dz. Urz. Woj. Warm-Mazur. z dnia 19 stycznia 2021 r.. poz.143)</t>
  </si>
  <si>
    <t>PLWM0110</t>
  </si>
  <si>
    <t>Rokosowo w aglomeracji -Poniec</t>
  </si>
  <si>
    <t>Rokosowo</t>
  </si>
  <si>
    <t>PLWM012</t>
  </si>
  <si>
    <t>Braniewo</t>
  </si>
  <si>
    <t>braniewski</t>
  </si>
  <si>
    <t>Gmina Miasta Braniewo</t>
  </si>
  <si>
    <t>Gmina Miasta Braniewo, Gmina Braniewo</t>
  </si>
  <si>
    <t>Uchwała nr XXII/215/2020 Rady Miejskiej w Braniewie z dn. 18.12.2020 r. (Dz. U. W. W-M z 2021 r. poz. 65)</t>
  </si>
  <si>
    <t>PLWM0120</t>
  </si>
  <si>
    <t>Miłosław w aglomeracji -Miłosław</t>
  </si>
  <si>
    <t>PLWM013</t>
  </si>
  <si>
    <t>Bartoszyce</t>
  </si>
  <si>
    <t>bartoszycki</t>
  </si>
  <si>
    <t>Uchwała nr LXII/380/2022 RADY MIASTA BARTOSZYCE z dnia 29 grudnia 2022 r. (Dz. Urz. Woj. Warm.-Maz. poz.873)</t>
  </si>
  <si>
    <t>PLWM0130</t>
  </si>
  <si>
    <t>Oczyszczalnia Bytkowo w aglomeracji -Rokietnica</t>
  </si>
  <si>
    <t>Oczyszczalnia Bytkowo</t>
  </si>
  <si>
    <t>PLWM014</t>
  </si>
  <si>
    <t>Biskupiec</t>
  </si>
  <si>
    <t>Uchwała nr XXIX/174/2020 Rady Miejskiej w Biskupcu z dnia 30 grudnia 2020 r. (Dz. U. Woj. Warm-Maz 2021.318)</t>
  </si>
  <si>
    <t>PLWM0140</t>
  </si>
  <si>
    <t>Witobel w aglomeracji -Stęszew</t>
  </si>
  <si>
    <t>Witobel</t>
  </si>
  <si>
    <t>PLWM015</t>
  </si>
  <si>
    <t>Lidzbark Warmiński</t>
  </si>
  <si>
    <t>lidzbarski</t>
  </si>
  <si>
    <t>Uchwała nr XXXII/220/2020 Rady Miejskiej w Lidzbarku Warmińskim z dnia 25 listopada 2020 r.</t>
  </si>
  <si>
    <t>PLWM0150</t>
  </si>
  <si>
    <t>Gminna Oczyszczalnia Ścieków w aglomeracji -Koźminek</t>
  </si>
  <si>
    <t>PLWM016</t>
  </si>
  <si>
    <t>Mrągowo</t>
  </si>
  <si>
    <t>mrągowski</t>
  </si>
  <si>
    <t>Gmina Mrągowo</t>
  </si>
  <si>
    <t>Uchwała nr XXXI/1/2021 Rady Miejskiej w Mrągowie z dnia 28 stycznia 2021 r. w sprawie wyznaczenia obszaru i granic aglomeracji Mrągowo (Dziennik Urzędowy Woj. Warmińsko-Mazurskiego z dnia 09 lutego 2021 r. Poz. 632)</t>
  </si>
  <si>
    <t>PLWM0160</t>
  </si>
  <si>
    <t>Żółków w aglomeracji -Żółków</t>
  </si>
  <si>
    <t>PLWM017</t>
  </si>
  <si>
    <t>Olecko</t>
  </si>
  <si>
    <t>olecki</t>
  </si>
  <si>
    <t>Uchwała nr BRM.0007.84.2020 Rady Miejskiej w Olecku z dnia 28.08.2020 r. (Dz. Urz. Woj. Warm.-Maz. z 2020 r. poz. 4118)</t>
  </si>
  <si>
    <t>PLWM0170</t>
  </si>
  <si>
    <t>Liszkowo w aglomeracji -Łobżenica</t>
  </si>
  <si>
    <t>Liszkowo</t>
  </si>
  <si>
    <t>PLWM018</t>
  </si>
  <si>
    <t>Pisz</t>
  </si>
  <si>
    <t>piski</t>
  </si>
  <si>
    <t>Uchwała nr XXIV/260/20 Rady Miejskiej w Piszu z dnia 21 grudnia 2020 r.</t>
  </si>
  <si>
    <t>PLWM0180</t>
  </si>
  <si>
    <t>Nowy Sielec w aglomeracji -Jutrosin</t>
  </si>
  <si>
    <t>Nowy Sielec</t>
  </si>
  <si>
    <t>PLWM019</t>
  </si>
  <si>
    <t>Orzysz</t>
  </si>
  <si>
    <t>Uchwała nr xxv/182/20 Rady Miejskiej w Orzyszz dnia 29 lipca 2020 r., Dz.U warmińsko-mazurskiego z dn. 03 września 2020 r. poz. 3621</t>
  </si>
  <si>
    <t>PLWM0190</t>
  </si>
  <si>
    <t>Margonin w aglomeracji -Margonin</t>
  </si>
  <si>
    <t>PLWM020</t>
  </si>
  <si>
    <t>Nidzica</t>
  </si>
  <si>
    <t>nidzicki</t>
  </si>
  <si>
    <t>Uchwała nr XXXII/415/2020 RADY MIEJSKIEJ W NIDZICY z dnia 26 listopada 2020 r. w sprawie wyznaczenia obszaru i granic aglomeracji Nidzica. Dz. UDZ. URZ. WOJ. WARM-MAZ 2020.5140</t>
  </si>
  <si>
    <t>PLWM0200</t>
  </si>
  <si>
    <t>Oczyszczalnia Ścieków - Zakład Gospodarki Komunalnej i Mieszkaniowej Sp. z o.o. w aglomeracji -Wielichowo</t>
  </si>
  <si>
    <t>Oczyszczalnia Ścieków - Zakład Gospodarki Komunalnej i Mieszkaniowej Sp. z o.o.</t>
  </si>
  <si>
    <t>PLWM021</t>
  </si>
  <si>
    <t>Lubawa</t>
  </si>
  <si>
    <t>Uchwała nr XXII/220/2020 Rady Miasta z dnia 18 grudnia 2020 r. w sprawie wyznaczenia obszaru i granic aglomeracji Lubawa</t>
  </si>
  <si>
    <t>PLWM0210</t>
  </si>
  <si>
    <t>Gołuchów w aglomeracji -Gołuchów</t>
  </si>
  <si>
    <t>PLWM022</t>
  </si>
  <si>
    <t>Dobre Miasto</t>
  </si>
  <si>
    <t>Uchwała nr XXXVIII/204/2020 Rady Miejskiej w Dobrym Mieście z dnia 30 grudnia 2020 r. w sprawie wyznaczenia obszaru i granic aglomeracji Dobre Miasto (Dz. Urz. Woj. Warm-Maz 2021.659)</t>
  </si>
  <si>
    <t>PLWM0220</t>
  </si>
  <si>
    <t>Oczyszczalnia Ścieków w aglomeracji -Koźmin Wielkopolski</t>
  </si>
  <si>
    <t>PLWM023</t>
  </si>
  <si>
    <t>Węgorzewo</t>
  </si>
  <si>
    <t>węgorzewski</t>
  </si>
  <si>
    <t>Węgorzewo, Pozezdrze</t>
  </si>
  <si>
    <t>Uchwała nr XXVII/259/2020 Rady Miejskiej w Węgorzewie z dnia 25 listopada 2020 r. w sprawie wyznaczenia obszaru i granic Aglomeracji Węgorzewo (Dz. Urz. Woj. Warm.-Maz. z dnia 19.01.2021 r. poz 145)</t>
  </si>
  <si>
    <t>PLWM0230</t>
  </si>
  <si>
    <t>Konin w aglomeracji -Lwówek</t>
  </si>
  <si>
    <t>PLWM024</t>
  </si>
  <si>
    <t>Gołdap</t>
  </si>
  <si>
    <t>gołdapski</t>
  </si>
  <si>
    <t>Uchwała nr XXXI/255/2020 Rady Miejskiej w Gołdapi z dnia 29 grudnia 2020 r. (Dz.Urz. Woj. Warm.-Maz. z 2021 r., poz. 96)</t>
  </si>
  <si>
    <t>PLWM0240</t>
  </si>
  <si>
    <t>Komunalna w aglomeracji -Krzyż Wielkopolski</t>
  </si>
  <si>
    <t>Komunalna</t>
  </si>
  <si>
    <t>PLWM025</t>
  </si>
  <si>
    <t>Zalewo</t>
  </si>
  <si>
    <t>Uchwała nr XXIV/193/20 Rady Miejskiej w Zalewie z dnia 23.12.2020 r. w sprawie wyznaczenia obszaru i granic aglomeracji Zalewo (Dz. Urz. Województwa Warmińsko - Mazurskiego z dnia 18.01.2021 r. Poz. 82)</t>
  </si>
  <si>
    <t>PLWM0250</t>
  </si>
  <si>
    <t>Mechaniczno-Biologiczna Oczyszczalnia Ścieków w Długiej Wsi Drugiej w aglomeracji -Stawiszyn</t>
  </si>
  <si>
    <t>Mechaniczno-Biologiczna Oczyszczalnia Ścieków w Długiej Wsi Drugiej</t>
  </si>
  <si>
    <t>PLWM026</t>
  </si>
  <si>
    <t>Olsztynek</t>
  </si>
  <si>
    <t>Uchwała nr XXV-233/2020 RADY MIEJSKIEJ W OLSZTYNKU z dnia 29 grudnia 2020 r. w sprawie wyznaczenia obszaru i granic aglomeracji Olsztynek (Dz. Urz. Woj. Warm.-Maz. z dnia 11 lutego 2021 r., poz. 676)</t>
  </si>
  <si>
    <t>PLWM0260</t>
  </si>
  <si>
    <t>Rakoniewice w aglomeracji -Rakoniewice</t>
  </si>
  <si>
    <t>PLWM027</t>
  </si>
  <si>
    <t>Susz</t>
  </si>
  <si>
    <t>Susz, Iława</t>
  </si>
  <si>
    <t>Uchwała nr XXII/240/2021 Rady Miejskiej w Suszu, Dziennik Urzędowy Województwa Warmińsko-Mazurskiego z dnia 22 marca 2021 r., 04.03.2021 r. poz.1066</t>
  </si>
  <si>
    <t>PLWM0270</t>
  </si>
  <si>
    <t>Granowo w aglomeracji -Granowo</t>
  </si>
  <si>
    <t>PLWM028</t>
  </si>
  <si>
    <t>Pasłęk</t>
  </si>
  <si>
    <t>Uchwała nr XII/104/20 Rady Miejskiej w Pasłęku z dnia 18 grudnia 2020 r. (Dz. Urz. Woj. Warm.-Maz. z dnia 27 stycznia 2021 r., poz.395)</t>
  </si>
  <si>
    <t>PLWM0280</t>
  </si>
  <si>
    <t>Pogorzela w aglomeracji -Pogorzela</t>
  </si>
  <si>
    <t>PLWM029</t>
  </si>
  <si>
    <t>Iłowo-Osada</t>
  </si>
  <si>
    <t>Uchwała nr XXVII/168/20 Rady Gminy Iłowo-Osada z dnia 29 grudnia 2020 r. w sprawie wyznaczania aglomeracji Iłowo-Osada (Dz. Urz. z dnia 09.02.2021 r. poz. 630)</t>
  </si>
  <si>
    <t>PLWM0290</t>
  </si>
  <si>
    <t>Gminna Oczyszczalnia Ścieków w Poloniszu w aglomeracji -Babiak</t>
  </si>
  <si>
    <t>Gminna Oczyszczalnia Ścieków w Poloniszu</t>
  </si>
  <si>
    <t>PLWM030</t>
  </si>
  <si>
    <t>Nowe Miasto Lubawskie</t>
  </si>
  <si>
    <t>nowomiejski</t>
  </si>
  <si>
    <t>Miasto Nowe Miasto Lubawskie, Część Gminy Nowe Miasto Lubawskie: Miejscowości Mszanowo, Bratian i Pacółtowo</t>
  </si>
  <si>
    <t>Uchwała nr XXII/143/2020 RADY MIEJSKIEJ W NOWYM MIEŚCIE LUBAWSKIM z dnia 29 grudnia 2020 r. w sprawie wyznaczenia obszaru i granic aglomeracji Nowe Miasto Lubawskie</t>
  </si>
  <si>
    <t>PLWM0300</t>
  </si>
  <si>
    <t>Oczyszczalnia Ścieków w Kiełczynku w aglomeracji -Książ Wielkopolski</t>
  </si>
  <si>
    <t>Oczyszczalnia Ścieków w Kiełczynku</t>
  </si>
  <si>
    <t>PLWM031</t>
  </si>
  <si>
    <t>Ruciane-Nida</t>
  </si>
  <si>
    <t>Ruciane Nida</t>
  </si>
  <si>
    <t>Uchwała nr XXXIII/279/2020 Rady Miejskiej RUCIANE-NIDA z dnia 14 grudnia 2020 r. Dziennik Urzędowy Woj. Warmińsko-Mazurskiego, rok 2021, poz. Nr 111</t>
  </si>
  <si>
    <t>PLWM0311</t>
  </si>
  <si>
    <t>Modła Królewska w aglomeracji -Stare Miasto</t>
  </si>
  <si>
    <t>Modła Królewska</t>
  </si>
  <si>
    <t>PLWM032</t>
  </si>
  <si>
    <t>Orneta</t>
  </si>
  <si>
    <t>Uchwała nr BRM.0007.78.2020 RADY MIEJSKIEJ W ORNECIE z dnia 30 grudnia 2020 r. w sprawie wyznaczenia obszaru i granic Aglomeracji Orneta (Dz. Urz. Woj. Warm.-Maz. Z dnia 25 stycznia 2021 r., poz. 355)</t>
  </si>
  <si>
    <t>PLWM0320</t>
  </si>
  <si>
    <t>Oczyszczalnia Ścieków w aglomeracji -Kaczory</t>
  </si>
  <si>
    <t>PLWM033</t>
  </si>
  <si>
    <t>Lidzbark</t>
  </si>
  <si>
    <t>Uchwała nr XXVIII/235/20 Rady Miejskiej w Lidzbarku z dnia 28 grudnia 2020 r. DZ.URZ.W Woj. WAR-MAZ z dnia 19.01.2021 r. Poz. 138</t>
  </si>
  <si>
    <t>PLWM0330</t>
  </si>
  <si>
    <t>Stajkowo w aglomeracji -Lubasz</t>
  </si>
  <si>
    <t>Stajkowo</t>
  </si>
  <si>
    <t>PLWM034</t>
  </si>
  <si>
    <t>Łukta</t>
  </si>
  <si>
    <t>Uchwała nr XXIX/62/2020 Rady Gminy Łuktaz dnia 30 grudnia 2020 r. w sprawie wyznaczenia obszaru i granic aglomeracji Łukta (Dz. Urz. Woj. Warm.-Maz. Z dnia 19 stycznia 2021 r. poz. 142)</t>
  </si>
  <si>
    <t>PLWM0340</t>
  </si>
  <si>
    <t>Orzechowo w aglomeracji -Orzechowo</t>
  </si>
  <si>
    <t>PLWM035</t>
  </si>
  <si>
    <t>Kurzętnik</t>
  </si>
  <si>
    <t>Uchwała nr XVII/182/20 Rady Gminy  z dnia 29.12.2020 r. (Dz.U.Woj. Woj. Warm.-Maz. Poz 319 z dnia 22.01.2021 r.</t>
  </si>
  <si>
    <t>PLWM0350</t>
  </si>
  <si>
    <t>Przemęt w aglomeracji -Przemęt</t>
  </si>
  <si>
    <t>PLWM036</t>
  </si>
  <si>
    <t>Jeziorany</t>
  </si>
  <si>
    <t>Uchwała nr XIX/167/20 Rady Miejskiej Dz.U W-M poz 67 z dnia 18.01.2021 r.</t>
  </si>
  <si>
    <t>PLWM0360</t>
  </si>
  <si>
    <t>Wieleń w aglomeracji -Przemęt</t>
  </si>
  <si>
    <t>PLWM037</t>
  </si>
  <si>
    <t>Jedwabno</t>
  </si>
  <si>
    <t>szczycieński, olsztyński</t>
  </si>
  <si>
    <t>Jedwabno, Purda</t>
  </si>
  <si>
    <t>Uchwała nr XXVI/177/20 Rady Jedwabno z dnia 30.12.2020 r. Woj. Warm-Maz. z 2021 r. poz. 110</t>
  </si>
  <si>
    <t>PLWM0371</t>
  </si>
  <si>
    <t>PLWM0372</t>
  </si>
  <si>
    <t>Kiączyn w aglomeracji -Kaźmierz</t>
  </si>
  <si>
    <t>Kiączyn</t>
  </si>
  <si>
    <t>PLWM038</t>
  </si>
  <si>
    <t>Mikołajki</t>
  </si>
  <si>
    <t>Uchwała nr XX/100/2020, Rada Miejska w Mikołajkach, 30.11.2020 r., DZ. URZ. WOJ. WARM-MAZ 2021.949, Data ogłoszenia: 08.03.2021 r.</t>
  </si>
  <si>
    <t>PLWM0380</t>
  </si>
  <si>
    <t>Gostuń w aglomeracji -Ostrowite</t>
  </si>
  <si>
    <t>Gostuń</t>
  </si>
  <si>
    <t>PLWM039</t>
  </si>
  <si>
    <t>Kisielice</t>
  </si>
  <si>
    <t>Uchwała nr XXI/185/2020 RADY MIEJSKIEJ W KISIELICACH Z DNIA 30 GRUDNIA 2020 r.</t>
  </si>
  <si>
    <t>PLWM0390</t>
  </si>
  <si>
    <t>Rydzyna w aglomeracji -Rydzyna</t>
  </si>
  <si>
    <t>PLWM040</t>
  </si>
  <si>
    <t>Reszel</t>
  </si>
  <si>
    <t>UCHWAŁA nr XXXIII/219/2020 RADY MIEJSKIEJ w RESZLU z 10 grudnia 2020 r.  (Dz. Urz. Woj. Warm. - Maz. z 2020 r.poz.5324)</t>
  </si>
  <si>
    <t>PLWM0400</t>
  </si>
  <si>
    <t>Gołańcz w aglomeracji -Gołańcz</t>
  </si>
  <si>
    <t>PLWM041</t>
  </si>
  <si>
    <t>Biała Piska</t>
  </si>
  <si>
    <t>Uchwała nr XXX/187/2020 Rady Miejskiej w Białej Piskiej opublikowana w Dzienniku Urzędowym Województwa Warmińsko-Mazurskiego w dniu 25.01.2020 r. poz. 353</t>
  </si>
  <si>
    <t>PLWM0410</t>
  </si>
  <si>
    <t>PS 500 w aglomeracji -Pyzdry</t>
  </si>
  <si>
    <t>PS 500</t>
  </si>
  <si>
    <t>PLWM042</t>
  </si>
  <si>
    <t>Tolkmicko</t>
  </si>
  <si>
    <t>Uchwała nr XXIX/213/20 Rady Miejskiej w Tolkmicku; Dziennik Urzędowy Woj. Warmińsko-mazurskiego 2020-12-14, poz. 5118</t>
  </si>
  <si>
    <t>PLWM0420</t>
  </si>
  <si>
    <t>Białośliwie w aglomeracji -Białośliwie</t>
  </si>
  <si>
    <t>PLWM043</t>
  </si>
  <si>
    <t>Frombork</t>
  </si>
  <si>
    <t>Uchwała nr XIX/268/20 Rady Miejskiej we Fromborku z dnia 30 grudnia 2020 r. w sprawie wyznaczenia obszaru i granic aglomeracji Frombork</t>
  </si>
  <si>
    <t>PLWM0430</t>
  </si>
  <si>
    <t>Oczyszczalnia Ścieków w Nekli w aglomeracji -Nekla</t>
  </si>
  <si>
    <t>Oczyszczalnia Ścieków w Nekli</t>
  </si>
  <si>
    <t>PLWM044</t>
  </si>
  <si>
    <t>Korsze</t>
  </si>
  <si>
    <t>Uchwała nr XIV/101/2019 Rady Miejskiej w Korszach w sprawie wyznaczenia obszaru i granic aglomeracji Korsze. /Dz. Urz. Województwa Warmińsko-Mazurskiego z 2019r. Poz. 5388/</t>
  </si>
  <si>
    <t>PLWM0440</t>
  </si>
  <si>
    <t>Oczyszczalnia Ścieków w Ryczywole w aglomeracji -Ryczywół</t>
  </si>
  <si>
    <t>Oczyszczalnia Ścieków w Ryczywole</t>
  </si>
  <si>
    <t>PLWM045</t>
  </si>
  <si>
    <t>Samborowo</t>
  </si>
  <si>
    <t>Gmina Ostróda</t>
  </si>
  <si>
    <t>Uchwała nr XXIX/241/2020 Rady Gminy Ostróda z dnia 30.11.2020 r. / Dz.Urz. Woj. Warm.-Maz. z dnia 16.01.2021 r. poz. 63</t>
  </si>
  <si>
    <t>PLWM0450</t>
  </si>
  <si>
    <t>Oczyszczalnia Ścieków w Drawski Młynie w aglomeracji -Drawsko</t>
  </si>
  <si>
    <t>Oczyszczalnia Ścieków w Drawski Młynie</t>
  </si>
  <si>
    <t>PLWM046</t>
  </si>
  <si>
    <t>Górowo Iławeckie</t>
  </si>
  <si>
    <t>Uchwała nr XXVIII/175/2020 Rady Miasta Górowo Iławeckie z dnia 17.12.2020 r. w sprawie wyznaczania obszaru i granic aglomeracji Górowo Iławeckie (Dz. Urz. Woj. Warm.-Maz. 2021.86)</t>
  </si>
  <si>
    <t>PLWM0460</t>
  </si>
  <si>
    <t>Oczyszczalnia Ścieków w M. Kownaty w aglomeracji -Wilczyn</t>
  </si>
  <si>
    <t>Oczyszczalnia Ścieków w M. Kownaty</t>
  </si>
  <si>
    <t>PLWM047</t>
  </si>
  <si>
    <t>Dąbrówno</t>
  </si>
  <si>
    <t>Uchwała nr XXVII/175/20 Rady Gminy Dąbrówno z dnia 18 grudnia 2020 r. w sprawie wyznaczenia obszaru i granic aglomeracji Dąbrówno, Dz. Urz. Woj. Warm.-Maz. 2021 poz. 80</t>
  </si>
  <si>
    <t>PLWM0470</t>
  </si>
  <si>
    <t>Oczyszczalnia Ścieków w Kwilczu w aglomeracji -Kwilcz</t>
  </si>
  <si>
    <t>Oczyszczalnia Ścieków w Kwilczu</t>
  </si>
  <si>
    <t>PLWM048</t>
  </si>
  <si>
    <t>Rybno</t>
  </si>
  <si>
    <t>Uchwała nr XXVII/200/2021 Rady Gminy Rybno z dnia 20 stycznia 2021 r. w sprawie wyznaczenia obszaru i granic aglomeracji Rybno (Dz. U. woj. Warmińsko-Mazurskiego z dnia 01 lutego 2021 r. poz. 478)</t>
  </si>
  <si>
    <t>PLWM0480</t>
  </si>
  <si>
    <t>Szamocin w aglomeracji -Szamocin</t>
  </si>
  <si>
    <t>PLWM049</t>
  </si>
  <si>
    <t>Miłakowo</t>
  </si>
  <si>
    <t>Uchwała nr XXXVIII/165/2020 Rady Miejskiej w Miłakowie z 30.12.2020 r. W sprawie wyznaczenia granic aglomeracji Miłakowo (Dz.Urz.Woj. Warm.-Maz. z dnia 22 stycznia 2021 r., poz.312)</t>
  </si>
  <si>
    <t>PLWM0490</t>
  </si>
  <si>
    <t>Wyszki w aglomeracji -Kotlin</t>
  </si>
  <si>
    <t>Wyszki</t>
  </si>
  <si>
    <t>PLWM050</t>
  </si>
  <si>
    <t>Uchwała nr XXI/180/20 RADY GMINY BISKUPIEC Z DNIA 5 LISTOPADA 2020 r. W SPRAWIE WYZNACZENIA AGLOMERACJI BISKUPCA (POWIAT NOWOMIEJSKI)</t>
  </si>
  <si>
    <t>PLWM0500</t>
  </si>
  <si>
    <t>Kleczew w aglomeracji -Kleczew</t>
  </si>
  <si>
    <t>PLWM051</t>
  </si>
  <si>
    <t>Piecki</t>
  </si>
  <si>
    <t>Uchwała nr XXVI/160/20 Rady Gminy Piecki z 30.11.2020 r. Dziennik Urzędowy Województwa Warmińsko-Mazurskiego z 2020 r. poz. 5194</t>
  </si>
  <si>
    <t>PLWM0510</t>
  </si>
  <si>
    <t>Osówiec w aglomeracji -Orchowo</t>
  </si>
  <si>
    <t>Osówiec</t>
  </si>
  <si>
    <t>PLWM052</t>
  </si>
  <si>
    <t>Pasym</t>
  </si>
  <si>
    <t>Uchwała nr XX/159/2020 Rady Miejskiej w Pasymiu z dnia 26 listopada 2020 r. w sprawie: wyznaczenia obszaru i granicy aglomeracji Pasym (Dz.U.Woj. Warm.-Maz.5326.2020)</t>
  </si>
  <si>
    <t>PLWM0520</t>
  </si>
  <si>
    <t>Okonek w aglomeracji -Okonek</t>
  </si>
  <si>
    <t>PLWM053</t>
  </si>
  <si>
    <t>Pieniężno</t>
  </si>
  <si>
    <t>Uchwała nr XXIV/145/20 z dnia 17 grudnia 2020 r. Rady Miejskiej w Pieniężnie z dnia 17 grudnia 2020 r. w sprawie obszaru i granic aglomeracji Pieniężno. (Dz.Urz.Woj. Warm.-Maz. z dnia 18 stycznia 2021 r., poz.66)</t>
  </si>
  <si>
    <t>PLWM0530</t>
  </si>
  <si>
    <t>Oczyszczalnia Ścieków w Tuliszkowie w aglomeracji -Tuliszków</t>
  </si>
  <si>
    <t>Oczyszczalnia Ścieków w Tuliszkowie</t>
  </si>
  <si>
    <t>PLWM054</t>
  </si>
  <si>
    <t>Uzdowo</t>
  </si>
  <si>
    <t>Uchwała nr XXXIII/232/20 Rady Gminy Działdowo z dnia 16.12.2020 r. (Dz. Urz. Woj. Warm-Maz. 08.02.2021 poz.585</t>
  </si>
  <si>
    <t>PLWM0541</t>
  </si>
  <si>
    <t>PLWM0542</t>
  </si>
  <si>
    <t>Budzyń w aglomeracji -Budzyń</t>
  </si>
  <si>
    <t>PLWM055</t>
  </si>
  <si>
    <t>Ryn</t>
  </si>
  <si>
    <t>Uchwała nr XXVII/213/20 z dnia 22.12.2020 r.</t>
  </si>
  <si>
    <t>PLWM0550</t>
  </si>
  <si>
    <t>Gminna Oczyszczalnia Ścieków w aglomeracji -Damasławek</t>
  </si>
  <si>
    <t>PLWM056</t>
  </si>
  <si>
    <t>Prostki</t>
  </si>
  <si>
    <t>Uchwała nr XXII.141.2020 Rady Gminy Prostki z dnia 23 listopada 2020 r. Dziennik Urzędowy Województwa Warmińsko-Mazurskiego z dnia 26 stycznia 2021 r. poz. 377</t>
  </si>
  <si>
    <t>PLWM0560</t>
  </si>
  <si>
    <t>Gminna Oczyszczalnia Ścieków w aglomeracji -Zagórów</t>
  </si>
  <si>
    <t>PLWM059</t>
  </si>
  <si>
    <t>Wielbark</t>
  </si>
  <si>
    <t>Uchwała nr XVII/135/20 Rady Miejskiej w Wielbarku z dnia 10 listopada 2020 r. (Dz.Urz. Woj. Warm. Maz. z 2020 r., poz. 5042)</t>
  </si>
  <si>
    <t>PLWM0590</t>
  </si>
  <si>
    <t>Przedsiębiorstwo Komunalne PK Ligota Sp. z o.o. Gminy Kobyla Góra w aglomeracji -Kobyla Góra</t>
  </si>
  <si>
    <t>Przedsiębiorstwo Komunalne PK Ligota Sp. z o.o. Gminy Kobyla Góra</t>
  </si>
  <si>
    <t>PLWM060</t>
  </si>
  <si>
    <t>Wydminy</t>
  </si>
  <si>
    <t>Uchwała nr XXVII/163/2020 Rady Gminy Wydminy z dnia 18 grudnia 2020 r. (Dz.Urz. Woj. Warm-Maz. Poz. 77 z dnia 18 stycznia 2021 r.)</t>
  </si>
  <si>
    <t>PLWM0600</t>
  </si>
  <si>
    <t>Oczyszczalnia Laski w aglomeracji -Trzcinica</t>
  </si>
  <si>
    <t>Oczyszczalnia Laski</t>
  </si>
  <si>
    <t>PLWM061</t>
  </si>
  <si>
    <t>Bisztynek</t>
  </si>
  <si>
    <t>Uchwała nr XXI/172/20 Rady Miejskiej w Bisztynku z dnia 29 grudnia 2020 r.w sprawie wyznaczenia obszaru i granic aglomeracji Bisztynek (Dz. Urz. Woj. Warm-Maz. z 2021 r., poz. 68)</t>
  </si>
  <si>
    <t>PLWM0610</t>
  </si>
  <si>
    <t>Grabów Wójtostwo w aglomeracji -Grabów nad Prosną</t>
  </si>
  <si>
    <t>Grabów Wójtostwo</t>
  </si>
  <si>
    <t>PLWM062</t>
  </si>
  <si>
    <t>Stawiguda</t>
  </si>
  <si>
    <t>Uchwała nr XXX/254/2020 Rady Gminy Stawiguda z dnia 30 grudnia 2020 r. w sprawie wyznaczenia obszaru i granic aglomeracji Stawiguda (Dz. Urz. Woj. Warm-Maz. Z dnia 15 marca 2021 r.,poz. 1009)</t>
  </si>
  <si>
    <t>PLWM0620</t>
  </si>
  <si>
    <t>Zakład Wodno-Kanalizacyjny Spółka z o.o. w aglomeracji -Chocz</t>
  </si>
  <si>
    <t>Zakład Wodno-Kanalizacyjny Spółka z o.o.</t>
  </si>
  <si>
    <t>PLWM063</t>
  </si>
  <si>
    <t>Miłomłyn</t>
  </si>
  <si>
    <t>Uchwała nr XXV/208/2020 RADY MIEJSKIEJ W MIŁOMŁYNIE Z DNIA 18.12.2020 r. W SPRAWIE WYZNACZENIA OBSZARU I GRANIC AGLOMERACJI MIŁOMŁYN (DZ. URZ. WOJ. WARM.-MAZ. Z DNIA 2 MARCA 2021 r., POZ. 847)</t>
  </si>
  <si>
    <t>PLWM0630</t>
  </si>
  <si>
    <t>Oczyszczalnia Ścieków Kolaczkowo w aglomeracji -Kołaczkowo</t>
  </si>
  <si>
    <t>Oczyszczalnia Ścieków Kolaczkowo</t>
  </si>
  <si>
    <t>PLWM066</t>
  </si>
  <si>
    <t>Świętajno</t>
  </si>
  <si>
    <t>Uchwała nr XXIV/187/2020 Rady Gminy Świętajno z dnia 30.12.2020 r.; DZ. URZ. WOJ. WARM-MAZ 2021.758 Ogłoszony: 22.02.2021</t>
  </si>
  <si>
    <t>PLWM0661</t>
  </si>
  <si>
    <t>PLWM0662</t>
  </si>
  <si>
    <t>Dopiewo w aglomeracji -Dopiewo</t>
  </si>
  <si>
    <t>PLWM069N</t>
  </si>
  <si>
    <t>Pozezdrze</t>
  </si>
  <si>
    <t>Uchwała nr XVIII/114/20 Rady Gminy Pozezdrze z dnia 28 grudnia 2020 r. w sprawie wyznaczenia i granic aglomeracji Pozezdrze, Dz. Urz. Woj. Warm. Maz. 2021 poz.102 ogłoszony 19.01.2021 r.</t>
  </si>
  <si>
    <t>PLWM0690N</t>
  </si>
  <si>
    <t>Oczyszczalnia Błankowa w aglomeracji -Sompolno</t>
  </si>
  <si>
    <t>Oczyszczalnia Błankowa</t>
  </si>
  <si>
    <t>PLWM070N</t>
  </si>
  <si>
    <t>Jonkowo</t>
  </si>
  <si>
    <t>Uchwała nr XXVII/212/2020 Rady Gminy Jonkowo z dnia 25.11.2020 r. W sprawie wyznaczenia obszaru i granic aglomeracji Jonkowo (Dz.U.W.W-M. z dnia 8.03.2021 poz. 947)</t>
  </si>
  <si>
    <t>PLWM0700N</t>
  </si>
  <si>
    <t>Brzezińskie Holendry w aglomeracji -Krzymów</t>
  </si>
  <si>
    <t>Brzezińskie Holendry</t>
  </si>
  <si>
    <t>PLWM072N</t>
  </si>
  <si>
    <t>Dźwierzuty</t>
  </si>
  <si>
    <t>Uchwała nr XXV/212/20 Rady Gminy Dźwierzuty z dnia 10.12.2020 r.; dz. woj Warm.-maz. Poz. 5250</t>
  </si>
  <si>
    <t>PLWM0720N</t>
  </si>
  <si>
    <t>Krajenka w aglomeracji -Krajenka</t>
  </si>
  <si>
    <t>PLWM074N</t>
  </si>
  <si>
    <t>Stare Juchy</t>
  </si>
  <si>
    <t>Uchwała nr XVIII.120.2020 Rady Gminy Stare Juchy z dnia 27 listopada 2020 r. Opublikowana w Dzienniku Urzędowym Woj. Warmińsko Mazurskiego 17.12.2020 r. poz. 5197</t>
  </si>
  <si>
    <t>PLWM0740N</t>
  </si>
  <si>
    <t>Oczyszczalnia Ścieków w Russocicach w aglomeracji -Władysławów</t>
  </si>
  <si>
    <t>Oczyszczalnia Ścieków w Russocicach</t>
  </si>
  <si>
    <t>PLZA001</t>
  </si>
  <si>
    <t>Szczecin Lewobrzeże</t>
  </si>
  <si>
    <t>zachodniopomorskie</t>
  </si>
  <si>
    <t>Uchwała nr XXIII/704/20 Rady Miasta Szczecin z dnia 24.11.2020 r. ogłoszona w Dzienniku Urzędowym Województwa Zachodniopomorskiego z 2020 r. poz. 6046</t>
  </si>
  <si>
    <t>PLZA0011</t>
  </si>
  <si>
    <t>Oczyszczalni Ścieków w M. Ługi w aglomeracji -Powidz</t>
  </si>
  <si>
    <t>Oczyszczalni Ścieków w M. Ługi</t>
  </si>
  <si>
    <t>PLZA002</t>
  </si>
  <si>
    <t>Koszalin, Będzino, Manowo</t>
  </si>
  <si>
    <t>Uchwała nr XXVI/428/2020 Rady Miejskiej w Koszalinie z dnia 17 grudnia 2020 r. Publ. Dz.Urz.Woj,Zach. z 12.01.2021 r. poz 191</t>
  </si>
  <si>
    <t>PLZA0020</t>
  </si>
  <si>
    <t>PLZA003</t>
  </si>
  <si>
    <t>Rewal</t>
  </si>
  <si>
    <t>gryficki</t>
  </si>
  <si>
    <t>Gryfice</t>
  </si>
  <si>
    <t>Uchwała nr XXXIII/207/20 Rady Gminy Rewal z dnia 30 grudnia 2020 r. w sprawie wyznaczenia obszaru granic Aglomeracji Rewal (dz. U. z dnia 14 stycznia 2021 poz. 242)</t>
  </si>
  <si>
    <t>PLZA0030</t>
  </si>
  <si>
    <t>Boguszyn w aglomeracji -Chocicza</t>
  </si>
  <si>
    <t>Boguszyn</t>
  </si>
  <si>
    <t>PLZA004</t>
  </si>
  <si>
    <t>Stargard</t>
  </si>
  <si>
    <t>stargardzki</t>
  </si>
  <si>
    <t>Gmina Miasto Stargard</t>
  </si>
  <si>
    <t>Stargard Miasto, Część Gminy Wiejskiej Stargard, Część Gminy Kobylanka</t>
  </si>
  <si>
    <t>Uchwała nr XXIII/259/2020 Rady Miejskiej w Stargardzie z dnia 22 grudnia 2020 r. w sprawie wyznaczenia obszaru i granic aglomeracji Stargard ogłoszona w Dzienniku Urzędowym Województwa Zachodniopomorskiego w dniu 14.01.2021 r. pod poz. 229 zmieniona Uchwałą nr XXX/325/2021 Rady Miejskiej w Stargardzie z dnia 31 sierpnia 2021 r. zmieniająca uchwałę w sprawie wyznaczenia obszaru i granic aglomeracji Stargard;</t>
  </si>
  <si>
    <t>PLZA0040</t>
  </si>
  <si>
    <t>Czerniejewo w aglomeracji -Czerniejewo</t>
  </si>
  <si>
    <t>PLZA005</t>
  </si>
  <si>
    <t>Świnoujście</t>
  </si>
  <si>
    <t>Uchwała nr XXXVIII/297/2020 Rady Miasta Świnoujścia z dnia 29 października 2020 r. w sprawie wyznaczania obszaru i granic aglomeracji Świnoujście. Dziennik Urzędowy Województwa Zachodniopomorskiego dnia 1 grudnia 2020 poz. 5281</t>
  </si>
  <si>
    <t>PLZA0050</t>
  </si>
  <si>
    <t>Strykowo w aglomeracji -Strykowo</t>
  </si>
  <si>
    <t>PLZA007</t>
  </si>
  <si>
    <t>Miasto Darłowo</t>
  </si>
  <si>
    <t>sławieński</t>
  </si>
  <si>
    <t>Uchwała nr XXX/239/2020 Rady Miejskiej w Darłowie, Dziennik Urzędowy Województwa Zachodniopomorskiego; 04 grudnia 2020 r., poz. 91 z 07 stycznia 2021 r.</t>
  </si>
  <si>
    <t>PLZA0070</t>
  </si>
  <si>
    <t>Łękno w aglomeracji -Zaniemyśl</t>
  </si>
  <si>
    <t>Łękno</t>
  </si>
  <si>
    <t>PLZA008</t>
  </si>
  <si>
    <t>Szczecinek</t>
  </si>
  <si>
    <t>szczecinecki</t>
  </si>
  <si>
    <t>Szczecinek Gmina Miejska, Szczecinek Gmina Wiejska, Borne Sulinowo</t>
  </si>
  <si>
    <t>Uchwała nr XXXVIII/355/2021 RADY MIASTA SZCZECINEK z dnia 28 października 2021 r. (DZIENNIK URZĘDOWY WOJEWÓDZTWA ZACHODNIOPOMORSKIEGO z dnia 23 listopada 2021 r., poz. 4962)</t>
  </si>
  <si>
    <t>PLZA0080</t>
  </si>
  <si>
    <t>Dębicz w aglomeracji -Kramsk</t>
  </si>
  <si>
    <t>Dębicz</t>
  </si>
  <si>
    <t>PLZA009</t>
  </si>
  <si>
    <t>Dziwnów</t>
  </si>
  <si>
    <t>kamieński</t>
  </si>
  <si>
    <t>Dziwnów, Wolin</t>
  </si>
  <si>
    <t>Uchwała nr XXVIII/308/21, Rada Miejska w Dziwnowie, Dz. U.W.Z., poz. 1017, 09.03.2021 r.; 12.02.2021 r.</t>
  </si>
  <si>
    <t>PLZA0090</t>
  </si>
  <si>
    <t>Kłecko w aglomeracji -Kłecko</t>
  </si>
  <si>
    <t>PLZA010</t>
  </si>
  <si>
    <t>Wałcz</t>
  </si>
  <si>
    <t>wałecki</t>
  </si>
  <si>
    <t>Gmina Miejska Wałcz, Gmina Wiejska Wałcz</t>
  </si>
  <si>
    <t>Uchwała nr VIII/XXXI/272/20 Rada Miasta Wałcz Dziennik Urzędowy Województwa Zachodniopomorskiego Szczecin, 15 stycznia 2021 r.; 18 grudnia 2020 r.</t>
  </si>
  <si>
    <t>PLZA0100</t>
  </si>
  <si>
    <t>Sulmierzyce w aglomeracji -Sulmierzyce</t>
  </si>
  <si>
    <t>PLZA011</t>
  </si>
  <si>
    <t>Białogard</t>
  </si>
  <si>
    <t>białogardzki</t>
  </si>
  <si>
    <t>Miasto Białogard</t>
  </si>
  <si>
    <t>Miasto Białogard, Gmina Białogard, Gmina Tychowo</t>
  </si>
  <si>
    <t>Uchwała nr XXX/241/2021 Rady Miejskiej Białogardu z dnia 17 lutego 2021 r. w sprawie wyznaczenia obszaru i granic aglomeracji Białogard</t>
  </si>
  <si>
    <t>PLZA0110</t>
  </si>
  <si>
    <t>Oczyszczalnia Ścieków w Grotnikach w aglomeracji -Włoszakowice</t>
  </si>
  <si>
    <t>Oczyszczalnia Ścieków w Grotnikach</t>
  </si>
  <si>
    <t>PLZA012</t>
  </si>
  <si>
    <t>Goleniów</t>
  </si>
  <si>
    <t>goleniowski</t>
  </si>
  <si>
    <t>Uchwała nr XXVIII/385/21 Rady Miejskiej w Goleniowie z dnia 27 stycznia 2021 r. W sprawie wyznaczenia obszaru i granic Aglomeracji Goleniów, http://e-dziennik.szczecin.uw.gov.pl/legalact/2021/1064/</t>
  </si>
  <si>
    <t>PLZA0120</t>
  </si>
  <si>
    <t>Oczyszczalnia Ścieków w aglomeracji -Połajewo</t>
  </si>
  <si>
    <t>PLZA013</t>
  </si>
  <si>
    <t>Międzyzdroje</t>
  </si>
  <si>
    <t>Uchwała nr XXX/375/21 Rady Miejskiej w Międzyzdrojach w sprawie wyznaczenia obszaru i granic Aglomeracji Międzyzdroje z dnia 28 stycznia 2021 r.</t>
  </si>
  <si>
    <t>PLZA0130</t>
  </si>
  <si>
    <t>Osiek Mały w aglomeracji -Osiek Mały</t>
  </si>
  <si>
    <t>PLZA014</t>
  </si>
  <si>
    <t>Pyrzyce</t>
  </si>
  <si>
    <t>pyrzycki</t>
  </si>
  <si>
    <t>Gmina Pyrzyce</t>
  </si>
  <si>
    <t xml:space="preserve">Uchwała nr XXXI/224/20 Rady Miejskiej w Pyrzycach z dnia 21.12.2020 r. </t>
  </si>
  <si>
    <t>PLZA0140</t>
  </si>
  <si>
    <t>Skórzewo w aglomeracji -Skórzewo</t>
  </si>
  <si>
    <t>PLZA015</t>
  </si>
  <si>
    <t>Police</t>
  </si>
  <si>
    <t>policki</t>
  </si>
  <si>
    <t>Uchwała nr XXXII/344/2021 z dnia 24 czerwca 2021, Dziennik Urzędowy Województwa Zachodniopomorskiego z dnia 06 lipca 2021 poz. 3049</t>
  </si>
  <si>
    <t>PLZA0150</t>
  </si>
  <si>
    <t>Dąbrówka w aglomeracji -Skórzewo</t>
  </si>
  <si>
    <t>PLZA016</t>
  </si>
  <si>
    <t>Gryfino</t>
  </si>
  <si>
    <t>gryfiński</t>
  </si>
  <si>
    <t>Uchwała nr XXXIII/270/21 Rady Miejskiej w Gryfinie z dnia 25 marca 2021 r.  w sprawie wyznaczenia obszaru i granic Aglomeracji Gryfino, publ. Dz. U. Woj. Zach. Pom. Z 2021 r. poz. 1654</t>
  </si>
  <si>
    <t>PLZA0160</t>
  </si>
  <si>
    <t>Oczyszczalnia Ścieków w Mieścisku w aglomeracji -Mieścisko</t>
  </si>
  <si>
    <t>Oczyszczalnia Ścieków w Mieścisku</t>
  </si>
  <si>
    <t>PLZA017</t>
  </si>
  <si>
    <t>Mielno</t>
  </si>
  <si>
    <t>koszaliński</t>
  </si>
  <si>
    <t>Uchwała nr XXXI/344/2020 Rady Miejskiej Mielna z dnia 22 grudnia 2020 r. (Dz. Urz. Woj. Zach. z dnia 14 stycznia 2021 r. poz. 219)</t>
  </si>
  <si>
    <t>PLZA0170</t>
  </si>
  <si>
    <t>PLZA0400</t>
  </si>
  <si>
    <t>Oczyszczalnia Ścieków w Brzostowie w aglomeracji -Miasteczko Krajeńskie</t>
  </si>
  <si>
    <t>Oczyszczalnia Ścieków w Brzostowie</t>
  </si>
  <si>
    <t>PLZA018</t>
  </si>
  <si>
    <t>Połczyn-Zdrój</t>
  </si>
  <si>
    <t>świdwiński</t>
  </si>
  <si>
    <t>Gmina Połczyn-Zdrój, Gmina Rąbino</t>
  </si>
  <si>
    <t>Uchwała nr XXX/364/2020 Rady Miejskiej w Połczynie-Zdroju z dnia 9.12.2020 r.  w sprawie wyznaczenia obszaru i granic aglomeracji Połczyn-Zdrój opublikowana w Dzienniku Urzędowym Woj. Zachodniopomorskiego w d, 11.12.2020 r. pod pozycją nr 5606</t>
  </si>
  <si>
    <t>PLZA0180</t>
  </si>
  <si>
    <t>Oczyszczalnia Mechaniczno-Biologiczna Ostroróg w aglomeracji -Ostroróg</t>
  </si>
  <si>
    <t>Oczyszczalnia Mechaniczno-Biologiczna Ostroróg</t>
  </si>
  <si>
    <t>PLZA019</t>
  </si>
  <si>
    <t>Nowogard</t>
  </si>
  <si>
    <t>Uchwała nr XXXVIII/215/20 Rady Miejskiej w Nowogardzie z dnia 15.12.2020 r. Dziennik Urzędowy Województwa Zachodniopomorskiego z dnia 5 stycznia 2021 r. poz. 30</t>
  </si>
  <si>
    <t>PLZA0190</t>
  </si>
  <si>
    <t>Sulęcinek w aglomeracji -Sulęcinek</t>
  </si>
  <si>
    <t>PLZA020</t>
  </si>
  <si>
    <t>Gmina Gryfice</t>
  </si>
  <si>
    <t>Uchwała nr XXX/297/2020 RADY MIEJSKIEJ W GRYFICACH z dnia 16 grudnia 2020 r. w sprawie wyznaczenia obszaru i granic aglomeracji Gryfice; Dziennik Urzędowy Woj. Zachodniopomorskiego z dnia 12 stycznia 2021 poz. 183</t>
  </si>
  <si>
    <t>PLZA0200</t>
  </si>
  <si>
    <t>Sławsk w aglomeracji -Sławsk</t>
  </si>
  <si>
    <t>PLZA021</t>
  </si>
  <si>
    <t>Myślibórz</t>
  </si>
  <si>
    <t>myśliborski</t>
  </si>
  <si>
    <t>Uchwała nr XXVII/223/2020 Rady Miejskiej w Myśliborzu, DZ. U. Woj. Zachodniopomorskiego z 2021 r. poz. 187; 17.12.2020 r.</t>
  </si>
  <si>
    <t>PLZA0210</t>
  </si>
  <si>
    <t>Opatów w aglomeracji -Łęka Opatowska</t>
  </si>
  <si>
    <t>PLZA022</t>
  </si>
  <si>
    <t>Świdwin</t>
  </si>
  <si>
    <t>Uchwała nr XXVI/143/20 Rada Miasta Świdwin, Dziennik Urzędowy Województwa Zachodniopomorskiego; 30 października 2020 r., DZ.URZ.WOJ.2020.5203</t>
  </si>
  <si>
    <t>PLZA0220</t>
  </si>
  <si>
    <t>Godziesze Małe w aglomeracji -Godziesze Małe</t>
  </si>
  <si>
    <t>PLZA023</t>
  </si>
  <si>
    <t>Uchwała nr XXXI/225/2020 Rady Miejskiej w Dębnie z dnia 30.12.2020 r. Ogłoszony w Dzienniku Urzędowym Województwa Zachodniopomorskiego z dnia 14.01.2021 r. Poz. 240</t>
  </si>
  <si>
    <t>PLZA0230</t>
  </si>
  <si>
    <t>Brzeziny w aglomeracji -Brzeziny</t>
  </si>
  <si>
    <t>PLZA024</t>
  </si>
  <si>
    <t>wiejska Darłowo</t>
  </si>
  <si>
    <t>Gmina Wiejska Darłowo</t>
  </si>
  <si>
    <t>Uchwała nr XXVIII.304.2020 RADY GMINY DARŁOWO z dnia 14 grudnia 2020 r. w sprawie wyznaczenia aglomeracji wiejskiej Darłowo (DZ. URZ. WOJ. ZACH. 2020. 5651)</t>
  </si>
  <si>
    <t>PLZA0240</t>
  </si>
  <si>
    <t>Radawnica w aglomeracji -Radawnica</t>
  </si>
  <si>
    <t>PLZA025</t>
  </si>
  <si>
    <t>Aglomeracja Łobez</t>
  </si>
  <si>
    <t>łobeski</t>
  </si>
  <si>
    <t>Łobez</t>
  </si>
  <si>
    <t>Uchwała nr XXX/196/2020 Rady Miejskiej w Łobzie z dnia 23 października 2020 r. W sprawie wyznaczenia granic Aglomeracji Łobez (Dz. Urz. z 6.X.2020 r., poz. 4962)</t>
  </si>
  <si>
    <t>PLZA0250</t>
  </si>
  <si>
    <t>Kaczochy w aglomeracji -Kleszczyna</t>
  </si>
  <si>
    <t>Kaczochy</t>
  </si>
  <si>
    <t>PLZA026</t>
  </si>
  <si>
    <t>Choszczno</t>
  </si>
  <si>
    <t>choszczeński</t>
  </si>
  <si>
    <t>Uchwała nr XXII/186/2020 Rady Miejskiej w Choszcznie z dnia 2 grudnia 2020 r. w sprawie wyznaczenia obszaru i granic Aglomeracji Gminy Choszczno (Dz. U. woj. Zach 2021 poz. 39.)</t>
  </si>
  <si>
    <t>PLZA0260</t>
  </si>
  <si>
    <t>Zakrzewo w aglomeracji -Zakrzewo</t>
  </si>
  <si>
    <t>PLZA027</t>
  </si>
  <si>
    <t>Barlinek</t>
  </si>
  <si>
    <t>Uchwała nr XXXIII/214/2020 RADY MIEJSKIEJ W BARLINKU z dnia 28.12.2020 r. w sprawie wyznaczenia obszaru i granic aglomeracji Barlinek Dz. U. Woj. Zachodnipom. Nr 529 z 02.02.2021 r.</t>
  </si>
  <si>
    <t>PLZA0270</t>
  </si>
  <si>
    <t>Stara Wiśniewka w aglomeracji -Zakrzewo</t>
  </si>
  <si>
    <t>Stara Wiśniewka</t>
  </si>
  <si>
    <t>PLZA029</t>
  </si>
  <si>
    <t>Czaplinek</t>
  </si>
  <si>
    <t>drawski</t>
  </si>
  <si>
    <t>Uchwała nr XXV/229/20 Rady Miejskiej w Czaplinku z dnia 15 października 2020 r. w sprawie wyznaczenia obszaru, wielkości i granic Aglomeracji Czaplinek (Dziennik Urzędowy Województwa Zachodniopomorskiego rok 2020 poz. 4917)</t>
  </si>
  <si>
    <t>PLZA0290</t>
  </si>
  <si>
    <t>Raszewy w aglomeracji -Raszewy</t>
  </si>
  <si>
    <t>PLZA030</t>
  </si>
  <si>
    <t>Złocieniec</t>
  </si>
  <si>
    <t>Uchwała nr XXXII/235/2020 Rady Miejskiej w Złocieńcu z dnia 30 grudnia 2020 r. w sprawie wyznaczenia obszaru i granic aglomeracji Złocieniec; Dziennik Urzędowy Woj. Zachodniopomorskiego z dnia 14 stycznia 2021 r. poz. 217</t>
  </si>
  <si>
    <t>PLZA0301</t>
  </si>
  <si>
    <t>Nowe Miasto nad Wartą w aglomeracji -Nowe Miasto nad Wartą</t>
  </si>
  <si>
    <t>PLZA031</t>
  </si>
  <si>
    <t>Drawsko Pomorskie</t>
  </si>
  <si>
    <t>Uchwała nr XXXVII/290/2020 Rady Miejskiej w Drawsku Pomorskim z dnia 17 grudnia 2020 r. publikator: DZIENNIK URZEDOWY WOJEWÓDZTWA ZACHODNIOPOMORSKIEGO poz. 207 z dn. 18.01.2021</t>
  </si>
  <si>
    <t>PLZA0310</t>
  </si>
  <si>
    <t>Otorowo w aglomeracji -Otorowo</t>
  </si>
  <si>
    <t>PLZA032</t>
  </si>
  <si>
    <t>Chojna</t>
  </si>
  <si>
    <t>Uchwała nr XXVI/208/2020 Rady Miejskiej z 17.12.2020 r. (Dz. Urzęd. Woj. Zachodniopomorskiego z dnia 08.01.2021 r. Poz. 138)</t>
  </si>
  <si>
    <t>PLZA0320</t>
  </si>
  <si>
    <t>Pakosław w aglomeracji -Pakosław</t>
  </si>
  <si>
    <t>PLZA033</t>
  </si>
  <si>
    <t>Sławno</t>
  </si>
  <si>
    <t>Gmina Miasto Sławno</t>
  </si>
  <si>
    <t>Gmina Miasto Sławno Gmina Sławno</t>
  </si>
  <si>
    <t>Uchwała nr XXVI/162/2020 Rady Miejskiej w Sławnie z dnia 31 grudnia 2020 r. w sprawie wyznaczenia obszaru i granic aglomeracji Sławno</t>
  </si>
  <si>
    <t>PLZA0330</t>
  </si>
  <si>
    <t>Chojno w aglomeracji -Pakosław</t>
  </si>
  <si>
    <t>Chojno</t>
  </si>
  <si>
    <t>PLZA034</t>
  </si>
  <si>
    <t>Trzebiatów</t>
  </si>
  <si>
    <t>Uchwała nr XXXVIII/296/21 Rady Miejskiej w Trzebiatowie z dnia 30 września 2021 r. w sprawie wyznaczenia obszaru i granic aglomeracji Trzebiatów</t>
  </si>
  <si>
    <t>PLZA0340</t>
  </si>
  <si>
    <t>Perzów w aglomeracji -Perzów</t>
  </si>
  <si>
    <t>PLZA035</t>
  </si>
  <si>
    <t>Kamień Pomorski</t>
  </si>
  <si>
    <t>Uchwała nr XXII/257/20 Rady Miejskiej w Kamieniu Pomorskim z dnia 28 grudnia 2020 r. w sprawie wyznaczenia obszaru i granic aglomeracji Kamień Pomorski</t>
  </si>
  <si>
    <t>PLZA0350</t>
  </si>
  <si>
    <t>Gminna Oczyszczalnia Ścieków w Lisewie w aglomeracji -Skulsk</t>
  </si>
  <si>
    <t>Gminna Oczyszczalnia Ścieków w Lisewie</t>
  </si>
  <si>
    <t>PLZA036</t>
  </si>
  <si>
    <t>Karlino</t>
  </si>
  <si>
    <t>Karlino, Gmina Białogard</t>
  </si>
  <si>
    <t>Uchwała nr XXXI/323/21 Rady Miejskiej w Karlinie z 26 lutego 2021 r.; Dziennik Urzędowy Województwa Zachodniopomorskiego</t>
  </si>
  <si>
    <t>PLZA0360</t>
  </si>
  <si>
    <t>Nagardowice w aglomeracji -Nagradowice</t>
  </si>
  <si>
    <t>Nagardowice</t>
  </si>
  <si>
    <t>PLZA037</t>
  </si>
  <si>
    <t>Jarosławiec</t>
  </si>
  <si>
    <t>Postomino</t>
  </si>
  <si>
    <t>Uchwała nr XXVIII/238/20 Rady Gminy Postomino z dnia 23 grudnia 2020 r. w sprawie wyznaczenia aglomeracji wiejskiej Jarosławiec</t>
  </si>
  <si>
    <t>PLZA0370</t>
  </si>
  <si>
    <t>Stare Oborzyska w aglomeracji -Stare Oborzyska</t>
  </si>
  <si>
    <t>PLZA038</t>
  </si>
  <si>
    <t>Barwice</t>
  </si>
  <si>
    <t>Barwice, Borne Sulinowo</t>
  </si>
  <si>
    <t>Uchwała nr XXVI/215/2020 Rady Miejskiej w Barwicach z dnia 30 grudnia 2020 r. w sprawie wyznaczenia obszaru i granic aglomeracji Barwice</t>
  </si>
  <si>
    <t>PLZA0380</t>
  </si>
  <si>
    <t>Racot w aglomeracji -Racot</t>
  </si>
  <si>
    <t>PLZA039</t>
  </si>
  <si>
    <t>Bobolice</t>
  </si>
  <si>
    <t>Gmina Bobolice</t>
  </si>
  <si>
    <t>Uchwała nr XXIII/224/20 Rady Miejskiej w Bobolicach z dnia 23 grudnia 2020 r. w sprawie wyznaczenia obszaru i granic aglomeracji Gminy Bobolice opublikowana w DZIENNIKU URZĘDOWYM WOJEWÓDZTWA ZACHODNIOPOMORSKIEGO dnia 14 stycznia 2021 r., poz. 241.</t>
  </si>
  <si>
    <t>PLZA0390</t>
  </si>
  <si>
    <t>Oczyszczalnia Ścieków w Rozdrażewie w aglomeracji -Rozdrażew</t>
  </si>
  <si>
    <t>Oczyszczalnia Ścieków w Rozdrażewie</t>
  </si>
  <si>
    <t>PLZA041</t>
  </si>
  <si>
    <t>Borne Sulinowo</t>
  </si>
  <si>
    <t>Uchwała nr XXVI/352/2020 Rady Miejskiej w Bornem Sulinowie z dnia 26 listopada 2020 r. (DZ. URZ. WOJ. ZACH. 2020.5858)</t>
  </si>
  <si>
    <t>PLZA0410</t>
  </si>
  <si>
    <t>Oczyszczalnia Lubonia w aglomeracji -Krzemieniewo</t>
  </si>
  <si>
    <t>Oczyszczalnia Lubonia</t>
  </si>
  <si>
    <t>PLZA043</t>
  </si>
  <si>
    <t>Polanów</t>
  </si>
  <si>
    <t>Uchwała nr XXX/208/20 Rady Miejskiej w Polanowie z dnia 15.12.2020 r. (Dz.Urz.Woj. Zachodniopom. Z dn. 21.01.2021 r., poz. 358)</t>
  </si>
  <si>
    <t>PLZA0430</t>
  </si>
  <si>
    <t>Niepruszewo w aglomeracji -Niepruszewo</t>
  </si>
  <si>
    <t>PLZA044</t>
  </si>
  <si>
    <t>Lipiany</t>
  </si>
  <si>
    <t>Uchwała nr XXV/219/2020 Rady Miejskiej w Lipianach z dnia 29.12.2020 r. (oraz Przegląd obszaru granic i aglomeracji Lipiany)</t>
  </si>
  <si>
    <t>PLZA0440</t>
  </si>
  <si>
    <t>Kiszkowo w aglomeracji -Kiszkowo</t>
  </si>
  <si>
    <t>PLZA045</t>
  </si>
  <si>
    <t>Wolin</t>
  </si>
  <si>
    <t>Uchwała nr XXXVII/369/20 Rady Miejskiej w Wolinie z dn. 29.12.2020 r., Dz. Urz. Woj. Zachodniopomorskiego z 2021 r. poz. 243</t>
  </si>
  <si>
    <t>PLZA0450</t>
  </si>
  <si>
    <t>Sławno w aglomeracji -Kiszkowo</t>
  </si>
  <si>
    <t>PLZA046</t>
  </si>
  <si>
    <t>Kalisz Pomorski</t>
  </si>
  <si>
    <t>Uchwała nr XXXIII/248/20 Rady Miejskiej w Kaliszu Pomorskim z dnia 26 listopada 2020 r. w sprawie wyznaczenia aglomeracji Kalisz Pomorski DZ. URZ. WOJ. ZACHODNIOPOMORSKIEGO 2020.5953</t>
  </si>
  <si>
    <t>PLZA0460</t>
  </si>
  <si>
    <t>Oczyszczalnia Ścieków w Rososzycy w aglomeracji -Rososzyca</t>
  </si>
  <si>
    <t>Oczyszczalnia Ścieków w Rososzycy</t>
  </si>
  <si>
    <t>PLZA047</t>
  </si>
  <si>
    <t>Golczewo</t>
  </si>
  <si>
    <t>Uchwała nr XXII/161/2020 Rady Miejskiej w Golczewie z dnia 25 września 2020 r. w sprawie wyznaczenia obszaru i granic aglomeracji Golczewo</t>
  </si>
  <si>
    <t>PLZA0470</t>
  </si>
  <si>
    <t>Zakład Usług Komunalnych Sp. z o.o. w aglomeracji -Brzeźno</t>
  </si>
  <si>
    <t>Zakład Usług Komunalnych Sp. z o.o.</t>
  </si>
  <si>
    <t>PLZA048</t>
  </si>
  <si>
    <t>Sianów</t>
  </si>
  <si>
    <t>Uchwała nr XXXIV/230/2021 Rady Miejskiej w Sianowie z dnia 31 marca 2021 r. w sprawie wyznaczenia obszaru i granic aglomeracji Sianów (Dz. Urz. Woj. Zach z 2021 poz. 1872)</t>
  </si>
  <si>
    <t>Wijewo w aglomeracji -Wijewo</t>
  </si>
  <si>
    <t>PLZA049</t>
  </si>
  <si>
    <t>Mieszkowice</t>
  </si>
  <si>
    <t>Uchwała nr XVII/149/2020 Rady Miejskiej z dnia 28.12.2020 r. w sprawie wyznaczenia obszaru i granic aglomeracji Mieszkowice, Dziennik urzędowy Województwa Zachodniopomorskiego poz. 220 z dnia 14.01.2021 r.</t>
  </si>
  <si>
    <t>PLZA0490</t>
  </si>
  <si>
    <t>Oczyszczalnia Ścieków w Chludowie w aglomeracji -Chludowo</t>
  </si>
  <si>
    <t>Oczyszczalnia Ścieków w Chludowie</t>
  </si>
  <si>
    <t>PLZA050</t>
  </si>
  <si>
    <t>Mirosławiec</t>
  </si>
  <si>
    <t>Uchwała nr XXVI/219/2020, Rada Miejska w Mirosławcu, DZ. URZ. WOJ.ZACH. 2021.236; Ogłoszony: 14.01.2021 r., 29.12.2020 r.</t>
  </si>
  <si>
    <t>PLZA0500</t>
  </si>
  <si>
    <t>Skarszew w aglomeracji -Żelazków</t>
  </si>
  <si>
    <t>Skarszew</t>
  </si>
  <si>
    <t>PLZA051</t>
  </si>
  <si>
    <t>Trzcińsko-Zdrój</t>
  </si>
  <si>
    <t>Uchwała nr XXVI/193/2020 Rady Miejskiej w Trzcińsku-Zdroju z dnia 18.12.2020 r. w sprawie wyznaczenia aglomeracji Trzcińsko-Zdrój (Dz. Urz. Woj. Zachodniopomorskiego z 2021 r. poz. 745)</t>
  </si>
  <si>
    <t>PLZA0510</t>
  </si>
  <si>
    <t>Zagorzyn w aglomeracji -Blizanów</t>
  </si>
  <si>
    <t>PLZA053</t>
  </si>
  <si>
    <t>Grzmiąca</t>
  </si>
  <si>
    <t>Uchwała nr XXIX/175/2020 Rady Gminy Grzmiąca z dnia 28 grudnia 2020 r. w sprawie wyznaczenia obszaru i granic aglomeracji Grzmiąca (Dziennik Urzędowy Województwa Zachodniopomorskiego z 14 stycznia 2021 r.</t>
  </si>
  <si>
    <t>PLZA0530</t>
  </si>
  <si>
    <t>Łyna w aglomeracji -Olsztyn</t>
  </si>
  <si>
    <t>Łyna</t>
  </si>
  <si>
    <t>PLZA054</t>
  </si>
  <si>
    <t>Resko</t>
  </si>
  <si>
    <t>Uchwała nr XIX/165/20 Rady Miejskiej w Resku, z dnia 30 listopada 2020 r. w sprawie wyznaczenia granic i obszaru Aglomeracji Resko (Publikacja -Dz.U. Woj. Zachodniopomorskiego z 24.12.2020 r. poz. 5952)</t>
  </si>
  <si>
    <t>PLZA0540</t>
  </si>
  <si>
    <t>OMB Elbląg w aglomeracji -Elbląg</t>
  </si>
  <si>
    <t>OMB Elbląg</t>
  </si>
  <si>
    <t>PLZA055</t>
  </si>
  <si>
    <t>Człopa</t>
  </si>
  <si>
    <t>Uchwała nr XXXIX/324/2022 Rady Miejskiej w Człopie  z dnia 11.10.2022 r., DzU. Woj. Zachodniopomorskiego nr 4414.2022</t>
  </si>
  <si>
    <t>Oczyszczalnia Ścieków w Nowej Wsi Ełckiej w aglomeracji -Ełk</t>
  </si>
  <si>
    <t>Oczyszczalnia Ścieków w Nowej Wsi Ełckiej</t>
  </si>
  <si>
    <t>PLZA056</t>
  </si>
  <si>
    <t>Tuczno</t>
  </si>
  <si>
    <t>Uchwała nr XXII/180/2020 Rady Miejskiej w Tucznie z dnia 24 listopada 2020 r. (Dz.Urz.Woj. Zach. z 2020 r., poz. 5920)</t>
  </si>
  <si>
    <t>PLZA0561</t>
  </si>
  <si>
    <t>PLZA0562</t>
  </si>
  <si>
    <t>Tyrowo w aglomeracji -Ostróda</t>
  </si>
  <si>
    <t>Tyrowo</t>
  </si>
  <si>
    <t>PLZA057</t>
  </si>
  <si>
    <t>Dobrzany</t>
  </si>
  <si>
    <t>Dobrzany, Marianowo</t>
  </si>
  <si>
    <t>Uchwała nr XXI/189/20 Rady Miejskiej w Dobrzanach</t>
  </si>
  <si>
    <t>PLZA0570</t>
  </si>
  <si>
    <t>Oczyszczalnia Ścieków w Bystrym w aglomeracji -Giżycko</t>
  </si>
  <si>
    <t>Oczyszczalnia Ścieków w Bystrym</t>
  </si>
  <si>
    <t>PLZA058</t>
  </si>
  <si>
    <t>Płoty</t>
  </si>
  <si>
    <t>Uchwała nr XXX/228/2020 Rady Miejskiej w Płotach z 21.12.2020 r. (Dz.U.Woj.Zachodniop. z dnia 05.01.2021 r.)</t>
  </si>
  <si>
    <t>PLZA0580</t>
  </si>
  <si>
    <t>Trzy Lipy w aglomeracji -Kętrzyn</t>
  </si>
  <si>
    <t>Trzy Lipy</t>
  </si>
  <si>
    <t>PLZA060</t>
  </si>
  <si>
    <t>Uchwała nr XXIV/157/2020 Rady Miejskiej w Maszewie z dnia 26 listopada 2020 r. w sprawie wyznaczenia obszaru i granic aglomeracji gminy Maszewo; 22 grudnia 2020 r., poz. 5818, Dziennik Urzędowy Województwa Zachodniopomorskiego</t>
  </si>
  <si>
    <t>PLZA0600</t>
  </si>
  <si>
    <t>Dziarny w aglomeracji -Iława</t>
  </si>
  <si>
    <t>Dziarny</t>
  </si>
  <si>
    <t>PLZA062</t>
  </si>
  <si>
    <t>Stepnica</t>
  </si>
  <si>
    <t>Uchwała nr XV/177/20 Rady Miejskiej w Stepnicy z dnia 27 listopada 2020 r. w sprawie likwidacji dotychczasowej aglomeracji Stepnica oraz wyznaczenia aglomeracji Stepnica w nowym kształcie</t>
  </si>
  <si>
    <t>PLZA0620</t>
  </si>
  <si>
    <t>Szczytno w aglomeracji -Szczytno</t>
  </si>
  <si>
    <t>PLZA063</t>
  </si>
  <si>
    <t>Komarowo</t>
  </si>
  <si>
    <t>Uchwała nr XXVIII/386/21 Rady Miejskiej w Goleniowie z dnia 27 stycznia 2021 r. W sprawie wyznaczenia obszaru i granic Aglomeracji Komarowo, http://e-dziennik.szczecin.uw.gov.pl/WDU_Z/2021/1065/akt.pdf</t>
  </si>
  <si>
    <t>PLZA0630</t>
  </si>
  <si>
    <t>Młynary w aglomeracji -Młynary</t>
  </si>
  <si>
    <t>PLZA066</t>
  </si>
  <si>
    <t>Biały Bór</t>
  </si>
  <si>
    <t>Uchwała nr XXIII/172/2020 Rady Miejskiej w Białym Borze z dnia 30.12.2020 r. (Dz. U. Woj. Zachodniopomorskiego z 2021 poz. 242</t>
  </si>
  <si>
    <t>PLZA0660</t>
  </si>
  <si>
    <t>Oczyszczalnia Działdowo w aglomeracji -Działdowo</t>
  </si>
  <si>
    <t>Oczyszczalnia Działdowo</t>
  </si>
  <si>
    <t>PLZA067</t>
  </si>
  <si>
    <t>Kołbaskowo</t>
  </si>
  <si>
    <t>Uchwała nr XXIV/322/2020 z dnia 28.12.2020 r. (Dz.Urz. Woj. Zach. Z 2021 r. poz. 259</t>
  </si>
  <si>
    <t>PLZA0670</t>
  </si>
  <si>
    <t>Jędrychówko w aglomeracji -Morąg</t>
  </si>
  <si>
    <t>Jędrychówko</t>
  </si>
  <si>
    <t>PLZA069</t>
  </si>
  <si>
    <t>Dolice</t>
  </si>
  <si>
    <t>Uchwała nr XXII/223/20 RADY GMINY DOLICE z dnia 29 grudnia 2020 r. w sprawie wyznaczenia obszaru i granic aglomeracji Dolice</t>
  </si>
  <si>
    <t>PLZA0690</t>
  </si>
  <si>
    <t>Braniewo w aglomeracji -Braniewo</t>
  </si>
  <si>
    <t>PLZA072</t>
  </si>
  <si>
    <t>Pełczyce</t>
  </si>
  <si>
    <t>Uchwała nr XXXI.309.2022 Rady Miejskiej w Pełczycach z dnia 22.12.2022 r. zmieniająca uchwałę w sprawie wyznaczenia obszaru i granic Aglomeracji Pelczyce (DZ. Urz. Woj. Zach. z 2023, poz. 69)</t>
  </si>
  <si>
    <t>PLZA0720</t>
  </si>
  <si>
    <t>Bartoszyce w aglomeracji -Bartoszyce</t>
  </si>
  <si>
    <t>PLZA073</t>
  </si>
  <si>
    <t>Chociwel</t>
  </si>
  <si>
    <t>Uchwała nr XXV/150/2020 w sprawie wyznaczenia obszaru i granic aglomeracji Chociwel, Rady Miejskiej w Chociwlu, Dz. Urz. Woj. Zachodniopomorskiego poz. 213 z dnia 14.01.2021 r., 22.12.2020 r.</t>
  </si>
  <si>
    <t>PLZA0730</t>
  </si>
  <si>
    <t>Biskupiec w aglomeracji -Biskupiec</t>
  </si>
  <si>
    <t>PLZA074</t>
  </si>
  <si>
    <t>Tychowo</t>
  </si>
  <si>
    <t>Gmina Tychowo, Gmina Połczyn-Zdrój</t>
  </si>
  <si>
    <t>Uchwała nr XXVIII181/20 RADY MIEJSKIEJ W TYCHOWIE Z DNIA 30 LISTOPADA 2020 r., Dziennik Urzędowy Województwa Zachodniopomorskiego, Ogłoszony: 22 grudnia 2020 r.</t>
  </si>
  <si>
    <t>PLZA0740</t>
  </si>
  <si>
    <t>Miejska Oczyszczalnia Ścieków w aglomeracji -Lidzbark Warmiński</t>
  </si>
  <si>
    <t>PLZA076</t>
  </si>
  <si>
    <t>Węgorzyno</t>
  </si>
  <si>
    <t>Uchwała nr XXI/204/2020 RADY MIEJSKIEJ W WĘGORZYNIE</t>
  </si>
  <si>
    <t>PLZA0760</t>
  </si>
  <si>
    <t>Oczyszczalnia Ścieków w Miejscowości Polska Wieś w aglomeracji -Mrągowo</t>
  </si>
  <si>
    <t>Oczyszczalnia Ścieków w Miejscowości Polska Wieś</t>
  </si>
  <si>
    <t>PLZA077</t>
  </si>
  <si>
    <t>Manowo</t>
  </si>
  <si>
    <t>Uchwała nr XXI/180//2020 Rada Gminy Manowo dziennik Urzędowy Województwa Zachodniopomorskiego z dnia 13 stycznia 2021 r. poz.206; 18 grudnia 2020 r.</t>
  </si>
  <si>
    <t>PLZA0770</t>
  </si>
  <si>
    <t>Oczyszczalnia Ścieków w Olecku w aglomeracji -Olecko</t>
  </si>
  <si>
    <t>Oczyszczalnia Ścieków w Olecku</t>
  </si>
  <si>
    <t>PLZA079</t>
  </si>
  <si>
    <t>Recz</t>
  </si>
  <si>
    <t>Uchwała nr XXVII/127/20 RADY MIEJSKIEJ W RECZU z dnia 21 grudnia 2020 r. w sprawie wyznaczenia aglomeracji Recz</t>
  </si>
  <si>
    <t>PLZA0790</t>
  </si>
  <si>
    <t>Jagodne w aglomeracji -Pisz</t>
  </si>
  <si>
    <t>Jagodne</t>
  </si>
  <si>
    <t>PLZA080</t>
  </si>
  <si>
    <t>Drawno</t>
  </si>
  <si>
    <t>Uchwała nr XXVII/161/2020 Rady Miejskiej w Drawnie z dnia 29 grudnia 2020 r. w sprawie wyznaczenia obszaru, wielkości i granic Aglomeracji Drawno DZ. URZ. WOJ. ZACHODNIOPOMORSKIEGO 2021.530</t>
  </si>
  <si>
    <t>PLZA0800</t>
  </si>
  <si>
    <t>Orzysz w aglomeracji -Orzysz</t>
  </si>
  <si>
    <t>PLZA082</t>
  </si>
  <si>
    <t>Ińsko</t>
  </si>
  <si>
    <t>Uchwała nr XX/159/2020 Rady Miejskiej w Ińsku z dn. 16 grudnia 2020 r. Dz. Urz. Woj. Zachodniopomorskiego z 2020 poz. 5772</t>
  </si>
  <si>
    <t>PLZA0820</t>
  </si>
  <si>
    <t>Oczyszczalnia Ścieków w Tatarach w aglomeracji -Nidzica</t>
  </si>
  <si>
    <t>Oczyszczalnia Ścieków w Tatarach</t>
  </si>
  <si>
    <t>PLZA083</t>
  </si>
  <si>
    <t>Cedynia</t>
  </si>
  <si>
    <t>Uchwała nr XXII/194/2020 Rady Miejskiej w Cedyni z dnia 30 listopada 2020 r. w sprawie wyznaczenia Aglomeracji Cedynia, Dziennik Urzędowy Województwa Zachodniopomorskiego,  Szczecin, dnia 16 grudnia 2020 r. Poz. 5698</t>
  </si>
  <si>
    <t>PLZA0830</t>
  </si>
  <si>
    <t>Lubawa w aglomeracji -Lubawa</t>
  </si>
  <si>
    <t>PLZA084</t>
  </si>
  <si>
    <t>Wierzchowo</t>
  </si>
  <si>
    <t>Uchwała nr XXIV/129/2020 RADY GMINY WIERZCHOWO Z DNIA 30.09.2020 r. (Dz.Urz. Woj. Zachodniopomorskiego 2020 r. Poz. 4559)</t>
  </si>
  <si>
    <t>PLZA0840</t>
  </si>
  <si>
    <t>Kosyń w aglomeracji -Dobre Miasto</t>
  </si>
  <si>
    <t>Kosyń</t>
  </si>
  <si>
    <t>PLZA085</t>
  </si>
  <si>
    <t>Rąbino</t>
  </si>
  <si>
    <t>Gmina Rąbino</t>
  </si>
  <si>
    <t>Uchwała nr XXVIII/150/2020 z dnia 30.12.2020 r. Dz. U. Woj. Zach. 211 z dnia 14.01.2021 r.</t>
  </si>
  <si>
    <t>PLZA0850</t>
  </si>
  <si>
    <t>Oczyszczalnia Ścieków Komunalnych w Węgorzewie w aglomeracji -Węgorzewo</t>
  </si>
  <si>
    <t>Oczyszczalnia Ścieków Komunalnych w Węgorzewie</t>
  </si>
  <si>
    <t>PLZA091N</t>
  </si>
  <si>
    <t>Biesiekierz</t>
  </si>
  <si>
    <t>Gmina Biesiekierz</t>
  </si>
  <si>
    <t>Uchwała nr XXIII/160/20 Rady Gminy Biesiekierz z dnia 17 grudnia 2020 r. w sprawie wyznaczenia obszaru i granic aglomeracji Gminy Biesiekierz opublikowana w DZIENNIKU URZĘDOWYM WOJEWÓDZTWA ZACHODNIOPOMORSKIEGO dnia 15 stycznia 2021 r., poz. 256</t>
  </si>
  <si>
    <t>PLZA0910N</t>
  </si>
  <si>
    <t>Miejska Oczyszczalnia Ścieków w Gołdapi w aglomeracji -Gołdap</t>
  </si>
  <si>
    <t>Miejska Oczyszczalnia Ścieków w Gołdapi</t>
  </si>
  <si>
    <t>PLZA100N</t>
  </si>
  <si>
    <t>Widuchowa</t>
  </si>
  <si>
    <t>Uchwała nr XXIII/161/2020 Dz.Urz.Woj.Zach. Nr 5746/2020</t>
  </si>
  <si>
    <t>PLZA1000N</t>
  </si>
  <si>
    <t>Półwieś w aglomeracji -Zalewo</t>
  </si>
  <si>
    <t>Półwieś</t>
  </si>
  <si>
    <t>PLZA101N</t>
  </si>
  <si>
    <t>Warnice</t>
  </si>
  <si>
    <t>Uchwała nr XXII/115/2020 z dnia 30 grudnia 2020 r.</t>
  </si>
  <si>
    <t>PLZA1010N</t>
  </si>
  <si>
    <t>PLZA1013N</t>
  </si>
  <si>
    <t>PLZA1012N</t>
  </si>
  <si>
    <t>PLZA1014N</t>
  </si>
  <si>
    <t>Oczyszczalnia Ścieków w Wilkowie w aglomeracji -Olsztynek</t>
  </si>
  <si>
    <t>Oczyszczalnia Ścieków w Wilkowie</t>
  </si>
  <si>
    <t>PLZA103N</t>
  </si>
  <si>
    <t>Szczecin Prawobrzeże</t>
  </si>
  <si>
    <t>Uchwała nr XXIII/705/20 Rady Miasta Szczecin z dnia 24.11.2020 r. ogłoszona w Dzienniku Urzędowym Województwa Zachodniopomorskiego z 2020 r. poz. 6048</t>
  </si>
  <si>
    <t>PLZA0012</t>
  </si>
  <si>
    <t>Oczyszczalnia Ścieków w Suszu w aglomeracji -Susz</t>
  </si>
  <si>
    <t>Oczyszczalnia Ścieków w Suszu</t>
  </si>
  <si>
    <t>PLZA501</t>
  </si>
  <si>
    <t>Uchwała nr XIX/269/2020 Rady Gminy z dnia 26 listopada 2020, http://e-dziennik.szczecin.uw.gov.pl/legalact/2020/5783/</t>
  </si>
  <si>
    <t>PLZA5010</t>
  </si>
  <si>
    <t>Pasłęk w aglomeracji -Pasłęk</t>
  </si>
  <si>
    <t>PLZA502</t>
  </si>
  <si>
    <t>Gmina Świdwin</t>
  </si>
  <si>
    <t>Uchwała nr XXIV/187/2020 Rady Gminy Świdwin z dnia 29.12.2020 r.</t>
  </si>
  <si>
    <t>PLZA5021</t>
  </si>
  <si>
    <t>PLZA5022</t>
  </si>
  <si>
    <t>PLZA5023</t>
  </si>
  <si>
    <t>PLZA5024</t>
  </si>
  <si>
    <t>PLZA5025</t>
  </si>
  <si>
    <t>PLZA5026</t>
  </si>
  <si>
    <t>PLZA5027</t>
  </si>
  <si>
    <t>Oczyszczalnia Ścieków w Iłowie-Osadzie w aglomeracji -Iłowo-Osada</t>
  </si>
  <si>
    <t>Oczyszczalnia Ścieków w Iłowie-Osadzie</t>
  </si>
  <si>
    <t>PLZA503</t>
  </si>
  <si>
    <t>Moryń</t>
  </si>
  <si>
    <t>Uchwała nr XIV/111/2020 RADY MIEJSKIEJ W MORYNIU z dnia 18 listopada 2020 r. w sprawie wyznaczenia obszaru i granic aglomeracji Moryń (dz. urz. woj. Zachodniopomorskiego z 2020 r. poz. 5727)</t>
  </si>
  <si>
    <t>PLZA5030</t>
  </si>
  <si>
    <t>Oczyszczalnia Mechaniczno-Biologiczna Nowe Miasto Lubawskie w aglomeracji -Nowe Miasto Lubawskie</t>
  </si>
  <si>
    <t>Oczyszczalnia Mechaniczno-Biologiczna Nowe Miasto Lubawskie</t>
  </si>
  <si>
    <t>PLZA504</t>
  </si>
  <si>
    <t>Banie</t>
  </si>
  <si>
    <t>Uchwała nr XIX/152/2020 Rady Gminy Banie z dniu 22 grudnia 2020 r. D.U. Województwa Zachodniopomorskiego z dnia 19.01.2021 r. poz. 287</t>
  </si>
  <si>
    <t>PLZA5040</t>
  </si>
  <si>
    <t>Ruciane Nida w aglomeracji -Ruciane-Nida</t>
  </si>
  <si>
    <t>PLZA601</t>
  </si>
  <si>
    <t>Mierzyn</t>
  </si>
  <si>
    <t>Uchwała nr XIX/270/2020 Rady Gminy z dnia 26 listopada 2020 r., http://e-dziennik.szczecin.uw.gov.pl/legalact/2020/5784/</t>
  </si>
  <si>
    <t>Orneta w aglomeracji -Orneta</t>
  </si>
  <si>
    <t>PLZA602</t>
  </si>
  <si>
    <t>Przybiernów</t>
  </si>
  <si>
    <t>Uchwała nr XVI/134/20 Rady Gminy w Przybiernowie powołująca aglomerację z dnia 30.12.2020 r.</t>
  </si>
  <si>
    <t>PLZA6020</t>
  </si>
  <si>
    <t>Oczyszczalnia Ścieków w Lidzbarku w aglomeracji -Lidzbark</t>
  </si>
  <si>
    <t>Oczyszczalnia Ścieków w Lidzbarku</t>
  </si>
  <si>
    <t>PLZA603</t>
  </si>
  <si>
    <t>Świeszyno</t>
  </si>
  <si>
    <t>Uchwała nr XXXV/191/20 Rady Gminy Świeszyno z dnia 17 grudnia 2020 r. Dz. U. z 30.12.2020 r. poz 6027</t>
  </si>
  <si>
    <t>Oczyszczalnia Ścieków w Łukcie w aglomeracji -Łukta</t>
  </si>
  <si>
    <t>Oczyszczalnia Ścieków w Łukcie</t>
  </si>
  <si>
    <t>Samborowo w aglomeracji -Samborowo</t>
  </si>
  <si>
    <t>Miejska Oczyszczalnia Ścieków w Górowie Iławeckim w aglomeracji -Górowo Iławeckie</t>
  </si>
  <si>
    <t>Miejska Oczyszczalnia Ścieków w Górowie Iławeckim</t>
  </si>
  <si>
    <t>Oczyszczalnia Ścieków w Dąbrównie w aglomeracji -Dąbrówno</t>
  </si>
  <si>
    <t>Oczyszczalnia Ścieków w Dąbrównie</t>
  </si>
  <si>
    <t>Oczyszczalnia Rybno w aglomeracji -Rybno</t>
  </si>
  <si>
    <t>Oczyszczalnia Rybno</t>
  </si>
  <si>
    <t>Oczyszczalnia Ścieków w Miłakowie w aglomeracji -Miłakowo</t>
  </si>
  <si>
    <t>Oczyszczalnia Ścieków w Miłakowie</t>
  </si>
  <si>
    <t>Piecki w aglomeracji -Piecki</t>
  </si>
  <si>
    <t>Pasym w aglomeracji -Pasym</t>
  </si>
  <si>
    <t>Oczyszczalnia Ścieków w Pieniężnie. Nazwa: Oczyszczalnia "Biogradex" w aglomeracji -Pieniężno</t>
  </si>
  <si>
    <t>Oczyszczalnia Ścieków w Pieniężnie. Nazwa: Oczyszczalnia "Biogradex"</t>
  </si>
  <si>
    <t>Uzdowo w aglomeracji -Uzdowo</t>
  </si>
  <si>
    <t>Kramarzewo w aglomeracji -Uzdowo</t>
  </si>
  <si>
    <t>Kramarzewo</t>
  </si>
  <si>
    <t>Ryn w aglomeracji -Ryn</t>
  </si>
  <si>
    <t>Prostki w aglomeracji -Prostki</t>
  </si>
  <si>
    <t>Wielbark w aglomeracji -Wielbark</t>
  </si>
  <si>
    <t>Wydminy w aglomeracji -Wydminy</t>
  </si>
  <si>
    <t>Oczyszczalnia Ścieków Bisztynek-Kolonia w aglomeracji -Bisztynek</t>
  </si>
  <si>
    <t>Oczyszczalnia Ścieków Bisztynek-Kolonia</t>
  </si>
  <si>
    <t>Oczyszczalnia Ścieków w Stawigudzie w aglomeracji -Stawiguda</t>
  </si>
  <si>
    <t>Oczyszczalnia Ścieków w Stawigudzie</t>
  </si>
  <si>
    <t>Miłomłyn w aglomeracji -Miłomłyn</t>
  </si>
  <si>
    <t>Oczyszczalnia Ścieków w Spychowie w aglomeracji -Świętajno</t>
  </si>
  <si>
    <t>Oczyszczalnia Ścieków w Spychowie</t>
  </si>
  <si>
    <t>Oczyszczalnia Ścieków w Świętajnie w aglomeracji -Świętajno</t>
  </si>
  <si>
    <t>Oczyszczalnia Ścieków w Świętajnie</t>
  </si>
  <si>
    <t>Pozezdrze w aglomeracji -Pozezdrze</t>
  </si>
  <si>
    <t>Jonkowo w aglomeracji -Jonkowo</t>
  </si>
  <si>
    <t>Dźwierzuty w aglomeracji -Dźwierzuty</t>
  </si>
  <si>
    <t>Stare Juchy w aglomeracji -Stare Juchy</t>
  </si>
  <si>
    <t>Pomorzany w aglomeracji -Szczecin Lewobrzeże</t>
  </si>
  <si>
    <t>Pomorzany</t>
  </si>
  <si>
    <t>Jamno w aglomeracji -Koszalin</t>
  </si>
  <si>
    <t>Jamno</t>
  </si>
  <si>
    <t>Oczyszczalnia Ścieków w Pobierowie Wodociągi Rewal Sp. z o.o. w aglomeracji -Rewal</t>
  </si>
  <si>
    <t>Oczyszczalnia Ścieków w Pobierowie Wodociągi Rewal Sp. z o.o.</t>
  </si>
  <si>
    <t>Oczyszczalnia Ścieków w Stargardzie w aglomeracji -Stargard</t>
  </si>
  <si>
    <t>Oczyszczalnia Ścieków w Stargardzie</t>
  </si>
  <si>
    <t>Świnoujście w aglomeracji -Świnoujście</t>
  </si>
  <si>
    <t>Oczyszczalnia Ścieków Żukowo Morskie w aglomeracji -Miasto Darłowo</t>
  </si>
  <si>
    <t>Oczyszczalnia Ścieków Żukowo Morskie</t>
  </si>
  <si>
    <t>Szczecinek w aglomeracji -Szczecinek</t>
  </si>
  <si>
    <t>Oczyszczalnia Międzywodzie w aglomeracji -Dziwnów</t>
  </si>
  <si>
    <t>Oczyszczalnia Międzywodzie</t>
  </si>
  <si>
    <t>Wałcz w aglomeracji -Wałcz</t>
  </si>
  <si>
    <t>Białogard w aglomeracji -Białogard</t>
  </si>
  <si>
    <t>Oczyszczalnia Ścieków w Goleniowie w aglomeracji -Goleniów</t>
  </si>
  <si>
    <t>Oczyszczalnia Ścieków w Goleniowie</t>
  </si>
  <si>
    <t>Międzyzdroje w aglomeracji -Międzyzdroje</t>
  </si>
  <si>
    <t>Pyrzyce w aglomeracji -Pyrzyce</t>
  </si>
  <si>
    <t>Police Zakład w aglomeracji -Police</t>
  </si>
  <si>
    <t>Police Zakład</t>
  </si>
  <si>
    <t>Oczyszczalnia Ścieków Gryfino w aglomeracji -Gryfino</t>
  </si>
  <si>
    <t>Oczyszczalnia Ścieków Gryfino</t>
  </si>
  <si>
    <t>Unieście w aglomeracji -Mielno</t>
  </si>
  <si>
    <t>Unieście</t>
  </si>
  <si>
    <t>Kiszkowo w aglomeracji -Mielno</t>
  </si>
  <si>
    <t>Połczyn-Zdrój w aglomeracji -Połczyn-Zdrój</t>
  </si>
  <si>
    <t>Nowogard w aglomeracji -Nowogard</t>
  </si>
  <si>
    <t>Gryfice w aglomeracji -Gryfice</t>
  </si>
  <si>
    <t>Myślibórz w aglomeracji -Myślibórz</t>
  </si>
  <si>
    <t>Miejska Oczyszczalnia Ścieków w aglomeracji -Świdwin</t>
  </si>
  <si>
    <t>Oczyszczalnia Ścieków Dębno w aglomeracji -Dębno</t>
  </si>
  <si>
    <t>Oczyszczalnia Ścieków Dębno</t>
  </si>
  <si>
    <t>Oczyszczalnia Ścieków w Rusku w aglomeracji -wiejska Darłowo</t>
  </si>
  <si>
    <t>Oczyszczalnia Ścieków w Rusku</t>
  </si>
  <si>
    <t>Łobez w aglomeracji -Aglomeracja Łobez</t>
  </si>
  <si>
    <t>Miejska Oczyszczalnia w Choszcznie w aglomeracji -Choszczno</t>
  </si>
  <si>
    <t>Miejska Oczyszczalnia w Choszcznie</t>
  </si>
  <si>
    <t>Oczyszczalnia Ścieków Barlinek w aglomeracji -Barlinek</t>
  </si>
  <si>
    <t>Oczyszczalnia Ścieków Barlinek</t>
  </si>
  <si>
    <t>Czaplinek w aglomeracji -Czaplinek</t>
  </si>
  <si>
    <t>Oczyszczalnia Ścieków Złocieniec w aglomeracji -Złocieniec</t>
  </si>
  <si>
    <t>Oczyszczalnia Ścieków Złocieniec</t>
  </si>
  <si>
    <t>Drawsko Pomorskie w aglomeracji -Drawsko Pomorskie</t>
  </si>
  <si>
    <t>Chojna w aglomeracji -Chojna</t>
  </si>
  <si>
    <t>Oczyszczalnia Ścieków Sławno w aglomeracji -Sławno</t>
  </si>
  <si>
    <t>Oczyszczalnia Ścieków Sławno</t>
  </si>
  <si>
    <t>Trzebiatów w aglomeracji -Trzebiatów</t>
  </si>
  <si>
    <t>Mokrawica w aglomeracji -Kamień Pomorski</t>
  </si>
  <si>
    <t>Mokrawica</t>
  </si>
  <si>
    <t>Karlino w aglomeracji -Karlino</t>
  </si>
  <si>
    <t>Oczyszczalnia Ścieków Jarosławiec w aglomeracji -Jarosławiec</t>
  </si>
  <si>
    <t>Oczyszczalnia Ścieków Jarosławiec</t>
  </si>
  <si>
    <t>Barwice w aglomeracji -Barwice</t>
  </si>
  <si>
    <t>Bobolice w aglomeracji -Bobolice</t>
  </si>
  <si>
    <t>Borne Sulinowo w aglomeracji -Borne Sulinowo</t>
  </si>
  <si>
    <t>Oczyszczalnia Polanów w aglomeracji -Polanów</t>
  </si>
  <si>
    <t>Oczyszczalnia Polanów</t>
  </si>
  <si>
    <t>Oczyszczalnia Ścieków w Lipianach w aglomeracji -Lipiany</t>
  </si>
  <si>
    <t>Oczyszczalnia Ścieków w Lipianach</t>
  </si>
  <si>
    <t>Wolin w aglomeracji -Wolin</t>
  </si>
  <si>
    <t>Gminna Oczyszczalnia Ścieków w aglomeracji -Kalisz Pomorski</t>
  </si>
  <si>
    <t>Zakład Usług Publicznych w Golczewie w aglomeracji -Golczewo</t>
  </si>
  <si>
    <t>Zakład Usług Publicznych w Golczewie</t>
  </si>
  <si>
    <t>Mieszkowice w aglomeracji -Mieszkowice</t>
  </si>
  <si>
    <t>Mirosławiec w aglomeracji -Mirosławiec</t>
  </si>
  <si>
    <t>Komunalna Oczyszczalnia Ścieków w Trzcińsku-Zdroju w aglomeracji -Trzcińsko-Zdrój</t>
  </si>
  <si>
    <t>Komunalna Oczyszczalnia Ścieków w Trzcińsku-Zdroju</t>
  </si>
  <si>
    <t>Grzmiąca w aglomeracji -Grzmiąca</t>
  </si>
  <si>
    <t>Oczyszczalnia Resko w aglomeracji -Resko</t>
  </si>
  <si>
    <t>Oczyszczalnia Resko</t>
  </si>
  <si>
    <t>Tuczno w aglomeracji -Tuczno</t>
  </si>
  <si>
    <t>Płociczno w aglomeracji -Tuczno</t>
  </si>
  <si>
    <t>Płociczno</t>
  </si>
  <si>
    <t>Oczyszczalnia Dobrzany w aglomeracji -Dobrzany</t>
  </si>
  <si>
    <t>Oczyszczalnia Dobrzany</t>
  </si>
  <si>
    <t>Oczyszczalnia Płoty w aglomeracji -Płoty</t>
  </si>
  <si>
    <t>Oczyszczalnia Płoty</t>
  </si>
  <si>
    <t>Oczyszczalnia Ścieków Maszewo w aglomeracji -Maszewo</t>
  </si>
  <si>
    <t>Oczyszczalnia Ścieków Maszewo</t>
  </si>
  <si>
    <t>Stepnica w aglomeracji -Stepnica</t>
  </si>
  <si>
    <t>Oczyszczalnia Ścieków w Komarowie w aglomeracji -Komarowo</t>
  </si>
  <si>
    <t>Oczyszczalnia Ścieków w Komarowie</t>
  </si>
  <si>
    <t>Biały Bór w aglomeracji -Biały Bór</t>
  </si>
  <si>
    <t>Przecław w aglomeracji -Kołbaskowo</t>
  </si>
  <si>
    <t>Dolice w aglomeracji -Dolice</t>
  </si>
  <si>
    <t>Pełczyce w aglomeracji -Pełczyce</t>
  </si>
  <si>
    <t>Komunalna Oczyszczalnia Ścieków w Chociwlu w aglomeracji -Chociwel</t>
  </si>
  <si>
    <t>Komunalna Oczyszczalnia Ścieków w Chociwlu</t>
  </si>
  <si>
    <t>Tychowo w aglomeracji -Tychowo</t>
  </si>
  <si>
    <t>Węgorzyno w aglomeracji -Węgorzyno</t>
  </si>
  <si>
    <t>Oczyszczalnia Ścieków Bonin w aglomeracji -Manowo</t>
  </si>
  <si>
    <t>Oczyszczalnia Ścieków Bonin</t>
  </si>
  <si>
    <t>Recz w aglomeracji -Recz</t>
  </si>
  <si>
    <t>Drawno w aglomeracji -Drawno</t>
  </si>
  <si>
    <t>Ińsko w aglomeracji -Ińsko</t>
  </si>
  <si>
    <t>Oczyszczalnia Ścieków w Cedyni w aglomeracji -Cedynia</t>
  </si>
  <si>
    <t>Oczyszczalnia Ścieków w Cedyni</t>
  </si>
  <si>
    <t>Wierzchowo w aglomeracji -Wierzchowo</t>
  </si>
  <si>
    <t>Rąbino w aglomeracji -Rąbino</t>
  </si>
  <si>
    <t>Biesiekierz w aglomeracji -Biesiekierz</t>
  </si>
  <si>
    <t>Widuchowa w aglomeracji -Widuchowa</t>
  </si>
  <si>
    <t>Barnim w aglomeracji -Warnice</t>
  </si>
  <si>
    <t>Barnim</t>
  </si>
  <si>
    <t>Reńsko w aglomeracji -Warnice</t>
  </si>
  <si>
    <t>Reńsko</t>
  </si>
  <si>
    <t>Wójcin w aglomeracji -Warnice</t>
  </si>
  <si>
    <t>Wójcin</t>
  </si>
  <si>
    <t>Barnim II w aglomeracji -Warnice</t>
  </si>
  <si>
    <t>Barnim II</t>
  </si>
  <si>
    <t>Zdroje w aglomeracji -Szczecin Prawobrzeże</t>
  </si>
  <si>
    <t>Zdroje</t>
  </si>
  <si>
    <t>Oczyszczalnia Ścieków Redlica w aglomeracji -Dobra</t>
  </si>
  <si>
    <t>Oczyszczalnia Ścieków Redlica</t>
  </si>
  <si>
    <t>Krosino w aglomeracji -Gmina Świdwin</t>
  </si>
  <si>
    <t>Krosino</t>
  </si>
  <si>
    <t>Lekowo w aglomeracji -Gmina Świdwin</t>
  </si>
  <si>
    <t>Lekowo</t>
  </si>
  <si>
    <t>Oparzno w aglomeracji -Gmina Świdwin</t>
  </si>
  <si>
    <t>Oparzno</t>
  </si>
  <si>
    <t>Łąkowo w aglomeracji -Gmina Świdwin</t>
  </si>
  <si>
    <t>Łąkowo</t>
  </si>
  <si>
    <t>Klępczewo w aglomeracji -Gmina Świdwin</t>
  </si>
  <si>
    <t>Klępczewo</t>
  </si>
  <si>
    <t>Bystrzyna w aglomeracji -Gmina Świdwin</t>
  </si>
  <si>
    <t>Bystrzyna</t>
  </si>
  <si>
    <t>Niemierzyno w aglomeracji -Gmina Świdwin</t>
  </si>
  <si>
    <t>Niemierzyno</t>
  </si>
  <si>
    <t>Oczyszczalnia Ścieków Komunalnych w Moryniu w aglomeracji -Moryń</t>
  </si>
  <si>
    <t>Oczyszczalnia Ścieków Komunalnych w Moryniu</t>
  </si>
  <si>
    <t>Banie w aglomeracji -Banie</t>
  </si>
  <si>
    <t>Zabierzewo w aglomeracji -Przybiernów</t>
  </si>
  <si>
    <t>Zabierzewo</t>
  </si>
  <si>
    <t>W budowie</t>
  </si>
  <si>
    <t>Brak danych</t>
  </si>
  <si>
    <t>koszty związane z inwestycjami na oczyszczalni 
[tys. zł]</t>
  </si>
  <si>
    <t>koszty związane z zagospodarowaniem osadu 
[tys. zł]</t>
  </si>
  <si>
    <t>ilość osadów zagospodarowanych i unieszkodliwionych w roku sprawozdawczym
[Mg s.m./rok]
(wyliczenie AUTOMATYCZNIE)</t>
  </si>
  <si>
    <t>DANE PODSTAWOWE PUNKTU ZRZUTU ŚCIEKÓW</t>
  </si>
  <si>
    <t>I_d aglomeracji, do której odprowadzane są ścieki</t>
  </si>
  <si>
    <t>RLM odprowadzana z aglomeracji przez KP do danej oczyszczalni ścieków</t>
  </si>
  <si>
    <t>I_d oczyszczalni, do której odprowadzane są ścieki</t>
  </si>
  <si>
    <t>nazwa oczyszczalni ścieków wraz z nazwą aglomeracji
(Pola uzupełniane automatycznie na podstawie wpisanego I_d w kol. 262)</t>
  </si>
  <si>
    <t>Lp.
Liczba porządkowa/liczba końcowych punktów zrzutu z danej aglomeracji zadeklarowana w arkuszu sprawozdawczym</t>
  </si>
  <si>
    <t>kolumna sprawdzająca poprawność danych wpisanych w kol. 116, 123, 129, 135</t>
  </si>
  <si>
    <t>Należy wpisać termin zakończenia inwestycji (w przypadku wielu inwestycji - termin zakończenia ostatniej/ najpóźniejszej inwestycji) zadeklarowany w VI AKPOŚK.
Datę należy podać w formacie:
RRRR-MM-DD.</t>
  </si>
  <si>
    <t>Należy wpisać aktualny termin zakończenia inwestycji (w przypadku wielu inwestycji - termin zakończenia ostatniej/ najpóźniejszej inwestycji).
Datę należy podać w formacie:
RRRR-MM-DD.</t>
  </si>
  <si>
    <t>liczba mieszkańców, którzy zostaną podłączeni do sieci po jej wybudowaniu</t>
  </si>
  <si>
    <t>Należy wpisać liczbę mieszkańców, którzy zostaną podłączeni do sieci po jej wybudowaniu.</t>
  </si>
  <si>
    <t>Należy wybrać z listy rozwijanej "TAK" lub "NIE".</t>
  </si>
  <si>
    <t>Należy wpisać termin zakończenia inwestycji (w przypadku wielu inwestycji - termin zakończenia ostatniej/ najpóźniejszej inwestycji) zadeklarowany w VI AKPOŚK.
Datę należy podać w formacie:
RRRR-MM-DD. Pole nie może być puste, gdy w kol. 246 wybrano "TAK".</t>
  </si>
  <si>
    <t>Kolumna sprawdzająca spójność danych w kol. 96 i 97.
Należy zastosować się do pojawiającego się w niej komunikatu.
Podświetlone na różowo - błędem jest, gdy w kol. 96 jest liczba &gt;0 i jednocześnie w kol. 97 wpisano "Brak przelewów burzowych", lub gdy w kol. 96 jest 0, a w kol.97 jest "TAK" lub "NIE". Należy skorygować dane w kol. 96 i 97.</t>
  </si>
  <si>
    <t xml:space="preserve">Kolumna nie może być pusta, jeżeli w kol. 96 wpisano wartość większą od 0. 
Należy opisać wg wzoru:
nazwa punktu 1-liczba zrzutów; nazwa punktu 2-liczba zrzutów; itd.
Należy brać pod uwagę wyłącznie przelewy burzowe na kanalizacji ogólnospławnej. Jeżeli w roku sprawozdawczym nie występowały zrzuty z punktów posiadających pozwolenia wodnoprawne, należy wpisać: Brak.
</t>
  </si>
  <si>
    <t xml:space="preserve">Kolumna nie może być pusta, jeżeli w kol. 96 wpisano wartość większą od 0. 
Należy opisać wg wzoru:
nazwa punktu 1-liczba zrzutów; nazwa punktu 2-liczba zrzutów; itd.
Należy brać pod uwagę wyłącznie przelewy burzowe na kanalizacji ogólnospławnej. Jeżeli w roku sprawozdawczym nie występowały zrzuty z punktów nie posiadających pozwoleń wodnoprawnych, należy wpisać: Brak.
</t>
  </si>
  <si>
    <t>Należy opisać stosowane metody ograniczające zanieczyszczenia związane z przelewem wód burzowych.</t>
  </si>
  <si>
    <t>Kolumna nie może być pusta, jeżeli w kol. 96 wpisano wartość większą od 0. Należy wybrać z listy rozwijanej "TAK", "NIE".</t>
  </si>
  <si>
    <t>Należy wpisać nazwy aktualnie realizowanych inwestycji z zakresu budowy sieci kanalizacyjnej oddzielone średnikami.</t>
  </si>
  <si>
    <t>Należy wpisać łączną długość budowanej sieci kanalizacyjnej [km].</t>
  </si>
  <si>
    <t>Należy wpisać termin zakończenia inwestycji (w przypadku wielu inwestycji - planowany termin zakończenia ostatniej inwestycji) zadeklarowany w VI AKPOŚK.
Datę należy podać datę w formacie: RRRR-MM-DD.</t>
  </si>
  <si>
    <t>Należy wpisać aktualny termin zakończenia inwestycji (w przypadku wielu inwestycji - planowany termin zakończenia ostatniej inwestycji).
Datę należy podać datę w formacie: RRRR-MM-DD.</t>
  </si>
  <si>
    <t>Należy wpisać aktualny termin zakończenia inwestycji (w przypadku wielu inwestycji - planowany termin zakończenia ostatniej inwestycji).
Datę należy podać w formacie:
RRRR-MM-DD.</t>
  </si>
  <si>
    <t>Należy wpisać łączną długość modernizowanych sieci kanalizacyjnych [km].</t>
  </si>
  <si>
    <t>Należy wpisać aktualny termin zakończenia inwestycji (w przypadku wielu inwestycji - planowany termin zakończenia ostatniej inwestycji).
Datę należy podać w formacie: RRRR-MM-DD.</t>
  </si>
  <si>
    <t>Należy wpisać termin zakończenia inwestycji (w przypadku wielu inwestycji - planowany termin zakończenia ostatniej inwestycji) zadeklarowany w VI AKPOŚK.
Datę należy podać w formacie: RRRR-MM-DD.</t>
  </si>
  <si>
    <t>Należy wpisać łączną długość planowanych do modernizacji sieci kanalizacyjnych [km].</t>
  </si>
  <si>
    <t>Kolumna uzupełniana AUTOMATYCZNIE, sumuje zadeklarowane środki z kol.116, 123, 129, 135, 139 i 140.</t>
  </si>
  <si>
    <t>Kolumna uzupełniana po zakończeniu weryfikacji sprawozdania.</t>
  </si>
  <si>
    <t>Aktualny rodzaj oczyszczalni (pole uzupełnia KZGW na końcowym etapie projektu Sprawozdania).</t>
  </si>
  <si>
    <t>RLM dostarczany do oczyszczalni przez KP z terenów innych aglomeracji, jeżeli jest kilka aglomeracji, należy podać łączną sumę ładunków.
Jeżeli oczyszczalnia nie przyjmuje ścieków przez KP z innej aglomeracji, należy wpisać wartość 0.
Dla aktywnych oczyszczalni pole nie może być puste.</t>
  </si>
  <si>
    <t>Należy wstawić nazwę odbiornika wg Atlasu hydrologicznego Polski lub na podstawie Mapy Podziału Hydrograficznego Polski (MPHP wersja elektroniczna), natomiast bezpośredni odbiornik podawać wg pozwolenia wodnoprawnego lub zintegrowanego.</t>
  </si>
  <si>
    <t>Należy podać liczbę prób pobranych w roku sprawozdawczym (kalendarzowym).
Dla aktywnych oczyszczalni pole nie może być puste.</t>
  </si>
  <si>
    <t>Sprawdzenie kol. 1</t>
  </si>
  <si>
    <t>Sprawdzenie kol. 19</t>
  </si>
  <si>
    <t>Sprawdzenie kol. 22-26</t>
  </si>
  <si>
    <t>Sprawdzenie kol. 42 i 44a</t>
  </si>
  <si>
    <t>Sprawdzenie kol. 43 i 44b</t>
  </si>
  <si>
    <t>Sprawdzenie kol. 42 i 46a</t>
  </si>
  <si>
    <t>Sprawdzenie kol. 43 i 46b</t>
  </si>
  <si>
    <t>Sprawdzenie kol. 57 i 62</t>
  </si>
  <si>
    <t>Sprawdzenie kol. 63-66</t>
  </si>
  <si>
    <t xml:space="preserve">kolumna sprawdzająca
Różnica między nakładami poniesionymi (kol.71), a źródłami finansowania (kol.81)
</t>
  </si>
  <si>
    <t>Sprawdzenie 1 kol. 68-70 i 72-80</t>
  </si>
  <si>
    <t>Sprawdzenie 2 kol. 68-70 i 72-80</t>
  </si>
  <si>
    <t>Sprawdzenie kol. 96, 97</t>
  </si>
  <si>
    <t>Sprawdzenie kol. 116, 123, 129, 135</t>
  </si>
  <si>
    <t>Sprawdzenie kol. 154</t>
  </si>
  <si>
    <t>Sprawdzenie kol. 160, 162</t>
  </si>
  <si>
    <t>Wyjaśnienie kol. 160, 162</t>
  </si>
  <si>
    <t>Sprawdzenie kol. 167, 168</t>
  </si>
  <si>
    <t>Sprawdzenie kol. 169, 170</t>
  </si>
  <si>
    <t>Wyjaśnienie kol. 169, 170</t>
  </si>
  <si>
    <t>Sprawdzenie kol. 193,194</t>
  </si>
  <si>
    <t>Sprawdzenie kol. 177, 179-183 z kol. 184</t>
  </si>
  <si>
    <t>Sprawdzenie kol. 169 i 199-210</t>
  </si>
  <si>
    <t>Sprawdzenie kol. 259</t>
  </si>
  <si>
    <t>Kolumna na dodatkowe uwagi i wyjaśnienia.</t>
  </si>
  <si>
    <t>Należy wybrać z listy rozwijanej "TAK" lub "NIE".
Pole nie może być puste, gdy w którekolwiek pole w kol. 211a-211f wpisano datę.</t>
  </si>
  <si>
    <t>Należy wpisać skróty rodzaju inwestycji zaplanowanych do realizacji w VI AKPOŚK, tj.:
BN – budowa nowej oczyszczalni ścieków;
M – modernizacja oczyszczalni ścieków; 
MO – modernizacja gospodarki osadowej;
R – rozbudowa oczyszczalni;
RM – rozbudowa i modernizacja oczyszczalni;
L – likwidacja oczyszczalni.
Pole nie może być puste, gdy w kol. 212 wybrano "TAK".</t>
  </si>
  <si>
    <t>Datę należy podać w formacie:
RRRR-MM-DD.
Pole nie może być puste, gdy w kol. 212 wybrano "TAK".</t>
  </si>
  <si>
    <t>Kolumnę należy wypełnić, gdy zaistniały takie sytuacje.</t>
  </si>
  <si>
    <t>Należy wpisać nazwę/y inwestycji planowanej do realizacji w latach 2024-2027 dotyczącej oczyszczalni ścieków.</t>
  </si>
  <si>
    <t xml:space="preserve">Nazwa aglomeracji: </t>
  </si>
  <si>
    <t>I_d aglomeracji:</t>
  </si>
  <si>
    <t xml:space="preserve">Województwo: </t>
  </si>
  <si>
    <t>Liczba oczyszczalni ścieków na terenie aglomeracji:</t>
  </si>
  <si>
    <t>Liczba końcowych punktów zrzutów na terenie aglomeracji:</t>
  </si>
  <si>
    <t>Liczba pól błędnie wypełnionych:
(w polach tych należy zweryfikować podane wartości i poprawić stosując się do uwag znajdujących się w wierszu: "informacja pomocnicza dot. wypełniania kolumny" i kolumnach sprawdzających oznaczonych nagłówkiem "Sprawdzenie")</t>
  </si>
  <si>
    <t>Liczba komunikatów wymagających wyjaśnienia:
(w polach tych należy opisać lub wyjaśnić prezentowane dane zgodnie z komunikatem, który pojawił się w kolumnie "Sprawdzenie")</t>
  </si>
  <si>
    <t>RZGW:</t>
  </si>
  <si>
    <t>Liczba pustych pól wymagających uzupełnienia (oznaczone w arkuszu na zielono):</t>
  </si>
  <si>
    <t>Liczba pół błędnie wypełnionych (oznaczone na różowo):</t>
  </si>
  <si>
    <t>Numery kolumn błędnie wypełnionych:</t>
  </si>
  <si>
    <t>Liczba komunikatów wymagających uzupełnienia:</t>
  </si>
  <si>
    <t>Numery kolumn wymagających korekty lub potwierdzenia danych:</t>
  </si>
  <si>
    <t>Wyjaśnienie kol. 42</t>
  </si>
  <si>
    <t>Wyjaśnienie kol. 43</t>
  </si>
  <si>
    <t>Sprawdzenie kol. 42</t>
  </si>
  <si>
    <t>kolumna sprawdzająca poprawność wpisania danych w kol. 22-26</t>
  </si>
  <si>
    <t>Liczba pól wymagających jeszcze uzupełnienia: 
(wymieniona liczba pól jest niezbędna do uzupełnienia, by uznać sprawozdanie za kompletne)</t>
  </si>
  <si>
    <t>data złożonego spr.</t>
  </si>
  <si>
    <r>
      <t xml:space="preserve">Należy wybrać wartość z listy rozwijanej:
TAK - oczyszczalnia spełnia warunki rozporządzenia;
NIE - jeśli warunki nie są spełnione. 
</t>
    </r>
    <r>
      <rPr>
        <b/>
        <sz val="11"/>
        <color theme="1"/>
        <rFont val="Calibri"/>
        <family val="2"/>
        <charset val="238"/>
      </rPr>
      <t>Należy odnieść się do ostatniego pełnego roku obowiązywania pozwolenia.</t>
    </r>
    <r>
      <rPr>
        <sz val="11"/>
        <color theme="1"/>
        <rFont val="Calibri"/>
        <family val="2"/>
      </rPr>
      <t xml:space="preserve">
Dla aktywnych oczyszczalni pole nie może być puste.</t>
    </r>
  </si>
  <si>
    <r>
      <t xml:space="preserve">Należy wybrać wartość z listy rozwijanej:
TAK - oczyszczalnia spełnia warunki pozwolenia;
NIE- jeśli warunki nie są spełnione. 
</t>
    </r>
    <r>
      <rPr>
        <b/>
        <sz val="11"/>
        <color theme="1"/>
        <rFont val="Calibri"/>
        <family val="2"/>
        <charset val="238"/>
        <scheme val="minor"/>
      </rPr>
      <t>Należy odnieść się do ostatniego pełnego roku obowiązywania pozwolenia.</t>
    </r>
    <r>
      <rPr>
        <sz val="11"/>
        <color theme="1"/>
        <rFont val="Calibri"/>
        <family val="2"/>
        <scheme val="minor"/>
      </rPr>
      <t xml:space="preserve">
Dla aktywnych oczyszczalni pole nie może być puste.</t>
    </r>
  </si>
  <si>
    <r>
      <t xml:space="preserve">Należy wybrać z listy rozwijanej:
TAK – jeżeli liczba prób była zgodna;
NIE –Jeśli liczba prób nie była zgodna. 
</t>
    </r>
    <r>
      <rPr>
        <b/>
        <sz val="11"/>
        <color theme="1"/>
        <rFont val="Calibri"/>
        <family val="2"/>
        <charset val="238"/>
        <scheme val="minor"/>
      </rPr>
      <t>Należy odnieść się do ostatniego pełnego roku obowiązywania pozwolenia.</t>
    </r>
    <r>
      <rPr>
        <sz val="11"/>
        <color theme="1"/>
        <rFont val="Calibri"/>
        <family val="2"/>
        <scheme val="minor"/>
      </rPr>
      <t xml:space="preserve">
Dla aktywnych oczyszczalni pole nie może być puste.</t>
    </r>
  </si>
  <si>
    <t>241a</t>
  </si>
  <si>
    <t>organ, który wydał pozwolenie wodnoprawne lub zintegrowane</t>
  </si>
  <si>
    <t>data wejścia w życie ostatniej uchwały Rady Gminy (uchwała zmieniająca aglomerację, wyznaczająca lub ją likwidująca)</t>
  </si>
  <si>
    <t>ilość nieczystości ciekłych dostarczanych do oczyszczalni taborem asenizacyjnym ze zbiorników bezodpływowych i przydomowych oczyszczalni ścieków
[tys. m3/r]</t>
  </si>
  <si>
    <t>funkcjonujące technologie zastosowane do polepszania jakości ścieków oczyszczonych takie jak: UV, chlorowanie, ozonowanie, mikrofiltracja, ultrafiltracja (czwarty stopień oczyszczania)</t>
  </si>
  <si>
    <t>Rok wejścia w życie uchwały obowiązującej w roku sprawozdawczym:</t>
  </si>
  <si>
    <t>RLM aglomeracji zgodnie z obowiązującą uchwałą:</t>
  </si>
  <si>
    <t>kolumna sprawdzająca spójność wpisanych danych w kol. 24,25,30,34 i 42</t>
  </si>
  <si>
    <t>RLM z uchwały obowiązującej w 2022 r.</t>
  </si>
  <si>
    <t>Kolumna uzupełniana automatycznie.
Wartość kolumny powinna być równa lub większa od 0.
Podświetlone na różowo - błędem jest, gdy wartość w kol. 22 jest niższa od sumy kol. 23-26, oznacza to, że liczba mieszkańców korzystających z poszczególnych systemów zbierania, jest wyższa od ogólnej liczby mieszkańców. Dane w kol. 22-26 należy wtedy skorygować.</t>
  </si>
  <si>
    <t>X</t>
  </si>
  <si>
    <t>liczba mieszkańców nieprzyporządkowanych do żadnego systemu zbierania – wyliczenie AUTOMATYCZNE</t>
  </si>
  <si>
    <t>Liczba miejsc noclegowych nieprzyporządkowanych do żadnego systemu zbierania – wyliczenie AUTOMATYCZNE</t>
  </si>
  <si>
    <t>Sprawdzenie kol. 43</t>
  </si>
  <si>
    <t>Pole należy uzupełnić, gdy w kol. 44a/44b, zaznaczono odpowiedź "NIE lub częściowo". Należy w takiej sytuacji wymienić gminy, które nie prowadzą ewidencji zbiorników bezodpływowych i/lub przydomowych oczyszczalni ścieków, lub prowadzą ją niepełną. Jeżeli wszystkie gminy prowadzą pełną ewidencję lub nie posiadają zarówno szamb, jak i POŚ na terenie aglomeracji, kolumnę należy pozostawić PUSTĄ.</t>
  </si>
  <si>
    <t>kolumna sprawdzająca spójność wypełnienia kol. 57 i 62.</t>
  </si>
  <si>
    <t>Komunikat pojawia się wyłącznie w przypadku, gdy gmina wykazała mieszkańców przyłączonych do nowo wybudowanej sieci i jednocześnie nie wykazała długości nowo wybudowanej sieci. Dane w kol. 57 i 62 należy zweryfikować i poprawić.</t>
  </si>
  <si>
    <t>ilość ścieków komunalnych doprowadzonych zbiorczym systemem kanalizacyjnym do oczyszczalni 
[tys. m3/r]</t>
  </si>
  <si>
    <t>ilość ścieków nieoczyszczonych doprowadzonych do odbiornika bezpośrednio z systemu kanalizacyjnego (przelewów burzowych)
[tys. m3/r]</t>
  </si>
  <si>
    <t>kolumna sprawdzająca spójność wpisanych danych w kol. 26,31 i 43</t>
  </si>
  <si>
    <t>obowiązująca uchwała wyznaczająca, zmieniająca lub likwidująca aglomerację</t>
  </si>
  <si>
    <t>Kolumna sprawdzająca,
obliczająca różnicę między poniesionymi wydatkami, a źródłami finansowania.
Wartość powinna być równa 0.
Podświetlenie na różowo - błąd różnicy, należy wówczas skorygować wartości w kol. 68-70 i 72- 80.</t>
  </si>
  <si>
    <t>Kolumna jest uzupełniana AUTOMATYCZNIE. Prosimy o niezmienianie danych. Komunikat "Błąd wpisanych danych" pojawia się, gdy w którąś z kol. 68-70 wpisano liczbę niezgodnie z formatem (liczba nie może zawierać spacji lub liter). W takiej sytuacji, należy sprawdzić poprawność wpisanych liczb.</t>
  </si>
  <si>
    <t>Kolumna jest uzupełniana AUTOMATYCZNIE. Prosimy o niezmienianie danych. Komunikat "Błąd wpisanych danych" pojawia się, gdy w którąś z kol. 72-79 wpisano liczbę niezgodnie z formatem (liczba nie może zawierać spacji lub liter). W takiej sytuacji, należy sprawdzić poprawność wpisanych liczb.</t>
  </si>
  <si>
    <t>Należy wybrać z listy rozwijanej status aglomeracji.</t>
  </si>
  <si>
    <t>Należy podać łączną liczbę oczyszczalni w aglomeracji (aktywnych, w budowie, w likwidacji).
W przypadku Aglomeracji wyłącznie z KP, należy wpisać wartość 0.</t>
  </si>
  <si>
    <t xml:space="preserve">Kolumna uzupełniana automatycznie,
ale w razie potrzeby można uzupełnić ją ręcznie
</t>
  </si>
  <si>
    <t>Należy wpisać RLM, która widnieje w obowiązującej uchwale.</t>
  </si>
  <si>
    <t>A</t>
  </si>
  <si>
    <t>Kolumna uzupełniana automatycznie,
ale w razie potrzeby można uzupełnić ją ręcznie.</t>
  </si>
  <si>
    <t>Należy wpisać gminę o największej RLM leżącej na terenie aglomeracji.</t>
  </si>
  <si>
    <t>Należy wybrać z listy rozwijanej rodzaj gminy.</t>
  </si>
  <si>
    <t>Należy wybrać "TAK" lub "NIE" z listy rozwijanej.</t>
  </si>
  <si>
    <t>Należy podać w kolejności: numer, organ, datę, nazwę i publikator aktualnej uchwały wyznaczającej aglomerację.</t>
  </si>
  <si>
    <t>Należy podać liczbę osób zameldowanych na pobyt stały i czasowy powyżej 3 miesięcy na terenie aglomeracji osób korzystających z odpowiednich systemów zbierania ścieków. 
Jeżeli w którejkolwiek kolumnie brak jest mieszkańców korzystających z danego sposobu oczyszczania ścieków należy wpisać wartość "0".
Wartość z kol. 22 powinna być równa lub nieznacznie większa od sumy z kol. 23, 24, 25, 26.</t>
  </si>
  <si>
    <t xml:space="preserve">Należy podać RLM ścieków przemysłowych na terenie aglomeracji korzystających z odpowiednich systemów zbierania ścieków.
Jeżeli w którejkolwiek komórce brak jest przemysłu korzystającego z danego sposobu oczyszczania należy wpisać wartość "0".
</t>
  </si>
  <si>
    <t>Należy wpisać wartość.
Jeżeli nie ma zbiorników bezodpływowych należy wpisać "0".</t>
  </si>
  <si>
    <t>Należy wpisać wartość.
Jeżeli nie ma przydomowych oczyszczalni ścieków, należy wpisać "0".</t>
  </si>
  <si>
    <t>Należy podać sumaryczną liczbę punktów przelewowych na terenie aglomeracji. W przypadku braku takich punktów należy wpisać wartość 0.</t>
  </si>
  <si>
    <t>Należy podać współrzędne geograficzne TYLKO w formacie dziesiętnym od 49,00000 do 55,00000.</t>
  </si>
  <si>
    <t>Należy podać współrzędne geograficzne TYLKO w formacie dziesiętnym od 14,00000 do 24,50000.</t>
  </si>
  <si>
    <t>Należy wybrać z listy rozwijanej "TAK", "NIE", "Brak przelewów burzowych na terenie aglomeracji"
Należy pamiętać, że nie są to by-passy oczyszczalni ścieków. Należy brać pod uwagę wyłącznie przelewy burzowe na kanalizacji ogólnospławnej.</t>
  </si>
  <si>
    <t>Należy wybrać z listy rozwijanej "TAK", "NIE" lub "Brak sieci kanalizacyjnej na terenie aglomeracji".</t>
  </si>
  <si>
    <t>Jeżeli w aglomeracji obowiązuje kilka taryf, należy je wymienić oddzielając średnikami kwoty i nazwy gminy w których obowiązują.</t>
  </si>
  <si>
    <t>W,L</t>
  </si>
  <si>
    <t>źródła pochodzenia oraz kwoty łączne poniesione w roku sprawozdawczym
 (Pole uzupełniane AUTOMATYCZNIE)</t>
  </si>
  <si>
    <t>czy w budowie</t>
  </si>
  <si>
    <t>czy OŚ jest aktywna</t>
  </si>
  <si>
    <t>rlm aglo</t>
  </si>
  <si>
    <t xml:space="preserve">rodzaj wielkości </t>
  </si>
  <si>
    <t>ZO</t>
  </si>
  <si>
    <t>Azot</t>
  </si>
  <si>
    <t>Fosfor</t>
  </si>
  <si>
    <t>Przekroczenia</t>
  </si>
  <si>
    <t>czy spełnia warunki rozporządzenia</t>
  </si>
  <si>
    <t>kolumny pomocnicze do obliczania błędów</t>
  </si>
  <si>
    <t>max aglo i wydajności OŚ</t>
  </si>
  <si>
    <t>Wartości dozwolone wg max wielkości aglo i pozwol</t>
  </si>
  <si>
    <t>sprawdzenie 0 -ok 1 -błąd</t>
  </si>
  <si>
    <t>w rozporządzeniu</t>
  </si>
  <si>
    <t>wg Marcina</t>
  </si>
  <si>
    <t>&lt;10000</t>
  </si>
  <si>
    <t>10000-14999</t>
  </si>
  <si>
    <t>15000-99999</t>
  </si>
  <si>
    <t>&gt;=10000</t>
  </si>
  <si>
    <t xml:space="preserve">Należy wpisać nazwę oczyszczalni ścieków.
</t>
  </si>
  <si>
    <t>Jeśli oczyszczalnia nie posiada adresu (np. jest projektowana lub w fazie budowy) należy podać dane numeru działki.</t>
  </si>
  <si>
    <t xml:space="preserve">Należy podać przepływ średni dobowy z projektu oczyszczalni.
Jeżeli w projekcie nie podano wartości średniej, należy wpisać dane z pozwolenia wodnoprawnego lub zintegrowanego. </t>
  </si>
  <si>
    <t>Należy podać przepływ maksymalny dobowy z projektu oczyszczalni.
Jeżeli w projekcie nie podano wartości maksymalnej, należy wpisać dane z pozwolenia wodnoprawnego lub zintegrowanego. 
Jeśli w projekcie i pozwoleniu nie określono wartości "maksymalnej" należy w miejsce wartości maksymalnej przepisać wartość "średnią".
Podświetlone na różowo - wartość nie może być mniejsza niż w kol. 159. Wartość należy skorygować.</t>
  </si>
  <si>
    <t>Należy wpisać projektowe obciążenie oczyszczalni ścieków wyrażone równoważną liczbą mieszkańców RLM, a w przypadku braku projektowej wartości RLM, wpisać wartość ustaloną na podstawie maksymalnego dobowego projektowego ładunku BZT5, gdzie 1 RLM oczyszczalni równy jest ładunkowi BZT5 w ilości 60 g tlenu na dobę.</t>
  </si>
  <si>
    <t>sumaryczny ładunek jaki otrzymuje oczyszczalnia, suma ładunków z własnej aglomeracji i dostarczany przez KP</t>
  </si>
  <si>
    <t>czy istnieje</t>
  </si>
  <si>
    <t>Kolumna porównuje wielkość parametrów ścieków oczyszczonych z wartościami stężeń dopuszczonymi w rozporządzeniu, uwzględniając wielkość aglomeracji i wydajność oczyszczalni w obowiązującym pozwoleniu wodnoprawnym lub zintegrowanym.</t>
  </si>
  <si>
    <t>Kolumna sprawdzająca,
obliczająca różnicę między poniesionymi wydatkami, a źródłami finansowania.
Wartość powinna być równa 0.
Podświetlenie na różowo - błąd różnicy, należy wówczas skorygować wartości w kol. 216-219 oraz 221-224, 226, 228.</t>
  </si>
  <si>
    <t xml:space="preserve">Datę należy podać w formacie:
RRRR-MM-DD. </t>
  </si>
  <si>
    <t>Należy wpisać nazwę organu, który wydał pozwolenie wodnoprawne luz zintegrowane obowiązujące na koniec roku sprawozdawczego.</t>
  </si>
  <si>
    <t>Wyjaśnienie kol. 244, 250</t>
  </si>
  <si>
    <t>Sprawdzenie kol. 244, 250</t>
  </si>
  <si>
    <t>kolumna sprawdzająca poprawność danych wpisanych w kol. 244, 250</t>
  </si>
  <si>
    <t>Kolumna jest uzupełniana AUTOMATYCZNIE. Prosimy o niezmienianie danych. 
Komunikat "Błąd wpisanych danych" pojawia się, gdy w którąś z kol. 222,250 wpisano liczbę niezgodnie z formatem (liczba nie może zawierać spacji lub liter). W takiej sytuacji, należy sprawdzić poprawność wpisanych liczb.</t>
  </si>
  <si>
    <t>Ilość ść.do oczyszczenia z aglo(wytw -KP)</t>
  </si>
  <si>
    <t>% obsługi przekracza 100</t>
  </si>
  <si>
    <t>Ilość ść. Opuszczających OS</t>
  </si>
  <si>
    <t>rodzaj wielkości (max RLM i OŚ)</t>
  </si>
  <si>
    <t>Wartości obliczone max i spełnienie warunków</t>
  </si>
  <si>
    <t>inw zak</t>
  </si>
  <si>
    <t>czy jest inw pla</t>
  </si>
  <si>
    <t>czy jest inw rozp</t>
  </si>
  <si>
    <t>bkr</t>
  </si>
  <si>
    <t>bkp</t>
  </si>
  <si>
    <t>mkr</t>
  </si>
  <si>
    <t>mkp</t>
  </si>
  <si>
    <t>inwestycje</t>
  </si>
  <si>
    <t>wydatki</t>
  </si>
  <si>
    <t>inw rozp</t>
  </si>
  <si>
    <t>inw pl</t>
  </si>
  <si>
    <t>łączne</t>
  </si>
  <si>
    <t xml:space="preserve">koszty związane z wykonaniem dokumentacji projektowej 
</t>
  </si>
  <si>
    <t>zagraniczne</t>
  </si>
  <si>
    <t>kredyty</t>
  </si>
  <si>
    <t>inne</t>
  </si>
  <si>
    <t>wydajność oś aktywnych</t>
  </si>
  <si>
    <t>Należy wpisać RLM ścieków odprowadzany przez KP do oczyszczalni ścieków w innej aglomeracji.</t>
  </si>
  <si>
    <t>Należy podać współrzędne geograficzne TYLKO w formacie dziesiętnym od 49,0000 do 55,0000.</t>
  </si>
  <si>
    <t>Należy podać współrzędne geograficzne TYLKO w formacie dziesiętnym
od 14,0000 do 24,5000.</t>
  </si>
  <si>
    <t>Nazwa oczyszczalni ścieków wraz z nazwą aglomeracji, do której należy. W przypadku pojawienia się komunikatu, należy upewnić się czy taki I_d występuje w wymienionym sprawozdaniu dostępnym na stronie PGW WP, oraz czy w polu nie wpisano przypadkowo zbędnych spacji.</t>
  </si>
  <si>
    <t>Kolumna jest uzupełniana automatycznie.
W przypadku pojawienia się komunikatu, należy upewnić się czy I_d z kol. 259 występuje w wymienionym sprawozdaniu dostępnym na stronie PGW WP oraz czy nie wpisano przypadkowo zbędnych spacji.</t>
  </si>
  <si>
    <t>Sprawdzenie kol. 259, 263</t>
  </si>
  <si>
    <t>Wyjaśnienie kol. 259, 263</t>
  </si>
  <si>
    <t>czy jest KP</t>
  </si>
  <si>
    <t>Liczba pustych pól niezbędnych jeszcze uzupełnienia:</t>
  </si>
  <si>
    <t>Liczba pól błędnie uzupełnionych, które należy zweryfikować i poprawić:</t>
  </si>
  <si>
    <t>;</t>
  </si>
  <si>
    <t>suma ścieków odpr</t>
  </si>
  <si>
    <t>suma</t>
  </si>
  <si>
    <t>przybliż.m3 z KP</t>
  </si>
  <si>
    <t>przybl. Śc dost.</t>
  </si>
  <si>
    <t>Możliwe błędy:</t>
  </si>
  <si>
    <t>wyk w kol.</t>
  </si>
  <si>
    <t>komentarz</t>
  </si>
  <si>
    <t>nr kolumn</t>
  </si>
  <si>
    <t>kol. 22-26</t>
  </si>
  <si>
    <t>czy jest</t>
  </si>
  <si>
    <t>kol. 28-31</t>
  </si>
  <si>
    <t>kol. 44a</t>
  </si>
  <si>
    <t>kol. 44b</t>
  </si>
  <si>
    <t>kol. 51</t>
  </si>
  <si>
    <t>kol. 53</t>
  </si>
  <si>
    <t>kol. 58</t>
  </si>
  <si>
    <t>kol. 60</t>
  </si>
  <si>
    <t>kol. 62</t>
  </si>
  <si>
    <t>kol. 96 i 97</t>
  </si>
  <si>
    <t>Należy wypisać nazwy wszystkich gmin wchodzących w skład aglomeracji oddzielone przecinkiem (nie chodzi o ich liczbę).</t>
  </si>
  <si>
    <t>kol. 68-70 i 72- 80</t>
  </si>
  <si>
    <t xml:space="preserve"> (Dane w kol. 28-31 należy wtedy skorygować wg opisu do kol. 32); </t>
  </si>
  <si>
    <t xml:space="preserve"> (Dane w kol. 42 i 44a są sprzeczne i należy je skorygować.); </t>
  </si>
  <si>
    <t xml:space="preserve"> (Dane w kol. 43 i 44b są sprzeczne i należy je skorygować.); </t>
  </si>
  <si>
    <t xml:space="preserve"> (Gmina deklaruje przyłączenie mieszkańców do nowo wybudowanej sieci i jednocześnie nie wykazuje sieci, która byłaby wybudowana i odebrana w roku sprawozdawczym.); </t>
  </si>
  <si>
    <t xml:space="preserve"> (Dane w kol. 96 i 97 są sprzeczne. Należy je ujednolicić.); </t>
  </si>
  <si>
    <t xml:space="preserve">pojawi się: </t>
  </si>
  <si>
    <t xml:space="preserve"> (Wartość w kol. 22 jest niższa od sumy kol. 23-26, oznacza to, że liczba mieszkańców korzystających z poszczególnych systemów zbierania, jest wyższa od ogólnej liczby mieszkańców.); </t>
  </si>
  <si>
    <t xml:space="preserve"> (Występuje różnica między poniesionymi wydatkami, a źródłami finansowania.); </t>
  </si>
  <si>
    <t>Możliwe komunikaty:</t>
  </si>
  <si>
    <t>kol. 19</t>
  </si>
  <si>
    <t>kol. 42</t>
  </si>
  <si>
    <t>kol. 43</t>
  </si>
  <si>
    <t>kol. 63-66</t>
  </si>
  <si>
    <t>kol. 68-70, 72-80</t>
  </si>
  <si>
    <t>kol. 116, 123, 129, 135</t>
  </si>
  <si>
    <t>kol. 160</t>
  </si>
  <si>
    <t>kol. 161</t>
  </si>
  <si>
    <t>kol. 167, 168</t>
  </si>
  <si>
    <t>błędy z TAK</t>
  </si>
  <si>
    <t>kol. 179</t>
  </si>
  <si>
    <t>kol. 180</t>
  </si>
  <si>
    <t>kol. 181</t>
  </si>
  <si>
    <t>kol. 182</t>
  </si>
  <si>
    <t>kol. 183</t>
  </si>
  <si>
    <t xml:space="preserve"> (Wartość nie może być mniejsza niż w kol. 159); </t>
  </si>
  <si>
    <t xml:space="preserve"> (Łączna suma udziałów oczyszczalni ścieków w obsłudze RLM aglomeracji przekracza 100%.); </t>
  </si>
  <si>
    <t xml:space="preserve"> (Zaznaczono "TAK" mimo wykazania znacznego przekroczenia dopuszczalnych wartości rozporządzenia.); </t>
  </si>
  <si>
    <t>nr wiersza</t>
  </si>
  <si>
    <t>kol. 169, 170</t>
  </si>
  <si>
    <t>kol. 160, 162</t>
  </si>
  <si>
    <t>kol. 169, 199-210</t>
  </si>
  <si>
    <t>Da wydatki</t>
  </si>
  <si>
    <t>kol. 216-219, 221-224,226,228</t>
  </si>
  <si>
    <t>kol. 177, 179-183 z kol. 184</t>
  </si>
  <si>
    <t>kol. 216-219, 221-224, 226, 228</t>
  </si>
  <si>
    <t>kol. 244, 250</t>
  </si>
  <si>
    <t>kol. 259</t>
  </si>
  <si>
    <t xml:space="preserve"> (Gmina zadeklaruje, że aglomeracją odbierającą ścieki jest własna aglomeracja.); </t>
  </si>
  <si>
    <t>kol. 259, 263</t>
  </si>
  <si>
    <t>Z listy rozwijanej należy wybrać:
TAK – jeśli dany parametr spełnił wymagania określone w rozporządzeniu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
NIE – jeżeli nie spełnił ww. wymagań.
Podświetlone na różowo - błędem jest, gdy zaznaczono "TAK" mimo wykazania znacznego przekroczenia dopuszczalnych wartości rozporządzenia. Dane w kol. 190 -194 należy zweryfikować i w wypadku potwierdzenia ich poprawności, dokonać korekty w zakresie spełnienia wymagań rozporządzenia.
UWAGA: Dla oczyszczalni o wielkości &lt;10 000 RLM, znajdujących się w aglomeracjach &lt; 10 000 RLM, dla których w pozwoleniu wodnoprawnym nie narzucono konieczności badania azotu i fosforu, należy dla tych wartości wybrać z listy rozwijanej "Nie jest wymagane".
Dla aktywnych oczyszczalni pola nie mogą być puste.</t>
  </si>
  <si>
    <t xml:space="preserve">Należy podać wartości średnich rocznych wskaźników w ściekach odpływających z oczyszczalni. Wartości powinny być określone na podstawie pomiarów ilości i jakości ścieków prowadzonych zgodnie z rozporządzeniem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
Dla oczyszczalni, które wykazały odprowadzone ścieki, pola 190-194 nie mogą być puste.
Wyjątek stanowią oczyszczalnie o wielkości w pozwoleniu wodnoprawnym &lt;10 000 RLM, znajdujące się w aglomeracjach &lt; 10 000 RLM, dla których w pozwoleniu wodnoprawnym nie narzucono konieczności badania azotu i fosforu. Dla tych oczyszczalni pola 193 i 194 można pozostawić pola PUSTE.
</t>
  </si>
  <si>
    <t>Należy podać współrzędne geograficzne TYLKO w formacie dziesiętnym
od 14,00000 do 24,50000.</t>
  </si>
  <si>
    <t>Należy opisać technologie zastosowane do polepszenia jakości ścieków oczyszczonych. W przypadku braku takich technologii pole należy wpisać słowo: Brak.</t>
  </si>
  <si>
    <t>Należy wpisać nazwę/y aktualnie realizowanej inwestycji dotyczącej oczyszczalni ścieków.
Pole nie może być puste dla oczyszczalni w budowie.</t>
  </si>
  <si>
    <t>Należy z listy rozwijanej wybrać odpowiednią wartość:
TAK – prowadzona jest pełna ewidencja szamb/POŚ na całym obszarze aglomeracji;
NIE lub częściowo - na terenie aglomeracji nie jest prowadzona ewidencja, lub jest prowadzona w sposób niekompletny. Dotyczy to również sytuacji, gdy nie wszystkie gminy wchodzące w skład aglomeracji prowadzą ewidencję lub część z nich prowadzi ją w sposób niepełny;
Brak szamb na terenie aglomeracji - na terenie aglomeracji nie ma szamb;
Brak POŚ na terenie aglomeracji - na terenie aglomeracji nie ma POŚ.
Pola sprawdzające - komunikaty o sprzeczności danych pojawiają się, gdy jednocześnie wybrano "TAK"/"NIE lub częściowo" gdy na terenie aglomeracji nie ma szamb/POŚ, lub gdy jednocześnie wybrano "Brak szamb/POŚ na terenie aglomeracji" i wykazano liczbę szamb/POŚ. Prezentowane dane należy w tych wypadkach uznać za sprzeczne i należy je skorygować.</t>
  </si>
  <si>
    <t>Komunikaty ogólne:</t>
  </si>
  <si>
    <t>nazwa</t>
  </si>
  <si>
    <t>czy suma wielkości OS&lt;=rlm rzeczywisty+kp</t>
  </si>
  <si>
    <t>zmniejszenie procentu skanalizowania</t>
  </si>
  <si>
    <t>wyjście z 1 warunku</t>
  </si>
  <si>
    <t>2 % POŚ</t>
  </si>
  <si>
    <t xml:space="preserve">Wartość ładunku wyrażona w RLM z aglomeracji oraz RLM przyjmowanej końcowym punktem zrzutu odprowadzanej do oczyszczalni przekracza wydajność oczyszczalni wyrażoną w RLM, jaka została określona w pozwoleniu wodnoprawnym. Powyższe może świadczyć o braku spełnienia II warunku dyrektywy ściekowej. </t>
  </si>
  <si>
    <r>
      <t xml:space="preserve">ładunek z </t>
    </r>
    <r>
      <rPr>
        <b/>
        <sz val="11"/>
        <rFont val="Calibri"/>
        <family val="2"/>
      </rPr>
      <t>własnej</t>
    </r>
    <r>
      <rPr>
        <sz val="11"/>
        <rFont val="Calibri"/>
        <family val="2"/>
      </rPr>
      <t xml:space="preserve"> aglomeracji wyrażony w RLM, obsługiwany przez daną oczyszczalnię </t>
    </r>
  </si>
  <si>
    <r>
      <t xml:space="preserve">osad wywieziony do innej oczyszczalni celem dalszej obróbki.
Uwaga: wartość w tej kolumnie należy podać w </t>
    </r>
    <r>
      <rPr>
        <b/>
        <sz val="11"/>
        <color theme="1"/>
        <rFont val="Calibri"/>
        <family val="2"/>
      </rPr>
      <t>metrach sześciennych [m3]</t>
    </r>
    <r>
      <rPr>
        <sz val="11"/>
        <color theme="1"/>
        <rFont val="Calibri"/>
        <family val="2"/>
      </rPr>
      <t xml:space="preserve">
</t>
    </r>
  </si>
  <si>
    <r>
      <t xml:space="preserve">liczba mieszkańców korzystających ze zbiorników bezodpływowych (szamb) mieszkających na terenie </t>
    </r>
    <r>
      <rPr>
        <b/>
        <sz val="11"/>
        <color theme="1"/>
        <rFont val="Calibri"/>
        <family val="2"/>
      </rPr>
      <t>skanalizowanym</t>
    </r>
  </si>
  <si>
    <r>
      <t xml:space="preserve">liczba mieszkańców korzystających ze zbiorników bezodpływowych (szamb) mieszkających na terenie </t>
    </r>
    <r>
      <rPr>
        <b/>
        <sz val="11"/>
        <color theme="1"/>
        <rFont val="Calibri"/>
        <family val="2"/>
      </rPr>
      <t>nieskanalizowanym</t>
    </r>
  </si>
  <si>
    <t>Kolumna uzupełniana AUTOMATYCZNIE,
ale w razie potrzeby można uzupełnić ją ręcznie.</t>
  </si>
  <si>
    <t>Należy podać datę wejścia w życie uchwały lub ostatniej zmiany uchwały obowiązującej w roku sprawozdawczym.
Datę należy wpisać w formacie RRRR-MM-DD, lub przy wpisaniu innego formatu algorytm automatycznie zmieni na właściwy format.</t>
  </si>
  <si>
    <t>Kolumna uzupełniana automatycznie.
Wartość kolumny powinna być = 0.
Podświetlone na różowo - błędem jest, gdy wartość jest różna od 0. Liczba ujemna pojawia się, gdy wartość w kol. 28 jest niższa od sumy kol. 29-31, oznacza to, że liczba miejsc noclegowych korzystających z poszczególnych systemów zbierania, jest wyższa od ogólnej liczby miejsc noclegowych. Liczba dodatnia, pojawia się gdy występują miejsca noclegowe, dla których nie wykazano systemu zbierania ścieków. Dane w kol. 22-26 należy wtedy skorygować.</t>
  </si>
  <si>
    <t>Należy podać liczbę zarejestrowanych na terenie aglomeracji miejsc noclegowych korzystających z odpowiednich systemów zbierania ścieków.
UWAGA: Jeżeli w którejkolwiek kolumnie brak jest miejsc noclegowych korzystających z danego sposobu oczyszczania ścieków należy wpisać wartość "0".
Wartość z kol. 28 powinna być równa sumie kol. 29, 30, 31.</t>
  </si>
  <si>
    <t>zestawienie łączne RLM– wyliczenie AUTOMATYCZNE (na podstawie kolumn 23-34)</t>
  </si>
  <si>
    <t>spełnienie warunku II
(zgodnie z zasadą hierarchiczności)
1-spełnia; 0-nie spełnia
(pole uzupełnia KZGW na końcowym etapie projektu Sprawozdania)</t>
  </si>
  <si>
    <t>spełnienie warunku III
(zgodnie z zasadą hierarchiczności)
1-spełnia; 0-nie spełnia
(pole uzupełnia KZGW na końcowym etapie projektu Sprawozdania)</t>
  </si>
  <si>
    <t>spełnienie warunku I
1-spełnia; 0-nie spełnia
(pole uzupełniane AUTOMATYCZNIE)</t>
  </si>
  <si>
    <t>imię i nazwisko, służbowy email oraz służbowy numer telefonu osoby odpowiedzialnej za wypełnienie ankiety oraz delegowanej do późniejszych roboczych kontaktów w sprawie wyjaśnień, korekt czy ustaleń odnośnie do treści ankiety.
UWAGA: Dane z tego pola nie będą publikowane!</t>
  </si>
  <si>
    <t>imię i nazwisko, służbowy email oraz służbowy numer telefonu osoby odpowiedzialnej za wypełnienie ankiety oraz delegowanej do późniejszych roboczych kontaktów w sprawie wyjaśnień, korekt czy ustaleń odnośnie do treści ankiety.
UWAGA: Dane z tych pól nie będą publikowane!</t>
  </si>
  <si>
    <t>liczba zainstalowanych zbiorników bezodpływowych 
[szt.]</t>
  </si>
  <si>
    <t>sumaryczna liczba punktów przelewowych zainstalowanych na kanalizacji ogólnospławnej w aglomeracji</t>
  </si>
  <si>
    <t>liczba punktów przelewowych, z których w danym roku sprawozdawczym były zrzucane ścieki</t>
  </si>
  <si>
    <t>Kolumna jest uzupełniana AUTOMATYCZNIE. Prosimy o niezmienianie danych. </t>
  </si>
  <si>
    <t>Kolumna jest uzupełniana AUTOMATYCZNIE. Prosimy o niezmienianie danych.
Wartość w kol. 197 jest sumą kol. 200 do 208 i 210.</t>
  </si>
  <si>
    <t>Kolumna uzupełniona AUTOMATYCZNIE.
Komunikat "Błąd wpisanych danych" pojawia się, gdy w którąś z kol. 216-219 wpisano liczbę niezgodnie z formatem (liczba nie może zawierać spacji lub liter). W takiej sytuacji, należy sprawdzić poprawność wpisanych liczb.</t>
  </si>
  <si>
    <t>Kolumna uzupełniona AUTOMATYCZNIE.
Komunikat "Błąd wpisanych danych" pojawia się, gdy w którąś z kol. 221-224, 226, 228 wpisano liczbę niezgodnie z formatem (liczba nie może zawierać spacji lub liter). W takiej sytuacji, należy sprawdzić poprawność wpisanych liczb.</t>
  </si>
  <si>
    <t>kolumna sprawdzająca poprawność danych wpisanych w kol. 216-219, 221-224, 226, 228</t>
  </si>
  <si>
    <t>Sprawdzenie 2 kol. 216-219, 221-224, 226, 228</t>
  </si>
  <si>
    <t>Wyjaśnienie kol.216-219, 221-224, 226, 228</t>
  </si>
  <si>
    <t>Sprawdzenie 1 kol. 216-219, 221-224, 226, 228</t>
  </si>
  <si>
    <t>całkowita długość sieci kanalizacyjnej wybudowanej i odebranej w roku sprawozdawczym (sanitarnej i ogólnospławnej, nie wliczać deszczowej)</t>
  </si>
  <si>
    <t>Wyjaśnienie kol. 116, 123, 129, 135</t>
  </si>
  <si>
    <t xml:space="preserve">
RLM z przydomowych oczyszczalni ścieków (POŚ) przekracza 2% RLM aglomeracji, co uniemożliwia spełnienie I warunku dyrektywy (tj. co najmniej 98% skanalizowania aglomeracji, a pozostałe 2% mniejsze od 2 000 RLM). Konieczne jest w trybie pilnym przeprowadzenie przeglądu aglomeracji oraz zmiana uchwały aglomeracyjnej, z której wyłączone zostaną POŚ. </t>
  </si>
  <si>
    <t>RLM korzystających ze zbiorników bezodpływowych (szamb)</t>
  </si>
  <si>
    <t>Kolumna nie może być pusta, jeżeli w kol. 96 wpisano wartość większą od 0. Należy wpisywać wartości w TYSIĄCACH metrów sześciennych z dokładnością do dwóch miejsc po przecinku bez stosowania spacji. Gdy wartość pola wynosi "0", należy taką wartość wpisać. Jeżeli gmina nie posiada wiedzy o ilości ścieków zrzuconych przez przelewy, należy wpisać: Brak danych</t>
  </si>
  <si>
    <t>Należy wybrać z listy rozwijanej status oczyszczalni.
Jeżeli oczyszczalnia ścieków jest w fazie rozruchu, należy wybrać status: B-w budowie.</t>
  </si>
  <si>
    <t>projektowa dobowa przepustowość hydrauliczna oczyszczalni 
 [m3/d]</t>
  </si>
  <si>
    <t>Należy wpisać wydajność oczyszczalni w RLM w obowiązującym pozwoleniu wodnoprawnym. W przypadku braku tej danej w pozwoleniu wodnoprawnym, należy wyliczyć RLM na podstawie ładunku BZT5.</t>
  </si>
  <si>
    <r>
      <t>szacunkowy udział oczyszczalni w obsłudze RLM aglomeracji korzystającej z sieci w stosunku do całego sumarycznego ładunku RLM rzeczywistego (należy podać wartość w</t>
    </r>
    <r>
      <rPr>
        <b/>
        <sz val="11"/>
        <color theme="1"/>
        <rFont val="Calibri"/>
        <family val="2"/>
        <charset val="238"/>
      </rPr>
      <t xml:space="preserve"> % </t>
    </r>
    <r>
      <rPr>
        <sz val="11"/>
        <color theme="1"/>
        <rFont val="Calibri"/>
        <family val="2"/>
      </rPr>
      <t xml:space="preserve">całego RLM </t>
    </r>
    <r>
      <rPr>
        <b/>
        <sz val="11"/>
        <color theme="1"/>
        <rFont val="Calibri"/>
        <family val="2"/>
      </rPr>
      <t>własnej</t>
    </r>
    <r>
      <rPr>
        <sz val="11"/>
        <color theme="1"/>
        <rFont val="Calibri"/>
        <family val="2"/>
      </rPr>
      <t xml:space="preserve"> aglomeracji)
[%]</t>
    </r>
  </si>
  <si>
    <t>M&gt;=L</t>
  </si>
  <si>
    <t>N&gt;M</t>
  </si>
  <si>
    <r>
      <t xml:space="preserve">Kolumna uzupełniana automatyczne
Kolumna sprawdzająca poprawność danych wpisanych w kol. 167 i 168
Oblicza sumę udziału </t>
    </r>
    <r>
      <rPr>
        <b/>
        <sz val="11"/>
        <color theme="1"/>
        <rFont val="Calibri"/>
        <family val="2"/>
        <charset val="238"/>
      </rPr>
      <t>wszystkich</t>
    </r>
    <r>
      <rPr>
        <sz val="11"/>
        <color theme="1"/>
        <rFont val="Calibri"/>
        <family val="2"/>
      </rPr>
      <t xml:space="preserve"> oczyszczalni w obsłudze aglomeracji.
Łączna suma wszystkich udziałów z kol. 167 i 168 nie może przekroczyć 100%.
Gdy wartość w kol. przekracza 100, należy zweryfikować podświetlone na różowo pola z kol. 167, 168.</t>
    </r>
  </si>
  <si>
    <r>
      <t xml:space="preserve">kolumna porównuje </t>
    </r>
    <r>
      <rPr>
        <b/>
        <sz val="11"/>
        <color theme="1"/>
        <rFont val="Calibri"/>
        <family val="2"/>
        <charset val="238"/>
      </rPr>
      <t xml:space="preserve">sumę </t>
    </r>
    <r>
      <rPr>
        <sz val="11"/>
        <color theme="1"/>
        <rFont val="Calibri"/>
        <family val="2"/>
      </rPr>
      <t>ilości ścieków oczyszczonych i odprowadzonych bez oczyszczenia z ilością ścieków wytworzonych w aglomeracji</t>
    </r>
  </si>
  <si>
    <t>kom. AE</t>
  </si>
  <si>
    <t>funkcja pom.</t>
  </si>
  <si>
    <t>rok uch.</t>
  </si>
  <si>
    <t>kolumna porównuje RLM oczyszczalni (projektowe i z pozwolenia) z sumarycznym ładunkiem RLM, jaki jest dostarczany do oczyszczalni</t>
  </si>
  <si>
    <t>Kolumna sprawdzająca poprawność danych wpisanych w kol. 167 i 168
Oblicza sumę udziału wszystkich oczyszczalni w obsłudze aglomeracji.
Łączna suma wszystkich udziałów z kol. 167 i 168 nie może przekroczyć 100%.
Gdy wartość w kol. przekracza 100, należy zweryfikować podświetlone na różowo pola z kol. 167, 168.</t>
  </si>
  <si>
    <r>
      <t>Ilości osadów należy podawać w tonach w przeliczeniu na suchą masę (</t>
    </r>
    <r>
      <rPr>
        <b/>
        <sz val="11"/>
        <color theme="1"/>
        <rFont val="Calibri"/>
        <family val="2"/>
        <charset val="238"/>
        <scheme val="minor"/>
      </rPr>
      <t>za wyjątkiem kol. 199</t>
    </r>
    <r>
      <rPr>
        <sz val="11"/>
        <color theme="1"/>
        <rFont val="Calibri"/>
        <family val="2"/>
        <charset val="238"/>
        <scheme val="minor"/>
      </rPr>
      <t>)</t>
    </r>
    <r>
      <rPr>
        <sz val="11"/>
        <color theme="1"/>
        <rFont val="Calibri"/>
        <family val="2"/>
        <scheme val="minor"/>
      </rPr>
      <t xml:space="preserve"> z dokładnością do 0,1 tony.
Nie należy dublować wartości, np. jeśli osad poddano suszeniu, a następnie spaleniu, jego ilość wykazuje się tylko w kolumnie "D10 – osad poddano spaleniu".
W przypadku spalarni należy podać suchą masę osadu skierowanego do spalenia.
Jeśli oczyszczalnia poddała spaleniu osad powstały na jej terenie oraz osad dowieziony z innej oczyszczalni, to w kolumnę 208 należy wpisać całkowitą masę spalonego osadu.
Jeżeli nie spalono całego wysuszonego osadu, należy w kol. 208 wpisać osad spalony, zaś w kol. 207 osad wysuszony ale nie poddany spaleniu.
</t>
    </r>
  </si>
  <si>
    <t>Należy wybrać z listy rozwijanej odpowiedni opis. W przypadku pojawienia się kilku błędów z listy rozwijanej należy wymienić je w kol. 239. W takim przypadku lub braku błędów, pole należy pozostawić PUSTE.</t>
  </si>
  <si>
    <t>kolumna pomocnicza
weryfikuje, czy nie wpisano własnej aglomeracji</t>
  </si>
  <si>
    <t>kolumna sprawdza czy wpisana w kol. 263 oczyszczalnia leży na terenie aglomeracji wpisanej do kol. 259</t>
  </si>
  <si>
    <t>czy wyłączona</t>
  </si>
  <si>
    <t>Kolumna prezentuje wyliczoną automatycznie, szacunkową ilość ścieków dostarczonych do oczyszczalni [w tys. m3/rok] na podstawie zadeklarowanego udziału procentowego RLM aglomeracji korzystającej z taboru i z sieci kanalizacyjnej do całego sumarycznego ładunku RLM rzeczywistego (kol. 167 i 168) oraz ładunku RLM dostarczanego do oczyszczalni przez KP z terenów innych aglomeracji (kol. 165). Wartość służy jedynie w celach informacyjnych. Jeżeli w poprzedniej kolumnie pojawił się komunikat, na podstawie tych wartości można oszacować dane z której oczyszczani wymagają wyjaśnienia.</t>
  </si>
  <si>
    <t xml:space="preserve">Należy z listy rozwijanej wybrać rodzaj przeróbki w obrębie terenu oczyszczalni:
CAOH – stabilizacja wapnem;
OBF – fermentacja w otwartych komorach fermentacyjnych;
WKF – fermentacja w zamkniętych komorach fermentacyjnych;
SYM – stabilizacja symultaniczna w reaktorach biologicznych (długi wiek osadu);
STOM – wydzielona stabilizacja tlenowa;
ATSO – egzotermiczna biologiczna stabilizacja osadów;
INNE – metody nie wymienione powyżej;
BRAK – na terenie oczyszczalni nie przeprowadzono stabilizacji i higienizacji osadu.
Pole nie może być puste gdy w kol. 200-210 wykazano wartości większe od 0.
</t>
  </si>
  <si>
    <r>
      <t xml:space="preserve">Należy podać długość sieci kanalizacyjnej w aglomeracji w </t>
    </r>
    <r>
      <rPr>
        <b/>
        <sz val="11"/>
        <color theme="1"/>
        <rFont val="Calibri"/>
        <family val="2"/>
        <scheme val="minor"/>
      </rPr>
      <t>kilometrach z dokładnością do 0,01 km.</t>
    </r>
    <r>
      <rPr>
        <sz val="11"/>
        <color theme="1"/>
        <rFont val="Calibri"/>
        <family val="2"/>
        <scheme val="minor"/>
      </rPr>
      <t xml:space="preserve">
Podświetlenie na różowo - błędem jest, gdy wartość "ogółem", jest niższa niż "w tym sieci grawitacyjnej". Należy poprawić wartości w podświetlonych komórkach. Gdy wartość któregokolwiek z pól wynosi "0", należy taką wartość wpisać.</t>
    </r>
  </si>
  <si>
    <r>
      <t>Należy wpisać całkowitą długość sieci kanalizacji deszczowej</t>
    </r>
    <r>
      <rPr>
        <b/>
        <sz val="11"/>
        <color theme="1"/>
        <rFont val="Calibri"/>
        <family val="2"/>
        <scheme val="minor"/>
      </rPr>
      <t xml:space="preserve"> w kilometrach z dokładnością do 0,01 km</t>
    </r>
    <r>
      <rPr>
        <sz val="11"/>
        <color theme="1"/>
        <rFont val="Calibri"/>
        <family val="2"/>
        <scheme val="minor"/>
      </rPr>
      <t>. Nie należy uwzględniać długości sieci ogólnospławnej. Gdy wartość pola wynosi "0", należy taką wartość wpisać.</t>
    </r>
  </si>
  <si>
    <r>
      <t xml:space="preserve">Komunikat pojawia się w przypadku, gdy liczba szamb w porównaniu do RLM z nich korzystających, jest znacząco mniejsza (zbyt dużo RLM przypada na jedno szambo), lub RLM korzystających z szamb jest mniejszy lub równy ich liczbie. W takich sytuacjach dane w kol. 24,25,30,34 i 42 należy zweryfikować i skorygować, lub potwierdzić i wyjaśnić powód zaistniałej sytuacji w kol. </t>
    </r>
    <r>
      <rPr>
        <i/>
        <sz val="11"/>
        <color theme="1"/>
        <rFont val="Calibri"/>
        <family val="2"/>
        <charset val="238"/>
        <scheme val="minor"/>
      </rPr>
      <t>Wyjaśnienie kol. 42</t>
    </r>
  </si>
  <si>
    <r>
      <t xml:space="preserve">Komunikat pojawia się w przypadku, gdy liczba POŚ w porównaniu do RLM z nich korzystających, jest znacząco mniejsza (zbyt dużo RLM przypada na jedną POŚ), lub RLM korzystających z POŚ jest mniejszy lub równy ich liczbie. W takich sytuacjach dane w kol. 26,31 i 43 należy zweryfikować i skorygować, lub potwierdzić i wyjaśnić powód zaistniałej sytuacji w kol. </t>
    </r>
    <r>
      <rPr>
        <i/>
        <sz val="11"/>
        <color theme="1"/>
        <rFont val="Calibri"/>
        <family val="2"/>
        <charset val="238"/>
        <scheme val="minor"/>
      </rPr>
      <t>Wyjaśnienie kol. 43</t>
    </r>
  </si>
  <si>
    <r>
      <t xml:space="preserve">Kolumna sprawdzająca
Porównuje ilość ścieków wytworzonych na terenie aglomeracji z wielkością aglomeracji.
Komunikat pojawia się w przypadku, gdy ilość wytworzonych ścieków jest niewspółmierna z wielkością aglomeracji. Dane w kol. 63-66 należy skorygować, lub potwierdzić i wyjaśnić powód zaistniałej sytuacji w kol. </t>
    </r>
    <r>
      <rPr>
        <i/>
        <sz val="11"/>
        <color theme="1"/>
        <rFont val="Calibri"/>
        <family val="2"/>
        <charset val="238"/>
        <scheme val="minor"/>
      </rPr>
      <t>Wyjaśnienie kol. 63-66.</t>
    </r>
  </si>
  <si>
    <r>
      <t xml:space="preserve">Kolumna sprawdzająca poprawność danych wpisanych w kol. 116, 123, 129, 135.
Komunikat pojawia się, gdy któraś z wartości nakładów finansowych wymienionych w kol. 116, 123, 129, 135, jest bardzo wysoka w stosunku do wielkości aglomeracji. Dane w kolumnach należy skorygować lub potwierdzić i wyjaśnić ich wartość w kol. </t>
    </r>
    <r>
      <rPr>
        <i/>
        <sz val="11"/>
        <color theme="1"/>
        <rFont val="Calibri"/>
        <family val="2"/>
        <charset val="238"/>
        <scheme val="minor"/>
      </rPr>
      <t>Wyjaśnienie kol. 116, 123, 129, 135</t>
    </r>
    <r>
      <rPr>
        <sz val="11"/>
        <color theme="1"/>
        <rFont val="Calibri"/>
        <family val="2"/>
        <scheme val="minor"/>
      </rPr>
      <t>. Należy pamiętać, że kwoty inwestycji są podane w TYSIĄCACH zł, co oznacza, że wpisana wartość 1 000 = 1 000 000 zł.</t>
    </r>
  </si>
  <si>
    <r>
      <t xml:space="preserve">Kolumna sprawdzająca, szacuje maksymalną wartość wydajności oczyszczalni w RLM na podstawie danych z kol. 160 i porównuje z wartością podaną w kol. 162. Pojawianie się komunikatu oznacza, że wydajność oczyszczalni w RLM jest znacząco większa lub mniejsza niż wydajność oczyszczalni wynikająca z przepustowości hydraulicznej. Wartość w kol. 162 lub w kol. 160 należy skorygować lub potwierdzić i wyjaśnić w kol. </t>
    </r>
    <r>
      <rPr>
        <i/>
        <sz val="11"/>
        <color theme="1"/>
        <rFont val="Calibri"/>
        <family val="2"/>
        <charset val="238"/>
        <scheme val="minor"/>
      </rPr>
      <t>Wyjaśnienie kol. 160 i 162.</t>
    </r>
  </si>
  <si>
    <r>
      <t xml:space="preserve">Komunikat pojawia się, gdy łączna ilość ścieków oczyszczonych lub nieoczyszczonych odprowadzonych ze wszystkich oczyszczalni, jest niewspółmiernie wysoka lub niska w stosunku do ilości ścieków wytworzonych na terenie aglomeracji. W takim przypadku wypadku, wartości w kol. 169, 170 należy zweryfikować, skorygować lub potwierdzić, ewentualnie upewnić się czy wartości w kol. 63 i 64 zostały wpisane poprawnie.
Podświetlone na różowo- dla tych wierszy należy wpisać wyjaśnienie w kol. </t>
    </r>
    <r>
      <rPr>
        <i/>
        <sz val="11"/>
        <color theme="1"/>
        <rFont val="Calibri"/>
        <family val="2"/>
        <charset val="238"/>
        <scheme val="minor"/>
      </rPr>
      <t>Wyjaśnienie kol. 169, 170</t>
    </r>
  </si>
  <si>
    <r>
      <t xml:space="preserve">Komunikat o braku osadu pojawia się, gdy na oczyszczalni, mimo wykazanych ścieków oczyszczonych nie wykazano ilości unieszkodliwionego/wywiezionego osadu.
Należy wtedy uzupełnić brakujące dane dotyczące osadu lub wyjaśnić powód zaistniałej sytuacji w kol. Wyjaśnienie kol. 199-210.
Komunikat proszący o sprawdzenie danych w kol. 207 i 208 pojawia się, gdy wpisano równe wartości w tych dwóch kolumnach. W takim przypadku, należy upewnić się, czy przypadkiem, nie wpisano tego samego osadu w dwóch kolumnach (jeśli osad został wysuszony i spalony, należy go wykazać jedynie w kol. 208). Dane w kol. 207 i 208 należy skorygować lub potwierdzić ich poprawność w kol. </t>
    </r>
    <r>
      <rPr>
        <i/>
        <sz val="11"/>
        <rFont val="Calibri"/>
        <family val="2"/>
        <charset val="238"/>
        <scheme val="minor"/>
      </rPr>
      <t>Wyjaśnienie kol. 199-210.</t>
    </r>
  </si>
  <si>
    <r>
      <t xml:space="preserve">Komunikat pojawia się gdy, wysokość środków jest bardzo wysoka w stosunku do wielkości aglomeracji. Wartości w kol. 216-219, 221-224, 226, 228 w takim wypadku należy skorygować, lub potwierdzić i wyjaśnić w kol. </t>
    </r>
    <r>
      <rPr>
        <i/>
        <sz val="11"/>
        <color theme="1"/>
        <rFont val="Calibri"/>
        <family val="2"/>
        <charset val="238"/>
        <scheme val="minor"/>
      </rPr>
      <t>Wyjaśnienie kol.216-219, 221-224, 226, 228.</t>
    </r>
    <r>
      <rPr>
        <sz val="11"/>
        <color theme="1"/>
        <rFont val="Calibri"/>
        <family val="2"/>
        <scheme val="minor"/>
      </rPr>
      <t xml:space="preserve">
Należy pamiętać, że inwestycje są w TYSIĄCACH złotych, czyli 1 000 000 zł wpisujemy jako 1 000.</t>
    </r>
  </si>
  <si>
    <r>
      <t xml:space="preserve">Kolumna sprawdzająca poprawność danych wpisanych w kol. 244, 250.
Komunikat pojawia się, gdy któraś z wartości nakładów finansowych wymienionych w kol. 244, 250 jest bardzo wysoka w stosunku do wielkości aglomeracji. Dane w tych kolumnach należy skorygować lub potwierdzić i wyjaśnić ich wartość w kol. </t>
    </r>
    <r>
      <rPr>
        <i/>
        <sz val="11"/>
        <color theme="1"/>
        <rFont val="Calibri"/>
        <family val="2"/>
        <charset val="238"/>
        <scheme val="minor"/>
      </rPr>
      <t>Wyjaśnienie kol. 244, 250.</t>
    </r>
    <r>
      <rPr>
        <sz val="11"/>
        <color theme="1"/>
        <rFont val="Calibri"/>
        <family val="2"/>
        <scheme val="minor"/>
      </rPr>
      <t xml:space="preserve"> Należy pamiętać, że kwoty inwestycji są podane w TYSIĄCACH zł, co oznacza, że wpisana wartość 1 000 = 1 000 000 zł.</t>
    </r>
  </si>
  <si>
    <t xml:space="preserve">7. W związku z przetwarzaniem Pani/Pana danych osobowych przysługują Pani/Panu następujące uprawnienia: 
a) prawo dostępu do danych osobowych Pani/Pana dotyczących, w tym prawo do uzyskania kopii tych danych (podstawa prawna: art. 15 RODO); 
b) prawo do żądania sprostowania (poprawiania) danych osobowych Pani/Pana dotyczących 
 – w przypadku, gdy dane są nieprawidłowe lub niekompletne (podstawa prawna: art. 16 RODO); 
c) prawo do żądania ograniczenia przetwarzania danych osobowych Pani/Pana dotyczących (podstawa prawna: art. 18 RODO). 
d) prawo do wniesienia sprzeciwu wobec przetwarzania danych osobowych Pani/Pana dotyczących (podstawa prawna: art. 21 Rozporządzenia); 
8. W związku z przetwarzaniem Pani/Pana danych osobowych przysługuje Pani/Panu prawo wniesienia skargi do Prezesa Urzędu Ochrony Danych Osobowych, gdy uzna Pani/Pan, że przetwarzanie danych osobowych Pani/Pana dotyczących narusza przepisy RODO (podstawa prawna: art. 77 RODO). </t>
  </si>
  <si>
    <t xml:space="preserve">9. Podanie przez Panią/Pana danych osobowych jest niezbędne dla realizacji celów, o których mowa w pkt 3, a konsekwencją niepodania danych osobowych będzie niemożność realizacji tych celów. 
10. Pani/Pana dane osobowe nie będą przetwarzane w sposób zautomatyzowany i nie będą podlegały profilowaniu. </t>
  </si>
  <si>
    <t xml:space="preserve">Należy podać liczbę mieszkańców zameldowanych w aglomeracji oraz zarejestrowanych miejsc noclegowych, którzy zostali podłączeni do kanalizacji w roku sprawozdawczym (nie wlicza się przemysłu).
Gdy wartość któregokolwiek z pól wynosi "0", należy taką wartość wpisać. Komunikat o błędzie pojawi się w sytuacji, gdy zadeklarowana suma RLM z kol. 61 i 62 będzie większa od liczby RLM korzystających z sieci kanalizacyjnej w aglomeracji (kol. 36). Wartości w kol. 61 i 62 należy wtedy skorygować. </t>
  </si>
  <si>
    <t>Należy wpisać aktualny termin zakończenia inwestycji (w przypadku wielu inwestycji - termin zakończenia ostatniej/ najpóźniejszej inwestycji).
Datę należy podać w formacie:
RRRR-MM-DD</t>
  </si>
  <si>
    <t xml:space="preserve">Należy wybrać skrót rodzaju inwestycji wskazanej w kolumnie 243 tj.:
BN – budowa nowej oczyszczalni ścieków;
M – modernizacja oczyszczalni ścieków; 
MO – modernizacja gospodarki osadowej;
R – rozbudowa oczyszczalni;
RM – rozbudowa i modernizacja oczyszczalni;
L – likwidacja oczyszczalni;
kilka inwestycji – zaplanowano kilka inwestycji, których nie można opisać żadnym z powyższych skrótów.
</t>
  </si>
  <si>
    <t xml:space="preserve">4. Odbiorcą Pani/Pana danych osobowych mogą być ​podmioty uprawnione do kontroli działalności Administratora lub uprawnione do uzyskania danych osobowych na podstawie przepisów prawa, a także podmioty, z którymi Administrator zawarł umowy powierzenia przetwarzania danych osobowych tj. podmioty współpracujące w zakresie dostarczania lub utrzymania systemów informatycznych​. 
5. Pani/Pana dane osobowe nie będą przekazywane do państwa trzeciego lub organizacji międzynarodowej. 
6. Pani/Pana dane osobowe będą przetwarzane przez okres wymagany przepisami prawa niezbędny do realizacji wskazanego w pkt 3 celu przetwarzania oraz zgodnie z przepisami wydanymi na podstawie art. 6 ust. 2 ustawy z dnia 14 lipca 1983 r. o narodowym zasobie archiwalnym i archiwach (tj.. Dz. U. z 2019 r. poz. 553 z późn. zm.) – Jednolity Rzeczowy Wykaz Akt w PGW WP). </t>
  </si>
  <si>
    <t xml:space="preserve"> (Wartość "ogółem" dla długości sieci kanalizacyjnej jest niższa niż "w tym sieci grawitacyjnej".); </t>
  </si>
  <si>
    <t>Kolumna sprawdzająca poprawność wpisania danych w kol. 22-26. Komunikat pojawia się, gdy liczba mieszkańców nieprzyporządkowanych do żadnego systemu zbierania, jest większa od 0 lub jest ujemna. W przypadku liczby ujemnej należy skorygować dane w kol. 22-26, natomiast większej od 0, wyjaśnić powód zaistniałej sytuacji w kol. Wyjaśnienie kol. 22-26</t>
  </si>
  <si>
    <t>Kolumna porównuje RLM projektowe i z pozwolenia oczyszczalni z sumarycznym ładunkiem RLM, jaki jest dostarczany do oczyszczalni. Komunikat pojawia się dla przeciążonych oczyszczalni. Jeżeli sumaryczny ładunek ścieków dostarczany do oczyszczalni przekracza wartość projektową (aktualną) oczyszczalni, pojawia się komunikat o przeciążeniu. Przeciążenie takie, może skutkować brakiem spełnienia II warunku dyrektywy dla aglomeracji (dotyczy sytuacji, gdy przeciążenie występuje na aktywnej oczyszczalni ścieków). Należy upewnić się, czy dane w kol. 163, 164, 165 wpisane są poprawnie.</t>
  </si>
  <si>
    <t xml:space="preserve">Należy wstawić nazwę odbiornika wg Atlasu hydrologicznego Polski lub na podstawie Mapy Podziału Hydrograficznego Polski (MPHP wersja elektroniczna), natomiast bezpośredni odbiornik podawać wg pozwolenia wodnoprawnego lub zintegrowanego.
</t>
  </si>
  <si>
    <t>Komunikat pojawia się, gdy wybrano jednocześnie w kol. 184 "TAK" i w którejkolwiek z kol. 176,179,180,181,182,183 wybrano "NIE" lub w sąsiadujących kolumnach sprawdzających pojawił się komunikat. Dane w kol. 177, 179-184, 190-194 należy wtedy, zweryfikować i poprawić lub potwierdzić i wyjaśnić powód zaistniałej w kol. Wyjaśnienie kol. 177, 179-183 z kol. 184.</t>
  </si>
  <si>
    <t xml:space="preserve">kolumna oblicza szacunkową ilość ścieków dostarczanych do oczyszczalni na podstawie zadeklarowanego udziału procentowego ścieków przesyłanych siecią oraz dowożonych taborem i RLM otrzymanej przez KP, wyrażona w [tys.m.3/rok] (wyliczenie automatyczne, wartość służy jedynie do celów szacunkowych) </t>
  </si>
  <si>
    <t>czy liczba pobranych prób była zgodna z pozwoleniem wodnoprawnym? (TAK/NIE)</t>
  </si>
  <si>
    <t>czy liczba pobranych prób była zgodna z rozporządzeniem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 (TAK/NIE)</t>
  </si>
  <si>
    <t>Kolumna sprawdzająca czy I_d oczyszczalni ścieków wymienionej w kol. 263 należy do aglomeracji wymienionej w kol. 259.
Jeżeli w kolumnie pojawił się komunikat, należy dane w kol. 259 i 263 zweryfikować lub wyjaśnić w kol. Wyjaśnienie kol. 259, 263 dlaczego taka sytuacja ma miejsce.</t>
  </si>
  <si>
    <t>RLM rzeczywisty (całkowity - rzeczywisty ładunek zanieczyszczeń powstający w aglomeracji wyrażony RLM):</t>
  </si>
  <si>
    <t>Uchwała nr XIV/156/21 Rady Gminy Terespol z dnia 29 czerwca 2021 r. w sprawie wyznaczenia obszaru i granic Aglomeracji Terespol-Koroszczyn (Dz. Urz. Woj. Lub. z 2021 r. poz. 3025)</t>
  </si>
  <si>
    <t>Uchwała nr XXIX/149/20 Rady Miasta Rejowiec Fabryczny z dn. 09.12.2020 r.</t>
  </si>
  <si>
    <t>Uchwała nr XX/138/20 z 23.11.2020 r. Rady Gminy w Wąwolnicy Dz.Urz. Woj. Lub poz.6823 z 17.12.2020 r.</t>
  </si>
  <si>
    <t>Uchwała nr XIII/85/19 Rady Miejskiej w Dobiegniewie z dnia 28.10.2019 r. Zamieszczono w Dzienniku Urzędowym Województwa Lubuskiego z 2019 r. poz. 3033 z dnia 20.11.2019 r.</t>
  </si>
  <si>
    <t>Uchwała nr 370/XXVII/2020 Rady Miasta Gorlice z dnia 17.12.2020 w sprawie wyznaczenia aglomeracji Gorlice (Dz.Urz.Woj.z 2020 poz. 8622).</t>
  </si>
  <si>
    <t>Uchwała nr XXIII/236/2020 Rady Miejskiej w Brzeszczach z dnia 15 grudnia 2020 r. w sprawie wyznaczenia aglomeracji Brzeszcze</t>
  </si>
  <si>
    <t>Uchwała nr XX/194/20 Rady Gminy Pleśna z dnia 27.11.2020 r. (Dz. U. Woj. Mał. 2020 poz. 7502)</t>
  </si>
  <si>
    <t>Uchwała nr XXIV/181/20 Rady Gminy Bochnia z 27.11.2020 r. (DZ. URZ. WOJ. 2020.8168 z dnia 15.12.2020)</t>
  </si>
  <si>
    <t>Uchwała nr XXI/275/2021 Rady Gminy z 21.01.2021 r. w sprawie wyznaczenia aglomeracji LISIA GÓRA - ZACHÓD opublikowana w Dz.U.Woj.Mał. z dnia 27.01.2021 r., poz. 572</t>
  </si>
  <si>
    <t>Uchwała nr 436/XXV/2020 Rady Miasta Płocka z 26.11.2020 r. w sprawie wyznaczenia obszaru i granic aglomeracji Płock, Dziennik Urzędowy Województwa Mazowieckiego z 03.12.2020 r. poz. 12038</t>
  </si>
  <si>
    <t>Uchwała nr 179/XXI/2020 Rady Gminy Nowe Miasto z dnia 18 grudnia 2020 r. Opublikowana w Dzienniku Urzędowym Województwa Mazowieckiego poz. 63 z dnia 7 stycznia 2021 r.</t>
  </si>
  <si>
    <t>FINANSOWANIE SIECI KANALIZACYJNEJ W ROKU SPRAWOZDAWCZYM</t>
  </si>
  <si>
    <t>cc</t>
  </si>
  <si>
    <t>Br</t>
  </si>
  <si>
    <t>Dane pomocnicze dla PGW WP.
Dane z arkusza niedostępne dla gminy.</t>
  </si>
  <si>
    <t>Dane pomocnicze dla PGW WP.</t>
  </si>
  <si>
    <t>Dane z arkusza niedostępne dla gminy.</t>
  </si>
  <si>
    <t>I_d aglomeracji należy podać bez spacji.</t>
  </si>
  <si>
    <t>INWESTYCJE ZAKOŃCZONE W ROKU 2024</t>
  </si>
  <si>
    <t xml:space="preserve">aktualny przewidywany termin zakończenia inwestycji </t>
  </si>
  <si>
    <t>VII AKPOŚK PLANY INWESTYCYJNE (budowa sieci kanalizacyjnej) po 2024 r.</t>
  </si>
  <si>
    <t>INWESTYCJE W TRAKCIE REALIZACJI (budowa sieci kanalizacyjnej)</t>
  </si>
  <si>
    <t>czy gmina planuje ubiegać się o środki z UE na tą inwestycję?</t>
  </si>
  <si>
    <t>Jeżeli w poprzedniej kolumnie wybrano "TAK" proszę krótko opisać sytuację.</t>
  </si>
  <si>
    <t>wg VI AKPOŚK (jeżeli dotyczy)</t>
  </si>
  <si>
    <t>nakłady finansowe niezbędne do jej/ ich zakończenia, planowane do poniesienia
[w tys. zł]</t>
  </si>
  <si>
    <t>AGLOMERACJE 2024 r. - arkusz należy wypełnić w pierwszej kolejności (dane dla jednej aglomeracji, należy wypełnić w jednym wierszu)</t>
  </si>
  <si>
    <r>
      <t xml:space="preserve">Należy podać liczbę KP w aglomeracji.
W przypadku Aglomeracji wyłącznie z OŚ wartość pola = 0.
KP jest tylko wtedy, gdy ścieki z aglomeracji odprowadzane są do </t>
    </r>
    <r>
      <rPr>
        <b/>
        <sz val="11"/>
        <color theme="1"/>
        <rFont val="Calibri"/>
        <family val="2"/>
        <charset val="238"/>
        <scheme val="minor"/>
      </rPr>
      <t>INNEJ</t>
    </r>
    <r>
      <rPr>
        <sz val="11"/>
        <color theme="1"/>
        <rFont val="Calibri"/>
        <family val="2"/>
        <scheme val="minor"/>
      </rPr>
      <t xml:space="preserve"> aglomeracji.</t>
    </r>
  </si>
  <si>
    <t>Komunikat pojawia się, gdy data jest wpisana niepoprawnie lub gdy od wpisanej daty do dnia 2024-12-31 upłynęły ponad dwa lata (Art. 92 Prawo wodne). W takiej sytuacji należy udzielić odpowiedzi w kol. Wyjaśnienie kol. 19</t>
  </si>
  <si>
    <t xml:space="preserve">zakres zmian w aglomeracji, w związku z wejściem w życie w roku 2024 uchwały lub jej zmiany </t>
  </si>
  <si>
    <t xml:space="preserve">Jeżeli gmina podjęła nową uchwałę lub dokonała zmiany uchwały, która weszła w życie w roku 2024, należy wybrać z listy rozwijalnej zakres zmian w aglomeracji. Jeśli w roku 2024 nie była podejmowana lub nie weszła w życie uchwała aglomeracyjna lub jej zmiana, należy wybrać "Nie podjęto uchwały w 2024 r.".
Komunikat o błędzie pojawi się w sytuacji wybrania zakresu wprowadzanych zmian w uchwale, która weszła w życie w roku 2024 (kol. 20) deklarując jednocześnie jako datę wejścia w życie obowiązującej uchwały (kol. 19) inną datę niż rok 2024. Datę i/lub deklarację w kolumnach 19 i 20 należy wtedy skorygować.
</t>
  </si>
  <si>
    <r>
      <t>Należy podać długość sieci kanalizacyjnej wciągniętej na majątek przedsiębiorstwa wodociągowo-kanalizacyjnego w okresie 1.01.2024 r. – 31.12.2024 r.</t>
    </r>
    <r>
      <rPr>
        <b/>
        <sz val="11"/>
        <color theme="1"/>
        <rFont val="Calibri"/>
        <family val="2"/>
        <scheme val="minor"/>
      </rPr>
      <t xml:space="preserve"> w kilometrach z dokładnością do 0,01 km.</t>
    </r>
    <r>
      <rPr>
        <sz val="11"/>
        <color theme="1"/>
        <rFont val="Calibri"/>
        <family val="2"/>
        <scheme val="minor"/>
      </rPr>
      <t xml:space="preserve">
Podświetlenie na różowo - błędem jest, gdy wartość "ogółem", jest niższa niż "w tym sieci grawitacyjnej", należy wówczas poprawić wartości w kol. 57, 58
Gdy wartość któregokolwiek z pól wynosi "0", należy taką wartość wpisać.</t>
    </r>
  </si>
  <si>
    <r>
      <t>Należy podać długość sieci kanalizacyjnej jaka została zmodernizowana w okresie 1.01.2024 r. – 31.12.2024 r.</t>
    </r>
    <r>
      <rPr>
        <b/>
        <sz val="11"/>
        <color theme="1"/>
        <rFont val="Calibri"/>
        <family val="2"/>
        <scheme val="minor"/>
      </rPr>
      <t xml:space="preserve"> w kilometrach z dokładnością do 0,01 km.</t>
    </r>
    <r>
      <rPr>
        <sz val="11"/>
        <color theme="1"/>
        <rFont val="Calibri"/>
        <family val="2"/>
        <scheme val="minor"/>
      </rPr>
      <t xml:space="preserve">
Pod pojęciem sieci zmodernizowanej należy rozumieć odcinki sieci istniejących, na których dokonano działań poprawiających ich jakość, funkcjonalność lub żywotność (w tym budowa nowych rurociągów po trasie wcześniej położonych zarówno w wykopie otwartym, jak i metodą crackingu).
Podświetlenie na różowo - błędem jest, gdy wartość "ogółem", jest niższa niż "w tym sieci grawitacyjnej". Należy wówczas poprawić wartości w podświetlonych komórkach.
Gdy wartość któregokolwiek z pól wynosi "0", należy taką wartość wpisać.</t>
    </r>
  </si>
  <si>
    <r>
      <t xml:space="preserve">nakłady poniesione w roku sprawozdawczym na zbiorcze systemy kanalizacyjne </t>
    </r>
    <r>
      <rPr>
        <b/>
        <sz val="11"/>
        <rFont val="Calibri"/>
        <family val="2"/>
        <charset val="238"/>
      </rPr>
      <t>w tysiącach zł!</t>
    </r>
  </si>
  <si>
    <r>
      <t>źródła pochodzenia oraz kwoty poniesione w roku sprawozdawczym na zbiorcze systemy kanalizacyjne</t>
    </r>
    <r>
      <rPr>
        <b/>
        <sz val="11"/>
        <color rgb="FF000000"/>
        <rFont val="Calibri"/>
        <family val="2"/>
        <charset val="238"/>
      </rPr>
      <t xml:space="preserve"> w tysiącach zł!</t>
    </r>
  </si>
  <si>
    <t>łączne nakłady poniesione w roku sprawozdawczym na oczyszczalnie ścieków w aglomeracji
(Pole uzupełniane AUTOMATYCZNIE z arkusza "Oczyszczalnie")</t>
  </si>
  <si>
    <t>Kolumny są uzupełniana AUTOMATYCZNIE. Prosimy o niezmienianie danych. Wartości są przenoszone z arkusza "Oczyszczalnie", a następnie kwoty są sumowane z danymi z arkusza "Aglomeracje" (niniejszego).
Ewentualne błędy dotyczące oczyszczalni ścieków należy poprawiać w arkuszu "Oczyszczalnie".</t>
  </si>
  <si>
    <t>KOŃCOWE PUNKTY ZRZUTU - arkusz należy uzupełnić w trzeciej kolejności po arkuszu "Aglomeracje" (dane dla każdego punktu należy uzupełnić w osobnym wierszu)</t>
  </si>
  <si>
    <t>Liczba końcowych punktów zrzutu wymienionych w arkuszu "Aglomeracje", które należy opisać w tym arkuszu:</t>
  </si>
  <si>
    <t>Kolumna uzupełniana automatycznie
Sprawdza poprawność wpisanych danych - jeśli gmina zadeklaruje, że aglomeracją odbierającą ścieki jest własna aglomeracja, wyświetla się komunikat informujący o potrzebie skorygowania danych w kol. 259. Jeżeli gmina nie posiada końcowego punktu zrzutu należy skorygować dane w kol. 5 (arkusz "Aglomeracje", wpisując wartość 0), a arkusz "KP - końcowe punkty" pozostawić pusty.</t>
  </si>
  <si>
    <r>
      <t xml:space="preserve">inwestycje </t>
    </r>
    <r>
      <rPr>
        <b/>
        <sz val="11"/>
        <color rgb="FF000000"/>
        <rFont val="Calibri"/>
        <family val="2"/>
        <charset val="238"/>
      </rPr>
      <t>już rozpoczęte</t>
    </r>
    <r>
      <rPr>
        <sz val="11"/>
        <color indexed="8"/>
        <rFont val="Calibri"/>
        <family val="2"/>
      </rPr>
      <t xml:space="preserve"> - nakłady finansowe </t>
    </r>
    <r>
      <rPr>
        <b/>
        <sz val="11"/>
        <color rgb="FF000000"/>
        <rFont val="Calibri"/>
        <family val="2"/>
        <charset val="238"/>
      </rPr>
      <t xml:space="preserve">w tysiącach zł. </t>
    </r>
    <r>
      <rPr>
        <sz val="11"/>
        <color indexed="8"/>
        <rFont val="Calibri"/>
        <family val="2"/>
      </rPr>
      <t>oraz termin zakończenia</t>
    </r>
  </si>
  <si>
    <r>
      <t xml:space="preserve">nazwy inwestycji, których realizacja </t>
    </r>
    <r>
      <rPr>
        <b/>
        <sz val="11"/>
        <color rgb="FF000000"/>
        <rFont val="Calibri"/>
        <family val="2"/>
        <charset val="238"/>
      </rPr>
      <t>już się zaczęła</t>
    </r>
  </si>
  <si>
    <t>nakłady finansowe niezbędne do jej/ ich zakończenia
[w tys. zł]</t>
  </si>
  <si>
    <r>
      <t xml:space="preserve">Należy wpisać łącznie środki finansowe z UE jakie już zostały przyznane na inwestycje wymienione w kolumnie 113 </t>
    </r>
    <r>
      <rPr>
        <b/>
        <sz val="11"/>
        <color theme="1"/>
        <rFont val="Calibri"/>
        <family val="2"/>
        <charset val="238"/>
        <scheme val="minor"/>
      </rPr>
      <t>w tysiącach zł.</t>
    </r>
  </si>
  <si>
    <t>czy gmina planuje jeszcze się ubiegać o środki UE na tę inwestycję?</t>
  </si>
  <si>
    <t>117a</t>
  </si>
  <si>
    <t>117b</t>
  </si>
  <si>
    <r>
      <t xml:space="preserve">wg VI AKPOŚK (jeżeli inwestycja nie była ujęta w VI AKPOŚK pole pozostawić </t>
    </r>
    <r>
      <rPr>
        <b/>
        <sz val="11"/>
        <color rgb="FF000000"/>
        <rFont val="Calibri"/>
        <family val="2"/>
        <charset val="238"/>
      </rPr>
      <t>puste</t>
    </r>
    <r>
      <rPr>
        <sz val="11"/>
        <color indexed="8"/>
        <rFont val="Calibri"/>
        <family val="2"/>
      </rPr>
      <t>)</t>
    </r>
  </si>
  <si>
    <t>Jeżeli oprócz zagwarantowanych środków określonych w kolumnie 117a gmina chce jeszcze wystąpić o nowe środki należy wybrać "TAK"</t>
  </si>
  <si>
    <t>wysokość środków UE o jakie gmina planuje wystąpić nie wliczając kwoty z kolumny 117a (jeżeli gmina nie będzie występować o kolejne środki z UE wpisać 0,00) [w tys. zł]</t>
  </si>
  <si>
    <t>117c</t>
  </si>
  <si>
    <t>Należy wpisać nazwy inwestycji planowanych do realizacji z zakresu budowy sieci kanalizacyjnej do umieszczenia w VII aktualizacji Krajowego programu oczyszczania ścieków komunalnych.</t>
  </si>
  <si>
    <t>120a</t>
  </si>
  <si>
    <t>120b</t>
  </si>
  <si>
    <t>120c</t>
  </si>
  <si>
    <t>120d</t>
  </si>
  <si>
    <t>Wybrać z listy "TAK" lub "NIE". Pole nie może być puste.</t>
  </si>
  <si>
    <t>Rozporządzenie Prezesa Rady Ministrów z dnia 5 października 2024 r. w sprawie gmin poszkodowanych w wyniku powodzi we wrześniu 2024 r., w których stosuje się szczególne zasady odbudowy, remontów i rozbiórek obiektów budowlanych (Dz. U. z 2024 r. poz. 1483)</t>
  </si>
  <si>
    <t>121a</t>
  </si>
  <si>
    <t>Należy wpisać łączną długość planowanych do budowy sieci kanalizacyjnych [km]</t>
  </si>
  <si>
    <t>Opis w formie tekstowej</t>
  </si>
  <si>
    <t>Należy wybrać z listy. Wyboru "CZĘŚCIOWO" należy dokonać, gdy zakres prac odtworzeniowych infrastruktury kanalizacyjnej jest mniejszy niż cała planowana budowa sieci w ramach inwestycji wpisanej do kolumny 120</t>
  </si>
  <si>
    <t>Należy wpisać łączną długość planowanych do budowy (odtworzenia) sieci kanalizacyjnych [km]. Wartość nie może być większa niż w kolumnie 121</t>
  </si>
  <si>
    <t>Należy wybrać z listy rozwijanej "TAK" lub "NIE". Wyboru "TAK" należy dokonać tylko wtedy, gdy inwestycja była planowana w VI AKPOŚK, ale nie została rozpoczęta.</t>
  </si>
  <si>
    <t>123a</t>
  </si>
  <si>
    <t>Należy wpisać termin zakończenia inwestycji (w przypadku wielu inwestycji - planowany termin zakończenia ostatniej inwestycji) zadeklarowany w VI AKPOŚK.
Datę należy podać w formacie:
RRRR-MM-DD. Datę należy wpisać tylko wtedy, gdy inwestycja była planowana w VI AKPOŚK, ale nie została rozpoczęta.</t>
  </si>
  <si>
    <t>Wybór z listy rozwijalnej</t>
  </si>
  <si>
    <t>124a</t>
  </si>
  <si>
    <t>planowany termin zakończenia inwestycji w ramach VII AKPOŚK</t>
  </si>
  <si>
    <t>VII AKPOŚK PLANY INWESTYCYJNE (modernizacja sieci kanalizacyjnej) po 2024 r.</t>
  </si>
  <si>
    <t>INWESTYCJE W TRAKCIE REALIZACJI (modernizacja sieci kanalizacyjnej) po 2024 r.</t>
  </si>
  <si>
    <r>
      <t xml:space="preserve">wg VI AKPOŚK (jeżeli inwestycja nie była ujęta w VI AKPOŚK pole pozostawić </t>
    </r>
    <r>
      <rPr>
        <b/>
        <sz val="11"/>
        <color rgb="FF000000"/>
        <rFont val="Calibri"/>
        <family val="2"/>
        <charset val="238"/>
      </rPr>
      <t>puste</t>
    </r>
    <r>
      <rPr>
        <sz val="11"/>
        <color rgb="FF000000"/>
        <rFont val="Calibri"/>
        <family val="2"/>
        <charset val="238"/>
      </rPr>
      <t>)</t>
    </r>
  </si>
  <si>
    <t>Należy wpisać nazwy inwestycji planowanych do realizacji z zakresu modernizacji sieci kanalizacyjnej do umieszczenia w VII aktualizacji Krajowego programu oczyszczania ścieków komunalnych.</t>
  </si>
  <si>
    <t>nakłady finansowe niezbędne do zakończenia inwestycji [w tys. zł]</t>
  </si>
  <si>
    <r>
      <t xml:space="preserve">Należy wpisać ogół niezbędnych nakładów do zakończenia wymienionych inwestycji.
</t>
    </r>
    <r>
      <rPr>
        <b/>
        <sz val="11"/>
        <color theme="1"/>
        <rFont val="Calibri"/>
        <family val="2"/>
        <scheme val="minor"/>
      </rPr>
      <t>Należy pamiętać o podaniu kwot w  TYSIĄCACH zł, czyli 1 000 000 zł wpisujemy jako 1 000 z dokładnością do dwóch miejsc po przecinku.</t>
    </r>
  </si>
  <si>
    <t>Należy wpisać nazwy aktualnie realizowanych inwestycji z zakresu modernizacji sieci kanalizacyjnej oddzielone średnikami</t>
  </si>
  <si>
    <t>nakłady finansowe niezbędne do jej/ ich zakończenia [w tys. zł]</t>
  </si>
  <si>
    <r>
      <t xml:space="preserve">nazwa inwestycji, której realizacja </t>
    </r>
    <r>
      <rPr>
        <b/>
        <sz val="11"/>
        <color rgb="FF000000"/>
        <rFont val="Calibri"/>
        <family val="2"/>
        <charset val="238"/>
      </rPr>
      <t>już się zaczęła</t>
    </r>
  </si>
  <si>
    <t xml:space="preserve">PLANY INWESTYCYJNE (oczyszczalnie ścieków) po 2024 r. </t>
  </si>
  <si>
    <t>inwestycje już rozpoczęte - 
nakłady finansowe niezbędne do jej/ ich zakończenia
[w tys. zł]</t>
  </si>
  <si>
    <t>inwestycje planowane do realizacji - nakłady finansowe niezbędne do jej/ ich zakończenia (VII AKPOŚK)
[w tys. zł]</t>
  </si>
  <si>
    <t>PLANY INWESTYCYJNE (oczyszczalnie ścieków) po 2024 r. w aglomeracji
(Pole uzupełniane AUTOMATYCZNIE po wypełnieniu arkusza "Oczyszczalnie")</t>
  </si>
  <si>
    <t>NAKŁADY RAZEM 
po 2024 r.</t>
  </si>
  <si>
    <t>planowane wydatki (suma) – wyliczenie AUTOMATYCZNE, obliczenie niezbędnych nakładów do poniesienia na zakończenie realizacji inwestycji
[w tys. zł]</t>
  </si>
  <si>
    <t>Liczba oczyszczalni ścieków wymienionych w arkuszu "Aglomeracje":</t>
  </si>
  <si>
    <t>OCZYSZCZALNIE ŚCIEKÓW - arkusz należy uzupełnić w drugiej kolejności po arkuszu "Aglomeracje" (dane dla każdej oczyszczalni, należy uzupełnić w osobnym wierszu)</t>
  </si>
  <si>
    <t>I_d aglomeracji 
(Pole uzupełniane automatycznie, liczba uzupełnionych wierszy jest zgodna z liczbą zadeklarowanych oczyszczalni w arkuszu "Aglomeracje", w kol. 4)</t>
  </si>
  <si>
    <t>Lp.
Liczba porządkowa/Liczba oczyszczalni ścieków jakie należy wpisać do arkusza "Oczyszczalnie"
Pole uzupełniane automatycznie</t>
  </si>
  <si>
    <t>nazwa aglomeracji
(Pole uzupełniane automatycznie, liczba uzupełnionych wierszy jest zgodna z liczbą zadeklarowanych oczyszczalni w arkuszu "Aglomeracje", w kol. 4)</t>
  </si>
  <si>
    <t>nazwa RZGW
(Pole uzupełniane automatycznie, liczba uzupełnionych wierszy jest zgodna z liczbą zadeklarowanych oczyszczalni w arkuszu "Aglomeracje", w kol. 4)</t>
  </si>
  <si>
    <t>Należy wpisać numer identyfikacyjny oczyszczalni. Został on nadany każdej oczyszczalni uwzględnionej w działaniach inwestycyjnych z KPOŚK. 
Można skorzystać z VI AKPOŚK lub sprawozdania z poprzedniego roku. Jeżeli oczyszczalnia nie posiada nadanego I_d należy wpisać: W budowie</t>
  </si>
  <si>
    <t>Kolumna sprawdzająca poprawność danych wpisanych w kol. 154.
Komunikat pojawia się w przypadku błędnie wpisanego I_d oczyszczalni ścieków. Należy wtedy upewnić się, czy I_d został wpisany prawidłowo. Poprawne I_d znajdują się w sprawozdaniu z poprzedniego roku sprawozdawczego na stronie PGW WP. (błędem może być też wpisana spacja lub znak interpunkcyjny)
Uwaga: I_d dla nowych oczyszczalni nadaje PGW WP.</t>
  </si>
  <si>
    <t>aktualny rodzaj oczyszczalni - pozostawić puste!
(pole uzupełnia KZGW na końcowym etapie projektu Sprawozdania)</t>
  </si>
  <si>
    <t>W kolumnę "docelowa maksymalna" należy wpisać wartość, jaką będzie miała oczyszczalnia po realizacji wszystkich planowanych inwestycji. Jeśli nie planuje się żadnych inwestycji mających wpływ na przepustowość hydrauliczną oczyszczalni należy przepisać wartość z kolumny 160.
Podświetlone na różowo - wartość nie może być mniejsza niż w kol. 160. W takim przypadku wartość należy skorygować.</t>
  </si>
  <si>
    <t xml:space="preserve">Należy wpisać tylko RLM z danej aglomeracji obsługiwany przez daną oczyszczalnię. Gdy wartość pola wynosi "0", należy taką wartość wpisać. Uwaga !!! Nie wpisywać ładunku dopływającego spoza granic własnej aglomeracji.
Dla aktywnych oczyszczalni pole nie może być puste.
</t>
  </si>
  <si>
    <t xml:space="preserve">ładunek RLM dostarczany do oczyszczalni przez końcowe punkty (KP) z terenów innych aglomeracji </t>
  </si>
  <si>
    <t>Szacunkowy udział poszczególnych oczyszczalni w RLM korzystających z sieci należy podać w procentach (%). Procent obsługiwanego RLM może być wyliczony na podstawie wartości z kol. 35 i 36 z arkusza "Aglomeracje". W przypadku aglomeracji z kilkoma oczyszczalniami, należy podać procent obsługiwanego RLM dla każdej z oczyszczalni osobno. Gdy wartość pola wynosi "0", należy taką wartość wpisać.
UWAGA: Nie należy uwzględniać RLM pochodzącej z obszaru znajdującego się poza terenem aglomeracji. 
Podświetlone na różowo -łączna suma udziałów oczyszczalni ścieków w obsłudze RLM aglomeracji przekracza 100%. Należy zweryfikować i skorygować dane wpisane w kol. 167 i 168. Suma podświetlonych na różowo pól nie może przekraczać 100.
Dla aktywnych oczyszczalni pole nie może być puste</t>
  </si>
  <si>
    <t>Szacunkowy udział poszczególnych oczyszczalni w RLM korzystających z taboru należy podać w procentach (%). Procent obsługiwanego RLM może być wyliczony na podstawie wartości z kol. 35 i 37 z arkusza "Aglomeracje". W przypadku aglomeracji z kilkoma oczyszczalniami, należy podać procent obsługiwanego RLM dla każdej z oczyszczalni osobno. Gdy wartość pola wynosi "0", należy taką wartość wpisać.
UWAGA: Nie należy wliczać RLM spoza aglomeracji (w tym z innych aglomeracji podpiętych przez końcowy punkt).Podświetlone na różowo - łączna suma udziałów oczyszczalni ścieków w obsłudze RLM aglomeracji przekracza 100%. Należy zweryfikować i skorygować dane wpisane w kol. 167 i 168. Suma podświetlonych na różowo pól nie może przekraczać 100.
Dla aktywnych oczyszczalni pole nie może być puste.</t>
  </si>
  <si>
    <r>
      <t>szacunkowy udział oczyszczalni w RLM aglomeracji korzystającej z taboru w stosunku do całego sumarycznego ładunku RLM rzeczywistego (należy podać wartość w</t>
    </r>
    <r>
      <rPr>
        <b/>
        <sz val="11"/>
        <color theme="1"/>
        <rFont val="Calibri"/>
        <family val="2"/>
        <charset val="238"/>
      </rPr>
      <t> %</t>
    </r>
    <r>
      <rPr>
        <sz val="11"/>
        <color theme="1"/>
        <rFont val="Calibri"/>
        <family val="2"/>
      </rPr>
      <t xml:space="preserve"> RLM </t>
    </r>
    <r>
      <rPr>
        <b/>
        <sz val="11"/>
        <color theme="1"/>
        <rFont val="Calibri"/>
        <family val="2"/>
      </rPr>
      <t>własnej</t>
    </r>
    <r>
      <rPr>
        <sz val="11"/>
        <color theme="1"/>
        <rFont val="Calibri"/>
        <family val="2"/>
      </rPr>
      <t xml:space="preserve"> aglomeracji - wyliczonego automatycznie w kolumnie 35 w arkuszu "Aglomeracje")
[%]</t>
    </r>
  </si>
  <si>
    <r>
      <t>Wartość należy podać w </t>
    </r>
    <r>
      <rPr>
        <b/>
        <sz val="11"/>
        <color theme="1"/>
        <rFont val="Calibri"/>
        <family val="2"/>
        <charset val="238"/>
        <scheme val="minor"/>
      </rPr>
      <t xml:space="preserve">TYSIĄCACH m3/r </t>
    </r>
    <r>
      <rPr>
        <sz val="11"/>
        <color theme="1"/>
        <rFont val="Calibri"/>
        <family val="2"/>
        <scheme val="minor"/>
      </rPr>
      <t>z dokładnością do dwóch miejsc po przecinku.
Jeżeli oczyszczalnia przez cały rok sprawozdawczy nie odprowadzała ścieków oczyszczonych, należy wpisać 0</t>
    </r>
  </si>
  <si>
    <r>
      <t xml:space="preserve">ilość ścieków </t>
    </r>
    <r>
      <rPr>
        <b/>
        <sz val="11"/>
        <rFont val="Calibri"/>
        <family val="2"/>
        <charset val="238"/>
      </rPr>
      <t>oczyszczonych</t>
    </r>
    <r>
      <rPr>
        <sz val="11"/>
        <rFont val="Calibri"/>
        <family val="2"/>
      </rPr>
      <t xml:space="preserve"> odprowadzonych z oczyszczalni do odbiornika w ciągu roku sprawozdawczego
 [tys. m3/r]</t>
    </r>
  </si>
  <si>
    <r>
      <t>Wartość należy podać w </t>
    </r>
    <r>
      <rPr>
        <b/>
        <sz val="11"/>
        <color theme="1"/>
        <rFont val="Calibri"/>
        <family val="2"/>
        <charset val="238"/>
        <scheme val="minor"/>
      </rPr>
      <t>TYSIĄCACH m3/r</t>
    </r>
    <r>
      <rPr>
        <sz val="11"/>
        <color theme="1"/>
        <rFont val="Calibri"/>
        <family val="2"/>
        <scheme val="minor"/>
      </rPr>
      <t xml:space="preserve"> z dokładnością do dwóch miejsc po przecinku.
Jeżeli oczyszczalnia w roku sprawozdawczym nie odprowadzała ścieków nieoczyszczonych, należy wpisać 0</t>
    </r>
  </si>
  <si>
    <t>INWESTYCJE na oczyszczalni ścieków zakończone w 2024 r.</t>
  </si>
  <si>
    <t xml:space="preserve">Należy wpisać datę odbioru technicznego inwestycji (RRRR-MM-DD) z danego rodzaju zakończonych i odebranych lub odebranych w 2024 r., tj.:
BN – budowa nowej oczyszczalni ścieków;
M– modernizacja oczyszczalni ścieków;
MO – modernizacja gospodarki osadowej;
R – rozbudowa oczyszczalni;
RM – rozbudowa i modernizacja oczyszczalni,
L – likwidacja oczyszczalni.
</t>
  </si>
  <si>
    <t>przyczyny rezygnacji z inwestycji lub wprowadzenia znaczącej zmiany charakteru inwestycji w stosunku do deklaracji w VI AKPOŚK</t>
  </si>
  <si>
    <t>PLANY INWESTYCYJNE (oczyszczalnie ścieków) po 2024 r.</t>
  </si>
  <si>
    <r>
      <t>inwestycje</t>
    </r>
    <r>
      <rPr>
        <b/>
        <sz val="11"/>
        <color rgb="FF000000"/>
        <rFont val="Calibri"/>
        <family val="2"/>
        <charset val="238"/>
      </rPr>
      <t xml:space="preserve"> już rozpoczęte</t>
    </r>
    <r>
      <rPr>
        <sz val="11"/>
        <color indexed="8"/>
        <rFont val="Calibri"/>
        <family val="2"/>
      </rPr>
      <t xml:space="preserve"> - niezbędne nakłady oraz termin zakończenia</t>
    </r>
  </si>
  <si>
    <t>Należy wpisać łącznie środki finansowe z UE jakie już zostały przyznane na inwestycje wymienione w kolumnie 242 w tysiącach zł.</t>
  </si>
  <si>
    <t>245a</t>
  </si>
  <si>
    <t>Jeżeli oprócz zagwarantowanych środków określonych w kolumnie 245a gmina chce jeszcze wystąpić o nowe środki należy wybrać "TAK"</t>
  </si>
  <si>
    <t>245b</t>
  </si>
  <si>
    <t>245c</t>
  </si>
  <si>
    <t>Jeżeli w kolumnie 245b wybrano "TAK" należy wpisać środki finansowe z UE o jakie gmina ma zamiar dodatkowo wystąpić wystąpić tylko  na inwestycję z kolumny 242 (w tysiącach zł).</t>
  </si>
  <si>
    <t>wysokość środków UE o jakie gmina planuje wystąpić nie wliczając kwoty z kolumny 245a (jeżeli gmina nie będzie występować o kolejne środki z UE wpisać 0,00) [w tys. zł]</t>
  </si>
  <si>
    <t>VII AKPOŚK PLANY INWESTYCYJNE (oczyszczalnie ścieków) po 2024 r.</t>
  </si>
  <si>
    <t>249a</t>
  </si>
  <si>
    <t>249b</t>
  </si>
  <si>
    <r>
      <t xml:space="preserve">nakłady finansowe niezbędne do jej zakończenia, planowane do poniesienia 
</t>
    </r>
    <r>
      <rPr>
        <b/>
        <sz val="11"/>
        <color rgb="FF000000"/>
        <rFont val="Calibri"/>
        <family val="2"/>
        <charset val="238"/>
      </rPr>
      <t xml:space="preserve">[w tys. zł] </t>
    </r>
  </si>
  <si>
    <t>124b</t>
  </si>
  <si>
    <t>Jeżeli w poprzedniej kolumnie wybrano "TAK" proszę o wyjaśnienie dlaczego inwestycja nie została rozpoczęta</t>
  </si>
  <si>
    <t>251a</t>
  </si>
  <si>
    <t>Należy wpisać termin zakończenia inwestycji (w przypadku wielu inwestycji - termin zakończenia ostatniej/ najpóźniejszej inwestycji) zadeklarowany w VI AKPOŚK.
Datę należy podać w formacie:
RRRR-MM-DD. Pole nie może być puste, gdy w kol. 251 wybrano "TAK".</t>
  </si>
  <si>
    <t>I_d aglomeracji 
(Pole uzupełniane automatycznie, liczba uzupełnionych wierszy jest zgodna z liczbą zadeklarowanych oczyszczalni w arkuszu "Aglomeracje", w kol. 5)</t>
  </si>
  <si>
    <t>nazwa aglomeracji
(Pole uzupełniane automatycznie, liczba uzupełnionych wierszy jest zgodna z liczbą zadeklarowanych oczyszczalni w arkuszu "Aglomeracje", w kol. 5)</t>
  </si>
  <si>
    <t>nazwa RZGW
(Pole uzupełniane automatycznie, liczba uzupełnionych wierszy jest zgodna z liczbą zadeklarowanych oczyszczalni w arkuszu "Aglomeracje", w kol. 5)</t>
  </si>
  <si>
    <t>Dane aglomeracji, która posiada końcowy punkt zrzutu
(Liczba wierszy wyświetla się automatycznie, na podstawie danych zadeklarowanych w arkuszu "Aglomeracie", w kol. 5)</t>
  </si>
  <si>
    <r>
      <t xml:space="preserve">Należy wpisać ilość ścieków odprowadzany przez KP do oczyszczalni ścieków w innej aglomeracji w </t>
    </r>
    <r>
      <rPr>
        <b/>
        <sz val="11"/>
        <color theme="1"/>
        <rFont val="Calibri"/>
        <family val="2"/>
        <charset val="238"/>
        <scheme val="minor"/>
      </rPr>
      <t>tysiącach m3</t>
    </r>
    <r>
      <rPr>
        <sz val="11"/>
        <color theme="1"/>
        <rFont val="Calibri"/>
        <family val="2"/>
        <charset val="238"/>
        <scheme val="minor"/>
      </rPr>
      <t>.</t>
    </r>
  </si>
  <si>
    <r>
      <t xml:space="preserve">ilość ścieków odprowadzana z aglomeracji przez KP do danej oczyszczalni ścieków
</t>
    </r>
    <r>
      <rPr>
        <b/>
        <sz val="11"/>
        <color theme="1"/>
        <rFont val="Calibri"/>
        <family val="2"/>
        <charset val="238"/>
      </rPr>
      <t>[tys. m3/r]</t>
    </r>
  </si>
  <si>
    <t>I_d oczyszczalni ścieków należy podać bez spacji
poprawne I_d znajdują się w ostatnim sprawozdaniu z realizacji KPOŚK na stronie PGW WP.</t>
  </si>
  <si>
    <t>PLDO005</t>
  </si>
  <si>
    <t>Głogów</t>
  </si>
  <si>
    <t>Środkowa Odra</t>
  </si>
  <si>
    <t>Głogów m.</t>
  </si>
  <si>
    <t>Gmina Miejska Głogów, Gmina Głogów, Gmina Jerzmanowa</t>
  </si>
  <si>
    <t>LXVII/586/23 rady Miejskiej w Głogowie, z dnia 26 kwietnia 2023 r.</t>
  </si>
  <si>
    <t>PLDO0050</t>
  </si>
  <si>
    <t>Głogów-Miejska Oczyszczalnia Ścieków w Głogowie w aglomeracji - Głogów</t>
  </si>
  <si>
    <t>Głogów-Miejska Oczyszczalnia Ścieków w Głogowie</t>
  </si>
  <si>
    <t>PLDO051</t>
  </si>
  <si>
    <t>XLIX/331/2022 RADY MIEJSKIEJ W LEŚNEJ z 28.042022 r</t>
  </si>
  <si>
    <t>PLDO0510</t>
  </si>
  <si>
    <t>Smolnik w aglomeracji - Leśna</t>
  </si>
  <si>
    <t>Smolnik</t>
  </si>
  <si>
    <t>PLLE021</t>
  </si>
  <si>
    <t>Poniatowa</t>
  </si>
  <si>
    <t>Uchwała nr LXVII/484/23 Rady Miejskiej w Poniatowej z dnia 8 lutego 2023 r.</t>
  </si>
  <si>
    <t>PLLE0210</t>
  </si>
  <si>
    <t>Mechaniczno-biologiczna komunalna oczyszczalnia ścieków w aglomeracji - Poniatowa</t>
  </si>
  <si>
    <t>Mechaniczno-biologiczna komunalna oczyszczalnia ścieków</t>
  </si>
  <si>
    <t>PLLE107N</t>
  </si>
  <si>
    <t>Księżpol</t>
  </si>
  <si>
    <t>Uchwała Nr XXXVII/292/2022 Rady Gminy Księżpol z dnia 12 kwietnia 2022 r.</t>
  </si>
  <si>
    <t>PLLE1070N</t>
  </si>
  <si>
    <t>Oczyszczalnia Ścieków w Księżpolu w aglomeracji - Księżpol</t>
  </si>
  <si>
    <t>Oczyszczalnia Ścieków w Księżpolu</t>
  </si>
  <si>
    <t>PLMZ701</t>
  </si>
  <si>
    <t>Akademia Rembertów</t>
  </si>
  <si>
    <t>warszawski</t>
  </si>
  <si>
    <t>fragment dzielnicy Rembertów w m.st. Warszawie</t>
  </si>
  <si>
    <t xml:space="preserve">Uchwała Rady Miasta Stołecznego Warszawy nr LXXX/2608/2023 z dnia 20 kwietnia 2023 r. </t>
  </si>
  <si>
    <t>PLMZ7010</t>
  </si>
  <si>
    <t>Oczyszczalnia AON w aglomeracji - Akademia Rembertów</t>
  </si>
  <si>
    <t>Oczyszczalnia AON</t>
  </si>
  <si>
    <t>PLMZ702</t>
  </si>
  <si>
    <t>Cyraneczka</t>
  </si>
  <si>
    <t>fragment dzielnicy Wesoła w m.st. Warszawa</t>
  </si>
  <si>
    <t>Uchwała Rady Miasta Stołecznego Warszawy nr LXXXIV/2749/2023 z dnia 6 lipca 2023 r.</t>
  </si>
  <si>
    <t>PLMZ7020</t>
  </si>
  <si>
    <t>Oczyszczalnia Cyraneczka w aglomeracji - Cyraneczka</t>
  </si>
  <si>
    <t>PLPL703</t>
  </si>
  <si>
    <t>Dobrzyniewo Duże</t>
  </si>
  <si>
    <t>Uchwała nr XLIII/371/22 Rady Gminy Dobrzyniewo Duże z dnia 25 lutego 2022 r.</t>
  </si>
  <si>
    <t>PLPL704</t>
  </si>
  <si>
    <t>Supraśl</t>
  </si>
  <si>
    <t>Uchwała nr LIII/677/2024 Rady Miejskiej w Supraślu z dnia 18 stycznia 2024 r.</t>
  </si>
  <si>
    <r>
      <t>Komunikat pojawia się, gdy wysokość wydatków jest bardzo wysoka w stosunku do wielkości aglomeracji.
Dane w kol. 68-70 i 72-80 wymagają skorygowania, lub potwierdzenia i wyjaśnienia w kol.</t>
    </r>
    <r>
      <rPr>
        <i/>
        <sz val="11"/>
        <color theme="1"/>
        <rFont val="Calibri"/>
        <family val="2"/>
        <charset val="238"/>
        <scheme val="minor"/>
      </rPr>
      <t xml:space="preserve"> Wyjaśnienie kol. 68-70 i 72-80</t>
    </r>
    <r>
      <rPr>
        <sz val="11"/>
        <color theme="1"/>
        <rFont val="Calibri"/>
        <family val="2"/>
        <scheme val="minor"/>
      </rPr>
      <t xml:space="preserve">
Należy pamiętać, że inwestycje podane są w TYSIĄCACH złotych, czyli 1000000 zł wpisujemy jako 1000.</t>
    </r>
  </si>
  <si>
    <r>
      <t xml:space="preserve">Należy wpisać łącznie niezbędne nakłady do zakończenia wymienionych inwestycji.
</t>
    </r>
    <r>
      <rPr>
        <b/>
        <sz val="11"/>
        <color theme="1"/>
        <rFont val="Calibri"/>
        <family val="2"/>
        <scheme val="minor"/>
      </rPr>
      <t>Należy pamiętać o podaniu kwot w  TYSIĄCACH zł, czyli 1000000 zł wpisujemy jako 1000 z dokładnością do dwóch miejsc po przecinku.</t>
    </r>
  </si>
  <si>
    <t>121b</t>
  </si>
  <si>
    <r>
      <t xml:space="preserve">Należy wpisać liczbę mieszkańców, którzy zostaną podłączeni w wyniku wybudowania </t>
    </r>
    <r>
      <rPr>
        <b/>
        <sz val="11"/>
        <color theme="1"/>
        <rFont val="Calibri"/>
        <family val="2"/>
        <charset val="238"/>
        <scheme val="minor"/>
      </rPr>
      <t>nowej</t>
    </r>
    <r>
      <rPr>
        <sz val="11"/>
        <color theme="1"/>
        <rFont val="Calibri"/>
        <family val="2"/>
        <scheme val="minor"/>
      </rPr>
      <t xml:space="preserve"> sieci</t>
    </r>
  </si>
  <si>
    <r>
      <t xml:space="preserve">Należy wpisać liczbę mieszkańców, którzy zostaną podłączeni w wyniku wybudowania </t>
    </r>
    <r>
      <rPr>
        <b/>
        <sz val="11"/>
        <color theme="1"/>
        <rFont val="Calibri"/>
        <family val="2"/>
        <charset val="238"/>
        <scheme val="minor"/>
      </rPr>
      <t>nowej</t>
    </r>
    <r>
      <rPr>
        <sz val="11"/>
        <color theme="1"/>
        <rFont val="Calibri"/>
        <family val="2"/>
        <scheme val="minor"/>
      </rPr>
      <t xml:space="preserve"> sieci na terenach, na których dopuszcza się współczynnik koncentracji 90 osób/km</t>
    </r>
  </si>
  <si>
    <t>122a</t>
  </si>
  <si>
    <t xml:space="preserve">poza obszarami, o których mowa w § 3 ust. 5 rozporządzenia  w sprawie sposobu wyznaczania obszarów i granic aglomeracji
</t>
  </si>
  <si>
    <t xml:space="preserve">na obszarach, o których mowa w § 3 ust. 5 rozporządzenia  w sprawie sposobu wyznaczania obszarów i granic aglomeracji
</t>
  </si>
  <si>
    <t xml:space="preserve">wskaźnik koncentracji </t>
  </si>
  <si>
    <t>[osoby/km nowej sieci]</t>
  </si>
  <si>
    <t>122b</t>
  </si>
  <si>
    <t>122c</t>
  </si>
  <si>
    <r>
      <t xml:space="preserve">Należy wpisać ogół niezbędnych nakładów do poniesienia w latach 2024-2027, aby zakończyć wymienione inwestycje.
</t>
    </r>
    <r>
      <rPr>
        <b/>
        <sz val="11"/>
        <color theme="1"/>
        <rFont val="Calibri"/>
        <family val="2"/>
        <scheme val="minor"/>
      </rPr>
      <t>Należy pamiętać o podaniu kwot w  TYSIĄCACH zł, czyli 1000000 zł wpisujemy jako 1000 z dokładnością do dwóch miejsc po przecinku.</t>
    </r>
  </si>
  <si>
    <r>
      <rPr>
        <sz val="11"/>
        <color theme="1"/>
        <rFont val="Calibri"/>
        <family val="2"/>
        <charset val="238"/>
        <scheme val="minor"/>
      </rPr>
      <t>Należy podać koszty związane z poszczególnym rodzajem inwestycji.</t>
    </r>
    <r>
      <rPr>
        <b/>
        <sz val="11"/>
        <color theme="1"/>
        <rFont val="Calibri"/>
        <family val="2"/>
        <charset val="238"/>
        <scheme val="minor"/>
      </rPr>
      <t xml:space="preserve"> Należy pamiętać o podaniu kwot w  TYSIĄCACH zł, czyli 1000000 zł wpisujemy jako 1000 z dokładnością do dwóch miejsc po przecinku.</t>
    </r>
  </si>
  <si>
    <r>
      <t xml:space="preserve">Należy przedstawić nazwy źródeł finansowania oraz wysokość środków z każdego z nich. </t>
    </r>
    <r>
      <rPr>
        <b/>
        <sz val="11"/>
        <color theme="1"/>
        <rFont val="Calibri"/>
        <family val="2"/>
        <charset val="238"/>
        <scheme val="minor"/>
      </rPr>
      <t xml:space="preserve">Należy pamiętać o podaniu kwot w  TYSIĄCACH zł, czyli 1000000 zł wpisujemy jako 1000 z dokładnością do dwóch miejsc po przecinku. </t>
    </r>
    <r>
      <rPr>
        <sz val="11"/>
        <color theme="1"/>
        <rFont val="Calibri"/>
        <family val="2"/>
        <scheme val="minor"/>
      </rPr>
      <t>Jeśli nie wykorzystano środków z danego źródła, odpowiednie pola należy pozostawić PUSTE lub wpisać 0.
Jeżeli w kol. 224, 226, 228 wpisano wartości &gt;0, sąsiadujące z nimi odpowiednio kol. 225,227,229 nie mogą być puste.</t>
    </r>
  </si>
  <si>
    <r>
      <t xml:space="preserve">Należy wpisać ogół niezbędnych wydatków do poniesienia po roku 2024, aby zakończyć wymienione inwestycje. </t>
    </r>
    <r>
      <rPr>
        <b/>
        <sz val="11"/>
        <color theme="1"/>
        <rFont val="Calibri"/>
        <family val="2"/>
        <charset val="238"/>
        <scheme val="minor"/>
      </rPr>
      <t>Należy pamiętać o podaniu kwot w  TYSIĄCACH zł, czyli 1000000 zł wpisujemy jako 1000 z dokładnością do dwóch miejsc po przecinku.</t>
    </r>
  </si>
  <si>
    <t>150a</t>
  </si>
  <si>
    <t>PRIORYTET INWESTYCJI
(pole uzupełnia KZGW na końcowym etapie projektu Sprawozdania)</t>
  </si>
  <si>
    <t>Należy z listy rozwijanej wybrać odpowiednią wartość:
TAK – prowadzona jest pełna kontrola szamb/POŚ na całym obszarze aglomeracji;
NIE lub częściowo - na terenie aglomeracji nie jest prowadzona kontrola, lub jest prowadzona w sposób niekompletny. Dotyczy to również sytuacji, gdy nie wszystkie gminy wchodzące w skład aglomeracji prowadzą kontrolę lub część z nich prowadzi ją w sposób niepełny;
Brak szamb na terenie aglomeracji - na terenie aglomeracji nie ma szamb (wybór dla kolumny 46a);
Brak POŚ na terenie aglomeracji - na terenie aglomeracji nie ma POŚ (wybór dla kolumny 46b).
Pola sprawdzające - komunikaty o sprzeczności danych pojawiają się, gdy jednocześnie wybrano "TAK"/"NIE lub częściowo" gdy na terenie aglomeracji nie ma szamb/POŚ, lub gdy jednocześnie wybrano "Brak szamb/POŚ na terenie aglomeracji" i wykazano liczbę szamb/POŚ. Prezentowane dane należy w tych wypadkach uznać za sprzeczne i należy je skorygować.</t>
  </si>
  <si>
    <t>czy gmina/y prowadzą kontrolę nad prawidłową częstotliwością wywozu nieczystości ciekłych z przydomowych oczyszczalni ścieków (POŚ)?</t>
  </si>
  <si>
    <t>czy gmina/y prowadzą kontrolę nad prawidłową częstotliwością wywozu nieczystości ciekłych ze zbiorników bezodpływowych?</t>
  </si>
  <si>
    <t>gminy, które nie prowadzą kontroli nad prawidłową częstotliwością wywozu nieczystości ciekłych ze zbiorników bezodpływowych i/lub z przydomowych oczyszczalni ścieków lub kontrola jest częściowa</t>
  </si>
  <si>
    <t xml:space="preserve">Jeżeli w kol. 46a/46b, zaznaczono odpowiedź "NIE lub częściowo", należy wymienić gminy, które nie prowadzą kontroli nad prawidłową częstotliwością wywozu nieczystości ciekłych ze zbiorników bezodpływowych i/lub z przydomowych oczyszczalni ścieków. Jeżeli wszystkie gminy prowadzą pełną kontrolę, kolumnę należy pozostawić PUSTĄ. </t>
  </si>
  <si>
    <t>Należy wpisać nazwę, numer identyfikacyjny oczyszczalni (I_d) i adres oczyszczalni spoza aglomeracji, do której wywożone są nieczystości ciekłe.
Uwaga!! Nie należy wpisywać I_d własnej oczyszczalni ścieków.
Pole nie może być puste, gdy w kol. 48 jest "TAK"; "TAK-tylko z szamb"; "TAK-tylko osady z POŚ"</t>
  </si>
  <si>
    <t>INNE - żadne z wymienionych w kolumnach 200-209</t>
  </si>
  <si>
    <t>sposób postępowania z osadami wymienionymi w kolumnie 210</t>
  </si>
  <si>
    <t xml:space="preserve">Należy wpisać sposób postępowania z osadami z kolumny 210
Pole nie może być puste, gdy w kol. 210 wpisano wartość większą od 0.
</t>
  </si>
  <si>
    <t>nazwa, znak pozwolenia wodnoprawnego (zintegrowanego), nazwa organu wydającego, termin obowiązywania pozwolenia dla każdego z aktywnych punktów z których w roku sprawozdawczym dokonywano zrzutu</t>
  </si>
  <si>
    <t>Kolumna nie może być pusta, jeżeli w kol. 96 wpisano wartość większą od 0. 
Należy opisać wg wzoru:
nazwa punktu 1, znak pozwolenia wodnoprawnego xxxx, nazwa organu wydającego, termin obowiązywania RRRR-MM-DD; nazwa punktu 2, nr pozwolenia wodnoprawnego xxxx, nazwa organu wydającego, termin obowiązywania RRRR-MM-DD.
Jeżeli w roku sprawozdawczym nie występowały zrzuty z punktów posiadających pozwolenia wodnoprawne, należy wpisać: Brak.</t>
  </si>
  <si>
    <t>znak wydanego pozwolenia</t>
  </si>
  <si>
    <t>Należy wpisać znak pozwolenia wodnoprawnego lub zintegrowanego obowiązującego na koniec roku sprawozdawczego.</t>
  </si>
  <si>
    <t>R10 KOM - zastosowano do uprawy roślin przeznaczonych do produkcji kompostu</t>
  </si>
  <si>
    <t>R10 NON - zastosowano do uprawy roślin nie przeznaczonych do spożycia i do produkcji pasz</t>
  </si>
  <si>
    <t>R10 ROL – zastosowano w rolnictwie, rozumianym jako uprawa wszystkich płodów rolnych wprowadzanych do obrotu handlowego, włączając w to uprawy przeznaczane do produkcji pasz</t>
  </si>
  <si>
    <t>w tym nakłady finansowe niezbędne do jej/ ich zakończenia, planowane do poniesienia na ODTWORZENIE zniszczonej powodzią w 2024 r. infrastruktury
[w tys. zł]</t>
  </si>
  <si>
    <r>
      <t>Jeżeli w kolumnie 117b wybrano "TAK" należy wpisać środki finansowe z UE o jakie gmina ma zamiar dodatkowo wystąpić tylko  na inwestycję z kolumny 113 (</t>
    </r>
    <r>
      <rPr>
        <b/>
        <sz val="11"/>
        <color theme="1"/>
        <rFont val="Calibri"/>
        <family val="2"/>
        <charset val="238"/>
        <scheme val="minor"/>
      </rPr>
      <t>w tysiącach zł).</t>
    </r>
  </si>
  <si>
    <t>Dane osobowe, (RODO - poniżej)</t>
  </si>
  <si>
    <r>
      <t xml:space="preserve">nazwa, identyfikator i adres oczyszczalni </t>
    </r>
    <r>
      <rPr>
        <b/>
        <sz val="11"/>
        <color theme="1"/>
        <rFont val="Calibri"/>
        <family val="2"/>
        <charset val="238"/>
      </rPr>
      <t>spoza własnej aglomeracji</t>
    </r>
    <r>
      <rPr>
        <sz val="11"/>
        <color theme="1"/>
        <rFont val="Calibri"/>
        <family val="2"/>
      </rPr>
      <t>, do której wywożone są nieczystości ciekłe ze zbiorników bezodpływowych i z indywidualnych oczyszczalni ścieków</t>
    </r>
  </si>
  <si>
    <r>
      <t xml:space="preserve">bilans ścieków w roku sprawozdawczym </t>
    </r>
    <r>
      <rPr>
        <b/>
        <sz val="11"/>
        <color theme="1"/>
        <rFont val="Calibri"/>
        <family val="2"/>
        <charset val="238"/>
      </rPr>
      <t>TYLKO</t>
    </r>
    <r>
      <rPr>
        <sz val="11"/>
        <color theme="1"/>
        <rFont val="Calibri"/>
        <family val="2"/>
      </rPr>
      <t xml:space="preserve"> z TERENU WŁASNEJ AGLOMERACJI w </t>
    </r>
    <r>
      <rPr>
        <b/>
        <sz val="11"/>
        <color theme="1"/>
        <rFont val="Calibri"/>
        <family val="2"/>
        <charset val="238"/>
      </rPr>
      <t xml:space="preserve">tysiącach </t>
    </r>
    <r>
      <rPr>
        <sz val="11"/>
        <color theme="1"/>
        <rFont val="Calibri"/>
        <family val="2"/>
        <charset val="238"/>
      </rPr>
      <t>m3/r!</t>
    </r>
  </si>
  <si>
    <r>
      <t xml:space="preserve">inwestycje planowane do realizacji i </t>
    </r>
    <r>
      <rPr>
        <b/>
        <sz val="11"/>
        <color rgb="FF000000"/>
        <rFont val="Calibri"/>
        <family val="2"/>
        <charset val="238"/>
      </rPr>
      <t>NIEROZPOCZĘTE</t>
    </r>
    <r>
      <rPr>
        <sz val="11"/>
        <color indexed="8"/>
        <rFont val="Calibri"/>
        <family val="2"/>
      </rPr>
      <t xml:space="preserve"> - nakłady finansowe </t>
    </r>
    <r>
      <rPr>
        <b/>
        <sz val="11"/>
        <color rgb="FF000000"/>
        <rFont val="Calibri"/>
        <family val="2"/>
        <charset val="238"/>
      </rPr>
      <t xml:space="preserve">w tysiącach zł </t>
    </r>
    <r>
      <rPr>
        <sz val="11"/>
        <color indexed="8"/>
        <rFont val="Calibri"/>
        <family val="2"/>
      </rPr>
      <t>oraz termin zakończenia</t>
    </r>
  </si>
  <si>
    <r>
      <t xml:space="preserve">inwestycje już rozpoczęte - nakłady finansowe </t>
    </r>
    <r>
      <rPr>
        <b/>
        <sz val="11"/>
        <color rgb="FF000000"/>
        <rFont val="Calibri"/>
        <family val="2"/>
        <charset val="238"/>
      </rPr>
      <t xml:space="preserve">w tysiącach zł </t>
    </r>
    <r>
      <rPr>
        <sz val="11"/>
        <color indexed="8"/>
        <rFont val="Calibri"/>
        <family val="2"/>
      </rPr>
      <t>oraz termin zakończenia</t>
    </r>
  </si>
  <si>
    <r>
      <t xml:space="preserve">inwestycje planowane do realizacji i nierozpoczęte - nakłady finansowe </t>
    </r>
    <r>
      <rPr>
        <b/>
        <sz val="11"/>
        <color rgb="FF000000"/>
        <rFont val="Calibri"/>
        <family val="2"/>
        <charset val="238"/>
      </rPr>
      <t xml:space="preserve">w tysiącach zł </t>
    </r>
    <r>
      <rPr>
        <sz val="11"/>
        <color indexed="8"/>
        <rFont val="Calibri"/>
        <family val="2"/>
      </rPr>
      <t>oraz termin zakończenia</t>
    </r>
  </si>
  <si>
    <r>
      <t xml:space="preserve">Rozporządzenie Prezesa Rady Ministrów z dnia 5 października 2024 r. w sprawie gmin poszkodowanych w wyniku powodzi </t>
    </r>
    <r>
      <rPr>
        <b/>
        <sz val="11"/>
        <color theme="1"/>
        <rFont val="Calibri"/>
        <family val="2"/>
        <charset val="238"/>
        <scheme val="minor"/>
      </rPr>
      <t>we wrześniu 2024 r.</t>
    </r>
    <r>
      <rPr>
        <sz val="11"/>
        <color theme="1"/>
        <rFont val="Calibri"/>
        <family val="2"/>
        <scheme val="minor"/>
      </rPr>
      <t>, w których stosuje się szczególne zasady odbudowy, remontów i rozbiórek obiektów budowlanych (Dz. U. z 2024 r. poz. 1483)</t>
    </r>
  </si>
  <si>
    <t xml:space="preserve">KLAUZULA INFORMACYJNA 
DOTYCZĄCA PRZETWARZANIA DANYCH OSOBOWYCH 
Zgodnie z art. 13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osobowych) (dalej jako: RODO) Państwowe Gospodarstwo Wodne Wody Polskie informuje, iż: 
1. Administratorem Pani/Pana danych osobowych jest Państwowe Gospodarstwo Wodne Wody Polskie z siedzibą w Warszawie, ul. Żelazna 59a, 00-848 Warszawa (dalej jako: PGW WP). 
2. Kontakt z Inspektorem Ochrony Danych w PGW WP możliwy jest pod adresem e-mail: iod@wody.gov.pl lub listownie pod adresem: Państwowe Gospodarstwo Wodne Wody Polskie z siedzibą w Warszawie, ul. Żelazna 59a, 00-848 Warszawa z dopiskiem „Inspektor Ochrony Danych”. 
3. Pani/Pana dane osobowe przetwarzane będą w celu ​wynikającym z prawnie uzasadnionych interesów realizowanych przez administratora lub przez stronę trzecią (art. 6 ust. 1 lit. f Rozporządzenia). Prawnie uzasadnionym interesem realizowanym przez Administratora jest weryfikacja poprawności i kompletności danych przekazanych w ankiecie sprawozdania z realizacji KPOŚK za rok 2024 oraz na potrzeby VII AKPOSK​. </t>
  </si>
  <si>
    <t xml:space="preserve">Należy z listy rozwijanej wybrać odpowiednią wartość: 
TAK – nieczystości ze zbiorników bezodpływowych i POŚ są wywożone poza teren własnej aglomeracji; 
NIE – nieczystości ze zbiorników bezodpływowych i POŚ nie są wywożone poza teren własnej aglomeracji; 
TAK-tylko z szamb – tylko ścieki ze zbiorników bezodpływowych są wywożone poza teren własnej aglomeracji; 
TAK- tylko osady z POŚ – tylko nieczystości ciekłe z POŚ są wywożone poza teren własnej aglomeracji; 
Brak szamb i POŚ na terenie aglomeracji - na terenie aglomeracji nie ma szamb i POŚ; 
Komunikat o błędnie wypełnionym polu pojawia się, gdy jednocześnie wybrano „TAK”,”TAK-tylko z szamb"/„TAK- tylko osady z POŚ”, gdy na terenie aglomeracji nie ma szamb (kol. 42)/POŚ (kol. 43) lub gdy jednocześnie wybrano ""Brak szamb i POŚ na terenie aglomeracji"" i wykazano liczbę szamb (kol.42) i POŚ (kol.43). Prezentowane dane lub deklaracje należy w tych wypadkach uznać za sprzeczne i należy je skorygować. 
 </t>
  </si>
  <si>
    <t>czy na podstawie wydanych zezwoleń nieczystości ciekłe ze zbiorników bezodpływowych i POŚ są wywożone poza teren własnej aglomeracji?</t>
  </si>
  <si>
    <t xml:space="preserve">do nowowybudowanej (odebranej) w roku sprawozdawczym sieci kanalizacyjnej </t>
  </si>
  <si>
    <r>
      <t>Należy przedstawić nazwy źródeł finansowania na zbiorcze systemy kanalizacyjne oraz wysokość środków z każdego z nich. Należy pamiętać o podaniu kwot w  </t>
    </r>
    <r>
      <rPr>
        <b/>
        <sz val="11"/>
        <color theme="1"/>
        <rFont val="Calibri"/>
        <family val="2"/>
        <scheme val="minor"/>
      </rPr>
      <t>TYSIĄCACH zł, czyli 1000000 zł wpisujemy jako 1000 z dokładnością do dwóch miejsc po przecinku</t>
    </r>
    <r>
      <rPr>
        <sz val="11"/>
        <color theme="1"/>
        <rFont val="Calibri"/>
        <family val="2"/>
        <scheme val="minor"/>
      </rPr>
      <t>. Jeśli nie wykorzystano środków z danego źródła, odpowiednie pola należy pozostawić PUSTE lub wpisać wartość 0.
Kolumny 76, 78, 80 nie mogą być puste, gdy wpisano kwoty wyższe od 0 w sąsiadujących odpowiednio do nich kol. 75, 77, 79.</t>
    </r>
  </si>
  <si>
    <r>
      <t>Należy podać wielkość nakładów poniesionych na inwestycje w zakresie zbiorczych systemów kanalizacyjnych w </t>
    </r>
    <r>
      <rPr>
        <b/>
        <sz val="11"/>
        <color theme="1"/>
        <rFont val="Calibri"/>
        <family val="2"/>
        <scheme val="minor"/>
      </rPr>
      <t>TYSIĄCACH zł, czyli 1000000 zł wpisujemy jako 1000 z dokładnością do dwóch miejsc po przecinku</t>
    </r>
    <r>
      <rPr>
        <sz val="11"/>
        <color theme="1"/>
        <rFont val="Calibri"/>
        <family val="2"/>
        <scheme val="minor"/>
      </rPr>
      <t>. Jeśli nie wydatkowano środków na dany cel, odpowiednie pola należy pozostawić PUSTE lub wpisać wartość 0.</t>
    </r>
  </si>
  <si>
    <r>
      <t xml:space="preserve">UWAGA: dotyczy tylko ścieków z terenu </t>
    </r>
    <r>
      <rPr>
        <b/>
        <sz val="11"/>
        <color theme="1"/>
        <rFont val="Calibri"/>
        <family val="2"/>
        <scheme val="minor"/>
      </rPr>
      <t>własnej aglomeracji.</t>
    </r>
    <r>
      <rPr>
        <sz val="11"/>
        <color theme="1"/>
        <rFont val="Calibri"/>
        <family val="2"/>
        <scheme val="minor"/>
      </rPr>
      <t xml:space="preserve"> W pola należy wpisywać wartości w </t>
    </r>
    <r>
      <rPr>
        <b/>
        <sz val="11"/>
        <color theme="1"/>
        <rFont val="Calibri"/>
        <family val="2"/>
        <scheme val="minor"/>
      </rPr>
      <t>TYSIĄCACH metrów sześciennych</t>
    </r>
    <r>
      <rPr>
        <sz val="11"/>
        <color theme="1"/>
        <rFont val="Calibri"/>
        <family val="2"/>
        <scheme val="minor"/>
      </rPr>
      <t xml:space="preserve"> z zaokrągleniem do dwóch miejsc po przecinku bez stosowania spacji (separatory pojawiają się automatycznie po wpisaniu wartości i zatwierdzeniu klawiszem enter).
Przykłady:
1. Jeśli w roku sprawozdawczym do oczyszczalni dowieziono taborem asenizacyjnym 56789 m3, w odpowiednie pole należy wpisać 56,79
2. Jeśli w roku sprawozdawczym do oczyszczalni dopłynęło kanalizacją 159210008 m3, w odpowiednie pole należy wpisać 159210,01
Gdy wartość któregokolwiek z pól wynosi "0", należy taką wartość wpisać.</t>
    </r>
  </si>
  <si>
    <t>poniesione wydatki (suma z kolumn 87 do 92) – wyliczenie AUTOMATYCZNE</t>
  </si>
  <si>
    <t>nazwy punktów posiadających pozwolenia wodnoprawne z których w roku sprawozdawczym dokonywano zrzutu oraz liczba zrzutów</t>
  </si>
  <si>
    <r>
      <t xml:space="preserve">długość sieci jaka jeszcze </t>
    </r>
    <r>
      <rPr>
        <b/>
        <sz val="11"/>
        <rFont val="Calibri"/>
        <family val="2"/>
        <charset val="238"/>
      </rPr>
      <t>POZOSTAŁA</t>
    </r>
    <r>
      <rPr>
        <sz val="11"/>
        <rFont val="Calibri"/>
        <family val="2"/>
      </rPr>
      <t xml:space="preserve"> do wybudowania
[km]</t>
    </r>
  </si>
  <si>
    <t>czy inwestycja była ujęta w VI AKPOŚK (AKPOŚK 2022)?</t>
  </si>
  <si>
    <t>wysokość środków jakie przyznano z UE na całą inwestycję (jeżeli inwestycja nie była dofinansowana z UE wpisać 0,00) [w tys. zł]</t>
  </si>
  <si>
    <t>czy gmina planuje jeszcze się ubiegać o dodatkowe środki UE na tę inwestycję?</t>
  </si>
  <si>
    <r>
      <t xml:space="preserve">nazwy gmin ujętych w rozporządzeniu </t>
    </r>
    <r>
      <rPr>
        <sz val="11"/>
        <color rgb="FF000000"/>
        <rFont val="Calibri"/>
        <family val="2"/>
        <charset val="238"/>
      </rPr>
      <t>(pełna nazwa powyżej)</t>
    </r>
    <r>
      <rPr>
        <sz val="11"/>
        <color indexed="8"/>
        <rFont val="Calibri"/>
        <family val="2"/>
      </rPr>
      <t>. Wypisać nazwy gmin w aglomeracji objętych rozporządzeniem.</t>
    </r>
  </si>
  <si>
    <t>Jeżeli w poprzedniej kolumnie wybrano "TAK" lub "CZĘŚCIOWO" proszę krótko opisać sytuację.</t>
  </si>
  <si>
    <t>w tym liczba mieszkańców, którzy zostaną podłączeni do sieci wpisanej do kolumny 121b po jej wybudowaniu</t>
  </si>
  <si>
    <t>liczba mieszkańców, którzy zostaną podłączeni do planowanej sieci wpisanej do kolumny 121 po jej wybudowaniu</t>
  </si>
  <si>
    <t>długość sieci planowanej do odbudowy po powodzi w 2024 r. [km]</t>
  </si>
  <si>
    <t>długość  sieci na obszarach, o których mowa w § 3 ust. 5 rozporządzenia Ministra Gospodarki Morskiej i Żeglugi Śródlądowej z dnia 27 lipca 2018 r. w sprawie sposobu wyznaczania obszarów i granic aglomeracji
[km]</t>
  </si>
  <si>
    <t>Należy wpisać łączną długość planowanych do budowy (odtworzenia) sieci kanalizacyjnych [km]. Wartość nie może być większa niż w kolumnie 121.
UWAGA: Wartości w kolumnach 121a i 121b są od siebie niezależne i należy je odnosić do kolumny 121</t>
  </si>
  <si>
    <t>Kolumna jest uzupełniana AUTOMATYCZNIE. Prosimy o nie zmienianie danych. </t>
  </si>
  <si>
    <r>
      <t xml:space="preserve">planowany termin zakończenia inwestycji w ramach </t>
    </r>
    <r>
      <rPr>
        <b/>
        <sz val="11"/>
        <color rgb="FF000000"/>
        <rFont val="Calibri"/>
        <family val="2"/>
        <charset val="238"/>
      </rPr>
      <t>VII AKPOŚK</t>
    </r>
  </si>
  <si>
    <t>rodzaj planowanej inwestycji zgodnie z VI AKPOŚK (AKPOŚK 2022)</t>
  </si>
  <si>
    <t>termin zakończenia inwestycji podany w VI AKPOŚK (AKPOŚK 2022)</t>
  </si>
  <si>
    <r>
      <t xml:space="preserve">czy planowana inwestycja w aglomeracji leży na terenie gminy wymienionej w rozporządzeniu (nazwa powyżej) </t>
    </r>
    <r>
      <rPr>
        <b/>
        <sz val="11"/>
        <color rgb="FF000000"/>
        <rFont val="Calibri"/>
        <family val="2"/>
        <charset val="238"/>
      </rPr>
      <t>oraz</t>
    </r>
    <r>
      <rPr>
        <sz val="11"/>
        <color indexed="8"/>
        <rFont val="Calibri"/>
        <family val="2"/>
      </rPr>
      <t xml:space="preserve"> ma charakter odtworzeniowy infrastruktury dotkniętej klęską powodzi?</t>
    </r>
  </si>
  <si>
    <t>wysokość środków jakie już przyznano z UE (jeżeli inwestycja nie była dofinansowana z UE wpisać 0,00) [w tys. zł]</t>
  </si>
  <si>
    <t>wg VI AKPOŚK (jeśli dotyczy)</t>
  </si>
  <si>
    <t>PLDO0621</t>
  </si>
  <si>
    <t>PLDO0960</t>
  </si>
  <si>
    <t>PLKP0053</t>
  </si>
  <si>
    <t>PLLO0411</t>
  </si>
  <si>
    <t>PLLU0431</t>
  </si>
  <si>
    <t>PLMZ0081</t>
  </si>
  <si>
    <t>PLMZ1631N</t>
  </si>
  <si>
    <t>PLSL1221</t>
  </si>
  <si>
    <t>PLSW0502N</t>
  </si>
  <si>
    <t>PLZA0721</t>
  </si>
  <si>
    <t>Ankieta sprawozdawcza z realizacji KPOŚK w 2024 r. oraz na potrzeby opracowania VII AKPOŚK</t>
  </si>
  <si>
    <t>Podsumowanie wypełnionej ankiety</t>
  </si>
  <si>
    <t>Dodatkowe uwagi i informacje wynikające z danych 
prezentowanych w ankiecie:</t>
  </si>
  <si>
    <t>Data przekazania ankiety sprawozdawczej z realizacji KPOŚK w 2024 r. oraz na potrzeby opracowania VII AKPOŚK:</t>
  </si>
  <si>
    <t>Osoba akceptująca ankiety sprawozdawczej z realizacji KPOŚK w 2024 r. oraz na potrzeby opracowania VII AKPOŚK:</t>
  </si>
  <si>
    <t>Zestawienie błędów ankiety sprawozdawczej z realizacji KPOŚK w 2024 r. oraz na potrzeby opracowania VII AKPOŚK</t>
  </si>
  <si>
    <t>UWAGA! Planowanie nowych inwestycji nie zwalnia gminy z obowiązku wypełnienia zapisów dyrektywy dotyczącej oczyszczania ścieków komunalnych, jak również z kar z tego tytułu po roku 2027 (art. 472b ustawy - Prawo wodne)</t>
  </si>
  <si>
    <t>czy teren aglomeracji leży na terenach dotkniętych klęską powodziową we wrześniu 2024 r.?</t>
  </si>
  <si>
    <t>czy planowana inwestycja ma bezpośredni związek ze szkodami powodziowymi z września2024 r.(odbudowa/naprawa infrastruktury)?</t>
  </si>
  <si>
    <t>Braki/błędy w ankiecie
dotyczy komórek wymagających poprawienia lub uzupełnienia (art. 89 ust 1a, art. 90 ust. 3 oraz  96a ust. 4 ustawy - Prawo wodne)
pod groźbą sankcji z art. 472a ustawy - Prawo wodne:</t>
  </si>
  <si>
    <r>
      <t xml:space="preserve">warunki zgodności z dyrektywą Rady 91/271/EWG, dane prezentowane z uwzględnieniem zasady hierarchiczności - </t>
    </r>
    <r>
      <rPr>
        <b/>
        <sz val="11"/>
        <color rgb="FF000000"/>
        <rFont val="Calibri"/>
        <family val="2"/>
        <charset val="238"/>
      </rPr>
      <t>wypełnia KZGW!</t>
    </r>
    <r>
      <rPr>
        <sz val="11"/>
        <color indexed="8"/>
        <rFont val="Calibri"/>
        <family val="2"/>
      </rPr>
      <t xml:space="preserve"> </t>
    </r>
    <r>
      <rPr>
        <b/>
        <sz val="11"/>
        <color rgb="FF000000"/>
        <rFont val="Calibri"/>
        <family val="2"/>
        <charset val="238"/>
      </rPr>
      <t>po zebraniu ankiet</t>
    </r>
  </si>
  <si>
    <r>
      <t xml:space="preserve">liczba mieszkańców korzystających z przydomowych oczyszczalni ścieków na terenie </t>
    </r>
    <r>
      <rPr>
        <b/>
        <sz val="11"/>
        <color theme="1"/>
        <rFont val="Calibri"/>
        <family val="2"/>
        <charset val="238"/>
      </rPr>
      <t>skanalizowanym</t>
    </r>
  </si>
  <si>
    <r>
      <t xml:space="preserve">liczba mieszkańców korzystających z przydomowych oczyszczalni ścieków na terenie </t>
    </r>
    <r>
      <rPr>
        <b/>
        <sz val="11"/>
        <color theme="1"/>
        <rFont val="Calibri"/>
        <family val="2"/>
        <charset val="238"/>
      </rPr>
      <t>nieskanalizowanym</t>
    </r>
  </si>
  <si>
    <t>26a</t>
  </si>
  <si>
    <t>Arkusz : "Aglomeracje"</t>
  </si>
  <si>
    <t>Arkusz : "Oczyszczalnie"</t>
  </si>
  <si>
    <t>Arkusz : "KP - końcowe punkty"</t>
  </si>
  <si>
    <t xml:space="preserve">
Deklarowane dane sprawozdawcze i wynikająca z nich RLM w roku 2024 jest ponad 5% różna w porównaniu do RLM z roku 2022. Konieczne jest przeprowadzenie w trybie pilnym przeglądu aglomeracji i ewentualna zmiana uchwały aglomeracyjnej. </t>
  </si>
  <si>
    <t xml:space="preserve">
Dane deklarowane w Sprawozdaniu za rok 2024 nie pozwalają na spełnienie I warunku dyrektywy ściekowej (tj. co najmniej 98% skanalizowania aglomeracji, a pozostałe 2% mniejsze od 2 000 RLM), który był spełniony w Sprawozdaniu za rok 2022. </t>
  </si>
  <si>
    <t>RLMrz2024/ RLMrz2022, rozbieżność o 5%</t>
  </si>
  <si>
    <t xml:space="preserve">Dane deklarowane w Sprawozdaniu za rok 2024 przedstawiają mniejszy procent skanalizowania aglomeracji niż w roku 2022. </t>
  </si>
  <si>
    <t>I_d aglomeracji z których oczyszczalnia przyjmuje ścieki przez KP, jeśli jest kilka aglomeracji, należy podać I_d wszystkich aglomeracji oddzielone średnikami.
Pole nie może być puste, gdy wykazano większą od 0 ilość ścieków, którą oczyszczalnia przyjmuje przez KP.
Podświetlone na różowo - błędem jest, gdy podano I_d oczyszczalni z własnej aglomeracji. Należy wtedy zweryfikować I_d aglomeracji podane w polu poniżej. Podtrzymanie I_d własnej aglomeracji jest równoznaczne z deklaracją, że aglomeracja nie posiada końcowego punktu zrzutu- konieczne jest skorygowanie deklaracji co do liczby posiadanych KP w arkuszu „Aglomeracje” (kol. 5), przerzucenie ładunku w RLM deklarowanego w kol. 165, ujęcie go w kol. 164 oraz właściwe skorygowanie arkusza „KP - końcowe punkty”. 
Pole nie może być puste, gdy oczyszczalnia jest aktywna lub wykazano większą od 0 ilość ścieków, którą oczyszczalnia przyjmuje przez KP (kol.165).</t>
  </si>
  <si>
    <r>
      <t xml:space="preserve">Należy wpisać ogół niezbędnych wydatków do poniesienia po roku 2024, aby zakończyć wymienione inwestycje. </t>
    </r>
    <r>
      <rPr>
        <b/>
        <sz val="11"/>
        <rFont val="Calibri"/>
        <family val="2"/>
        <scheme val="minor"/>
      </rPr>
      <t>Należy pamiętać o podaniu kwot w  TYSIĄCACH zł, czyli 1000000 zł wpisujemy jako 1000 z dokładnością do dwóch miejsc po przecinku</t>
    </r>
    <r>
      <rPr>
        <sz val="11"/>
        <rFont val="Calibri"/>
        <family val="2"/>
        <scheme val="minor"/>
      </rPr>
      <t>.</t>
    </r>
  </si>
  <si>
    <t>I_d aglomeracji należy podać bez spacji, poprawne I_d znajduje się w sprawozdaniu za zeszły rok</t>
  </si>
  <si>
    <t>nazwa aglomeracji, do której odprowadzane są ścieki
(Pola uzupełniane automatycznie na podstawie danych ze sprawozdania z zeszłego roku)</t>
  </si>
  <si>
    <t>Kolumna sprawdzająca poprawność wpisania I_d aglomeracji. Komunikat pojawia się, gdy wpisane I_d aglomeracji nie występuje w sprawozdaniu z realizacji KPOŚK za zeszły rok. W przypadku pojawienia się komunikatu, należy upewnić się czy taki I_d występuje w wymienionym sprawozdaniu dostępnym na stronie PGW WP, oraz czy w polu nie wpisano przypadkowo zbędnych spacji. W przypadku gdy, aglomeracja nie składała sprawozdania w zeszłym roku, należy uzupełnić ręcznie kol. 2,7-12.</t>
  </si>
  <si>
    <t>liczba przydomowych oczyszczalni ścieków obsługujących RLM wpisaną w kol. 26, 26a i 31 [szt.]</t>
  </si>
  <si>
    <t>(dane z tego arkusza nie będą publikowane w sprawozdaniu zbiorczym z realizacji KPOŚK w roku 2024, arkusz jest arkuszem pomocniczym dla gminy i rzgw)</t>
  </si>
  <si>
    <t>(dane z tego arkusza nie będą publikowane w sprawozdaniu zbiorczym z realizacji 
KPOŚK w roku 2024, arkusz jest arkuszem informacyjnym dla gminy, rzgw i KZGW)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</si>
</sst>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000"/>
    <numFmt numFmtId="166" formatCode="#,##0.000"/>
    <numFmt numFmtId="167" formatCode="yyyy\-mm\-dd;@"/>
    <numFmt numFmtId="168" formatCode="#,##0.00000"/>
    <numFmt numFmtId="169" formatCode="#,##0.0"/>
    <numFmt numFmtId="170" formatCode="[$-415]General"/>
  </numFmts>
  <fonts count="66">
    <font>
      <sz val="11"/>
      <color theme="1"/>
      <name val="Calibri"/>
      <family val="2"/>
      <charset val="238"/>
      <scheme val="minor"/>
    </font>
    <font>
      <sz val="11"/>
      <color theme="1"/>
      <name val="Calibri"/>
      <family val="2"/>
      <scheme val="minor"/>
    </font>
    <font>
      <sz val="11"/>
      <color rgb="FF9C5700"/>
      <name val="Calibri"/>
      <family val="2"/>
      <charset val="238"/>
      <scheme val="minor"/>
    </font>
    <font>
      <sz val="11"/>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6"/>
      <color theme="1"/>
      <name val="Calibri"/>
      <family val="2"/>
      <charset val="238"/>
      <scheme val="minor"/>
    </font>
    <font>
      <sz val="10"/>
      <color theme="1"/>
      <name val="Calibri"/>
      <family val="2"/>
      <charset val="238"/>
      <scheme val="minor"/>
    </font>
    <font>
      <b/>
      <sz val="14"/>
      <color indexed="8"/>
      <name val="Calibri"/>
      <family val="2"/>
    </font>
    <font>
      <b/>
      <sz val="14"/>
      <color theme="1"/>
      <name val="Calibri"/>
      <family val="2"/>
    </font>
    <font>
      <sz val="14"/>
      <color indexed="8"/>
      <name val="Calibri"/>
      <family val="2"/>
    </font>
    <font>
      <b/>
      <sz val="14"/>
      <color indexed="8"/>
      <name val="Calibri"/>
      <family val="2"/>
      <scheme val="minor"/>
    </font>
    <font>
      <sz val="11"/>
      <color indexed="8"/>
      <name val="Calibri"/>
      <family val="2"/>
    </font>
    <font>
      <sz val="11"/>
      <color theme="1"/>
      <name val="Calibri"/>
      <family val="2"/>
    </font>
    <font>
      <sz val="11"/>
      <name val="Calibri"/>
      <family val="2"/>
    </font>
    <font>
      <sz val="11"/>
      <color rgb="FF000000"/>
      <name val="Calibri"/>
      <family val="2"/>
    </font>
    <font>
      <sz val="10"/>
      <name val="Arial CE"/>
      <charset val="238"/>
    </font>
    <font>
      <sz val="11"/>
      <color indexed="8"/>
      <name val="Calibri"/>
      <family val="2"/>
      <charset val="238"/>
    </font>
    <font>
      <b/>
      <sz val="11"/>
      <color indexed="8"/>
      <name val="Calibri"/>
      <family val="2"/>
    </font>
    <font>
      <b/>
      <sz val="11"/>
      <color rgb="FFFFFF00"/>
      <name val="Calibri"/>
      <family val="2"/>
    </font>
    <font>
      <sz val="11"/>
      <color theme="1"/>
      <name val="Calibri"/>
      <family val="2"/>
      <scheme val="minor"/>
    </font>
    <font>
      <b/>
      <sz val="14"/>
      <color indexed="8"/>
      <name val="Calibri"/>
      <family val="2"/>
      <charset val="238"/>
    </font>
    <font>
      <b/>
      <sz val="14"/>
      <name val="Calibri"/>
      <family val="2"/>
    </font>
    <font>
      <sz val="10"/>
      <color indexed="8"/>
      <name val="Calibri"/>
      <family val="2"/>
    </font>
    <font>
      <sz val="10"/>
      <name val="Calibri"/>
      <family val="2"/>
    </font>
    <font>
      <b/>
      <sz val="10"/>
      <color indexed="8"/>
      <name val="Calibri"/>
      <family val="2"/>
    </font>
    <font>
      <sz val="10"/>
      <name val="Calibri"/>
      <family val="2"/>
      <charset val="238"/>
    </font>
    <font>
      <sz val="11"/>
      <name val="Calibri"/>
      <family val="2"/>
      <charset val="238"/>
    </font>
    <font>
      <sz val="11"/>
      <color theme="1"/>
      <name val="Calibri"/>
      <family val="2"/>
      <charset val="238"/>
    </font>
    <font>
      <sz val="10"/>
      <name val="Calibri"/>
      <family val="2"/>
      <charset val="238"/>
      <scheme val="minor"/>
    </font>
    <font>
      <sz val="11"/>
      <name val="Calibri"/>
      <family val="2"/>
      <charset val="238"/>
      <scheme val="minor"/>
    </font>
    <font>
      <b/>
      <sz val="11"/>
      <color theme="1"/>
      <name val="Calibri"/>
      <family val="2"/>
      <scheme val="minor"/>
    </font>
    <font>
      <sz val="11"/>
      <name val="Calibri"/>
      <family val="2"/>
      <scheme val="minor"/>
    </font>
    <font>
      <sz val="12"/>
      <color indexed="8"/>
      <name val="Calibri"/>
      <family val="2"/>
      <charset val="238"/>
    </font>
    <font>
      <b/>
      <sz val="16"/>
      <name val="Calibri"/>
      <family val="2"/>
      <charset val="238"/>
    </font>
    <font>
      <b/>
      <sz val="16"/>
      <color indexed="8"/>
      <name val="Calibri"/>
      <family val="2"/>
      <charset val="238"/>
    </font>
    <font>
      <sz val="14"/>
      <color theme="1"/>
      <name val="Calibri"/>
      <family val="2"/>
    </font>
    <font>
      <b/>
      <sz val="11"/>
      <color theme="1"/>
      <name val="Calibri"/>
      <family val="2"/>
      <charset val="238"/>
    </font>
    <font>
      <i/>
      <sz val="11"/>
      <color theme="1"/>
      <name val="Calibri"/>
      <family val="2"/>
      <charset val="238"/>
      <scheme val="minor"/>
    </font>
    <font>
      <b/>
      <sz val="12"/>
      <color theme="1"/>
      <name val="Calibri"/>
      <family val="2"/>
      <charset val="238"/>
      <scheme val="minor"/>
    </font>
    <font>
      <b/>
      <sz val="10"/>
      <color indexed="8"/>
      <name val="Calibri"/>
      <family val="2"/>
      <scheme val="minor"/>
    </font>
    <font>
      <sz val="10"/>
      <color indexed="8"/>
      <name val="Calibri"/>
      <family val="2"/>
      <charset val="238"/>
    </font>
    <font>
      <sz val="10"/>
      <color indexed="8"/>
      <name val="Calibri"/>
      <family val="2"/>
      <charset val="238"/>
      <scheme val="minor"/>
    </font>
    <font>
      <sz val="8"/>
      <name val="Calibri"/>
      <family val="2"/>
      <charset val="238"/>
      <scheme val="minor"/>
    </font>
    <font>
      <b/>
      <sz val="8"/>
      <color indexed="8"/>
      <name val="Calibri"/>
      <family val="2"/>
    </font>
    <font>
      <b/>
      <sz val="10"/>
      <color theme="1"/>
      <name val="Calibri"/>
      <family val="2"/>
      <charset val="238"/>
    </font>
    <font>
      <sz val="10"/>
      <color theme="1"/>
      <name val="Calibri"/>
      <family val="2"/>
      <charset val="238"/>
    </font>
    <font>
      <b/>
      <sz val="10"/>
      <color rgb="FF000000"/>
      <name val="Calibri"/>
      <family val="2"/>
      <charset val="238"/>
      <scheme val="minor"/>
    </font>
    <font>
      <b/>
      <sz val="11"/>
      <name val="Calibri"/>
      <family val="2"/>
    </font>
    <font>
      <b/>
      <sz val="11"/>
      <color theme="1"/>
      <name val="Calibri"/>
      <family val="2"/>
    </font>
    <font>
      <sz val="11"/>
      <color theme="1"/>
      <name val="Calibri"/>
      <family val="2"/>
      <charset val="238"/>
      <scheme val="minor"/>
    </font>
    <font>
      <sz val="11"/>
      <color rgb="FF9C0006"/>
      <name val="Calibri"/>
      <family val="2"/>
      <charset val="238"/>
      <scheme val="minor"/>
    </font>
    <font>
      <sz val="10"/>
      <color rgb="FF000000"/>
      <name val="Arial"/>
      <family val="2"/>
      <charset val="238"/>
    </font>
    <font>
      <sz val="11"/>
      <color theme="1"/>
      <name val="Czcionka tekstu podstawowego"/>
      <family val="2"/>
      <charset val="238"/>
    </font>
    <font>
      <sz val="11"/>
      <color rgb="FF000000"/>
      <name val="Calibri"/>
      <family val="2"/>
      <charset val="238"/>
    </font>
    <font>
      <b/>
      <sz val="10"/>
      <color theme="1"/>
      <name val="Calibri"/>
      <family val="2"/>
      <charset val="238"/>
      <scheme val="minor"/>
    </font>
    <font>
      <b/>
      <sz val="11"/>
      <name val="Calibri"/>
      <family val="2"/>
      <charset val="238"/>
      <scheme val="minor"/>
    </font>
    <font>
      <b/>
      <sz val="11"/>
      <color indexed="8"/>
      <name val="Calibri"/>
      <family val="2"/>
      <scheme val="minor"/>
    </font>
    <font>
      <b/>
      <sz val="11"/>
      <name val="Calibri"/>
      <family val="2"/>
      <scheme val="minor"/>
    </font>
    <font>
      <b/>
      <sz val="10"/>
      <name val="Calibri"/>
      <family val="2"/>
    </font>
    <font>
      <i/>
      <sz val="11"/>
      <name val="Calibri"/>
      <family val="2"/>
      <charset val="238"/>
      <scheme val="minor"/>
    </font>
    <font>
      <b/>
      <sz val="11"/>
      <name val="Calibri"/>
      <family val="2"/>
      <charset val="238"/>
    </font>
    <font>
      <b/>
      <sz val="11"/>
      <color rgb="FF000000"/>
      <name val="Calibri"/>
      <family val="2"/>
      <charset val="238"/>
    </font>
    <font>
      <b/>
      <sz val="9"/>
      <name val="Calibri"/>
      <family val="2"/>
      <charset val="238"/>
      <scheme val="minor"/>
    </font>
    <font>
      <sz val="11"/>
      <color theme="0"/>
      <name val="Calibri"/>
      <family val="2"/>
      <charset val="238"/>
      <scheme val="minor"/>
    </font>
    <font>
      <b/>
      <sz val="11"/>
      <color rgb="FFFF0000"/>
      <name val="Calibri"/>
      <family val="2"/>
      <charset val="238"/>
      <scheme val="minor"/>
    </font>
  </fonts>
  <fills count="27">
    <fill>
      <patternFill patternType="none"/>
    </fill>
    <fill>
      <patternFill patternType="gray125"/>
    </fill>
    <fill>
      <patternFill patternType="solid">
        <fgColor rgb="FFFFEB9C"/>
      </patternFill>
    </fill>
    <fill>
      <patternFill patternType="solid">
        <fgColor theme="8" tint="0.39997558519241921"/>
        <bgColor indexed="64"/>
      </patternFill>
    </fill>
    <fill>
      <patternFill patternType="solid">
        <fgColor theme="8"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bgColor rgb="FF000000"/>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2"/>
        <bgColor indexed="64"/>
      </patternFill>
    </fill>
    <fill>
      <patternFill patternType="solid">
        <fgColor rgb="FF92D050"/>
        <bgColor indexed="64"/>
      </patternFill>
    </fill>
    <fill>
      <patternFill patternType="solid">
        <fgColor theme="5" tint="0.59999389629810485"/>
        <bgColor indexed="64"/>
      </patternFill>
    </fill>
    <fill>
      <patternFill patternType="solid">
        <fgColor rgb="FFFF66FF"/>
        <bgColor indexed="64"/>
      </patternFill>
    </fill>
    <fill>
      <patternFill patternType="solid">
        <fgColor theme="0" tint="-0.499984740745262"/>
        <bgColor indexed="64"/>
      </patternFill>
    </fill>
    <fill>
      <patternFill patternType="solid">
        <fgColor theme="1"/>
        <bgColor indexed="64"/>
      </patternFill>
    </fill>
    <fill>
      <patternFill patternType="solid">
        <fgColor theme="0" tint="-0.34998626667073579"/>
        <bgColor indexed="64"/>
      </patternFill>
    </fill>
  </fills>
  <borders count="23">
    <border>
      <left/>
      <right/>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ck">
        <color auto="1"/>
      </left>
      <right style="thin">
        <color auto="1"/>
      </right>
      <top style="thin">
        <color auto="1"/>
      </top>
      <bottom style="thin">
        <color auto="1"/>
      </bottom>
      <diagonal/>
    </border>
    <border>
      <left style="medium">
        <color indexed="64"/>
      </left>
      <right/>
      <top style="thin">
        <color indexed="64"/>
      </top>
      <bottom style="thin">
        <color auto="1"/>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auto="1"/>
      </right>
      <top style="thin">
        <color auto="1"/>
      </top>
      <bottom style="thin">
        <color auto="1"/>
      </bottom>
      <diagonal/>
    </border>
  </borders>
  <cellStyleXfs count="13">
    <xf numFmtId="0" fontId="0" fillId="0" borderId="0"/>
    <xf numFmtId="0" fontId="2" fillId="2" borderId="0" applyNumberFormat="0" applyBorder="0" applyAlignment="0" applyProtection="0"/>
    <xf numFmtId="0" fontId="16" fillId="0" borderId="0"/>
    <xf numFmtId="0" fontId="52" fillId="0" borderId="0"/>
    <xf numFmtId="0" fontId="53" fillId="0" borderId="0"/>
    <xf numFmtId="0" fontId="54" fillId="0" borderId="0"/>
    <xf numFmtId="170" fontId="54" fillId="0" borderId="0"/>
    <xf numFmtId="0" fontId="52" fillId="0" borderId="0"/>
    <xf numFmtId="0" fontId="51" fillId="21" borderId="0" applyNumberFormat="0" applyFont="0" applyBorder="0" applyAlignment="0" applyProtection="0"/>
    <xf numFmtId="0" fontId="50" fillId="0" borderId="0"/>
    <xf numFmtId="0" fontId="50" fillId="0" borderId="0"/>
    <xf numFmtId="0" fontId="17" fillId="0" borderId="0"/>
    <xf numFmtId="0" fontId="54" fillId="0" borderId="0"/>
  </cellStyleXfs>
  <cellXfs count="668">
    <xf numFmtId="0" fontId="0" fillId="0" borderId="0" xfId="0"/>
    <xf numFmtId="0" fontId="4" fillId="0" borderId="0" xfId="0" applyFont="1" applyAlignment="1" applyProtection="1">
      <alignment vertical="center" wrapText="1"/>
      <protection hidden="1"/>
    </xf>
    <xf numFmtId="0" fontId="0" fillId="5" borderId="0" xfId="0" applyFill="1" applyAlignment="1" applyProtection="1">
      <alignment vertical="center" wrapText="1"/>
      <protection hidden="1"/>
    </xf>
    <xf numFmtId="0" fontId="0" fillId="5" borderId="0" xfId="0" applyFill="1" applyAlignment="1" applyProtection="1">
      <alignment horizontal="center" vertical="center" wrapText="1"/>
      <protection hidden="1"/>
    </xf>
    <xf numFmtId="0" fontId="7" fillId="0" borderId="0" xfId="0" applyFont="1" applyAlignment="1" applyProtection="1">
      <alignment horizontal="center" vertical="center" wrapText="1"/>
      <protection hidden="1"/>
    </xf>
    <xf numFmtId="0" fontId="3" fillId="5" borderId="0" xfId="0" applyFont="1" applyFill="1" applyAlignment="1" applyProtection="1">
      <alignment vertical="center" wrapText="1"/>
      <protection hidden="1"/>
    </xf>
    <xf numFmtId="0" fontId="4" fillId="6" borderId="6" xfId="0" applyFont="1" applyFill="1" applyBorder="1" applyAlignment="1" applyProtection="1">
      <alignment vertical="center"/>
      <protection hidden="1"/>
    </xf>
    <xf numFmtId="0" fontId="4" fillId="6" borderId="6" xfId="0" applyFont="1" applyFill="1" applyBorder="1" applyAlignment="1" applyProtection="1">
      <alignment vertical="center" wrapText="1"/>
      <protection hidden="1"/>
    </xf>
    <xf numFmtId="0" fontId="0" fillId="5" borderId="6" xfId="0" applyFill="1" applyBorder="1" applyAlignment="1" applyProtection="1">
      <alignment horizontal="center" vertical="center" wrapText="1"/>
      <protection hidden="1"/>
    </xf>
    <xf numFmtId="0" fontId="8" fillId="7" borderId="2" xfId="0" applyFont="1" applyFill="1" applyBorder="1" applyAlignment="1" applyProtection="1">
      <alignment vertical="center"/>
      <protection hidden="1"/>
    </xf>
    <xf numFmtId="0" fontId="8" fillId="7" borderId="3" xfId="0" applyFont="1" applyFill="1" applyBorder="1" applyAlignment="1" applyProtection="1">
      <alignment vertical="center" wrapText="1"/>
      <protection hidden="1"/>
    </xf>
    <xf numFmtId="0" fontId="8" fillId="7" borderId="4" xfId="0" applyFont="1" applyFill="1" applyBorder="1" applyAlignment="1" applyProtection="1">
      <alignment vertical="center" wrapText="1"/>
      <protection hidden="1"/>
    </xf>
    <xf numFmtId="0" fontId="8" fillId="7" borderId="4" xfId="0" applyFont="1" applyFill="1" applyBorder="1" applyAlignment="1" applyProtection="1">
      <alignment horizontal="center" vertical="center" wrapText="1"/>
      <protection hidden="1"/>
    </xf>
    <xf numFmtId="0" fontId="8" fillId="7" borderId="5" xfId="0" applyFont="1" applyFill="1" applyBorder="1" applyAlignment="1" applyProtection="1">
      <alignment vertical="center" wrapText="1"/>
      <protection hidden="1"/>
    </xf>
    <xf numFmtId="0" fontId="9" fillId="8" borderId="3" xfId="0" applyFont="1" applyFill="1" applyBorder="1" applyAlignment="1" applyProtection="1">
      <alignment vertical="center"/>
      <protection hidden="1"/>
    </xf>
    <xf numFmtId="0" fontId="9" fillId="8" borderId="4" xfId="0" applyFont="1" applyFill="1" applyBorder="1" applyAlignment="1" applyProtection="1">
      <alignment vertical="center"/>
      <protection hidden="1"/>
    </xf>
    <xf numFmtId="0" fontId="9" fillId="7" borderId="3" xfId="0" applyFont="1" applyFill="1" applyBorder="1" applyAlignment="1" applyProtection="1">
      <alignment vertical="center"/>
      <protection hidden="1"/>
    </xf>
    <xf numFmtId="0" fontId="9" fillId="7" borderId="4" xfId="0" applyFont="1" applyFill="1" applyBorder="1" applyAlignment="1" applyProtection="1">
      <alignment vertical="center"/>
      <protection hidden="1"/>
    </xf>
    <xf numFmtId="0" fontId="8" fillId="7" borderId="4" xfId="0" applyFont="1" applyFill="1" applyBorder="1" applyAlignment="1" applyProtection="1">
      <alignment vertical="center"/>
      <protection hidden="1"/>
    </xf>
    <xf numFmtId="0" fontId="8" fillId="7" borderId="5" xfId="0" applyFont="1" applyFill="1" applyBorder="1" applyAlignment="1" applyProtection="1">
      <alignment vertical="center"/>
      <protection hidden="1"/>
    </xf>
    <xf numFmtId="0" fontId="8" fillId="8" borderId="3" xfId="0" applyFont="1" applyFill="1" applyBorder="1" applyAlignment="1" applyProtection="1">
      <alignment vertical="center"/>
      <protection hidden="1"/>
    </xf>
    <xf numFmtId="0" fontId="8" fillId="8" borderId="4" xfId="0" applyFont="1" applyFill="1" applyBorder="1" applyAlignment="1" applyProtection="1">
      <alignment vertical="center"/>
      <protection hidden="1"/>
    </xf>
    <xf numFmtId="0" fontId="8" fillId="9" borderId="3" xfId="0" applyFont="1" applyFill="1" applyBorder="1" applyAlignment="1" applyProtection="1">
      <alignment vertical="center"/>
      <protection hidden="1"/>
    </xf>
    <xf numFmtId="0" fontId="8" fillId="9" borderId="4" xfId="0" applyFont="1" applyFill="1" applyBorder="1" applyAlignment="1" applyProtection="1">
      <alignment vertical="center"/>
      <protection hidden="1"/>
    </xf>
    <xf numFmtId="0" fontId="8" fillId="9" borderId="5" xfId="0" applyFont="1" applyFill="1" applyBorder="1" applyAlignment="1" applyProtection="1">
      <alignment vertical="center"/>
      <protection hidden="1"/>
    </xf>
    <xf numFmtId="0" fontId="8" fillId="8" borderId="5" xfId="0" applyFont="1" applyFill="1" applyBorder="1" applyAlignment="1" applyProtection="1">
      <alignment vertical="center"/>
      <protection hidden="1"/>
    </xf>
    <xf numFmtId="1" fontId="8" fillId="7" borderId="3" xfId="0" applyNumberFormat="1" applyFont="1" applyFill="1" applyBorder="1" applyAlignment="1" applyProtection="1">
      <alignment vertical="center"/>
      <protection hidden="1"/>
    </xf>
    <xf numFmtId="1" fontId="8" fillId="7" borderId="4" xfId="0" applyNumberFormat="1" applyFont="1" applyFill="1" applyBorder="1" applyAlignment="1" applyProtection="1">
      <alignment vertical="center"/>
      <protection hidden="1"/>
    </xf>
    <xf numFmtId="1" fontId="8" fillId="8" borderId="3" xfId="0" applyNumberFormat="1" applyFont="1" applyFill="1" applyBorder="1" applyAlignment="1" applyProtection="1">
      <alignment vertical="center"/>
      <protection hidden="1"/>
    </xf>
    <xf numFmtId="1" fontId="8" fillId="8" borderId="4" xfId="0" applyNumberFormat="1" applyFont="1" applyFill="1" applyBorder="1" applyAlignment="1" applyProtection="1">
      <alignment vertical="center"/>
      <protection hidden="1"/>
    </xf>
    <xf numFmtId="1" fontId="9" fillId="10" borderId="3" xfId="0" applyNumberFormat="1" applyFont="1" applyFill="1" applyBorder="1" applyAlignment="1" applyProtection="1">
      <alignment vertical="center"/>
      <protection hidden="1"/>
    </xf>
    <xf numFmtId="1" fontId="9" fillId="10" borderId="5" xfId="0" applyNumberFormat="1" applyFont="1" applyFill="1" applyBorder="1" applyAlignment="1" applyProtection="1">
      <alignment vertical="center" wrapText="1"/>
      <protection hidden="1"/>
    </xf>
    <xf numFmtId="1" fontId="8" fillId="7" borderId="2" xfId="0" applyNumberFormat="1" applyFont="1" applyFill="1" applyBorder="1" applyAlignment="1" applyProtection="1">
      <alignment horizontal="center" vertical="center" wrapText="1"/>
      <protection hidden="1"/>
    </xf>
    <xf numFmtId="0" fontId="10" fillId="8" borderId="2" xfId="0" applyFont="1" applyFill="1" applyBorder="1" applyAlignment="1" applyProtection="1">
      <alignment vertical="center"/>
      <protection hidden="1"/>
    </xf>
    <xf numFmtId="0" fontId="11" fillId="7" borderId="2" xfId="0" applyFont="1" applyFill="1" applyBorder="1" applyAlignment="1" applyProtection="1">
      <alignment horizontal="left" vertical="center"/>
      <protection hidden="1"/>
    </xf>
    <xf numFmtId="0" fontId="12" fillId="11" borderId="7" xfId="0" applyFont="1" applyFill="1" applyBorder="1" applyAlignment="1" applyProtection="1">
      <alignment vertical="center"/>
      <protection hidden="1"/>
    </xf>
    <xf numFmtId="0" fontId="13" fillId="5" borderId="7" xfId="0" applyFont="1" applyFill="1" applyBorder="1" applyAlignment="1" applyProtection="1">
      <alignment vertical="top" wrapText="1"/>
      <protection hidden="1"/>
    </xf>
    <xf numFmtId="0" fontId="14" fillId="0" borderId="7" xfId="0" applyFont="1" applyBorder="1" applyAlignment="1" applyProtection="1">
      <alignment vertical="top" wrapText="1"/>
      <protection hidden="1"/>
    </xf>
    <xf numFmtId="0" fontId="14" fillId="10" borderId="7" xfId="0" applyFont="1" applyFill="1" applyBorder="1" applyAlignment="1" applyProtection="1">
      <alignment vertical="top" wrapText="1"/>
      <protection hidden="1"/>
    </xf>
    <xf numFmtId="0" fontId="13" fillId="0" borderId="7" xfId="0" applyFont="1" applyBorder="1" applyAlignment="1" applyProtection="1">
      <alignment vertical="top" wrapText="1"/>
      <protection hidden="1"/>
    </xf>
    <xf numFmtId="0" fontId="13" fillId="10" borderId="7" xfId="0" applyFont="1" applyFill="1" applyBorder="1" applyAlignment="1" applyProtection="1">
      <alignment vertical="top" wrapText="1"/>
      <protection hidden="1"/>
    </xf>
    <xf numFmtId="0" fontId="15" fillId="10" borderId="7" xfId="0" applyFont="1" applyFill="1" applyBorder="1" applyAlignment="1" applyProtection="1">
      <alignment vertical="top" wrapText="1"/>
      <protection hidden="1"/>
    </xf>
    <xf numFmtId="0" fontId="15" fillId="0" borderId="7" xfId="0" applyFont="1" applyBorder="1" applyAlignment="1" applyProtection="1">
      <alignment vertical="top" wrapText="1"/>
      <protection hidden="1"/>
    </xf>
    <xf numFmtId="0" fontId="14" fillId="0" borderId="3" xfId="0" applyFont="1" applyBorder="1" applyAlignment="1" applyProtection="1">
      <alignment vertical="top"/>
      <protection hidden="1"/>
    </xf>
    <xf numFmtId="0" fontId="14" fillId="0" borderId="4" xfId="0" applyFont="1" applyBorder="1" applyAlignment="1" applyProtection="1">
      <alignment vertical="top"/>
      <protection hidden="1"/>
    </xf>
    <xf numFmtId="0" fontId="14" fillId="5" borderId="5" xfId="0" applyFont="1" applyFill="1" applyBorder="1" applyAlignment="1" applyProtection="1">
      <alignment vertical="top"/>
      <protection hidden="1"/>
    </xf>
    <xf numFmtId="0" fontId="14" fillId="0" borderId="5" xfId="0" applyFont="1" applyBorder="1" applyAlignment="1" applyProtection="1">
      <alignment vertical="top"/>
      <protection hidden="1"/>
    </xf>
    <xf numFmtId="0" fontId="14" fillId="0" borderId="9" xfId="0" applyFont="1" applyBorder="1" applyAlignment="1" applyProtection="1">
      <alignment vertical="top"/>
      <protection hidden="1"/>
    </xf>
    <xf numFmtId="0" fontId="13" fillId="0" borderId="8" xfId="0" applyFont="1" applyBorder="1" applyAlignment="1" applyProtection="1">
      <alignment vertical="top"/>
      <protection hidden="1"/>
    </xf>
    <xf numFmtId="0" fontId="13" fillId="0" borderId="9" xfId="0" applyFont="1" applyBorder="1" applyAlignment="1" applyProtection="1">
      <alignment vertical="top" wrapText="1"/>
      <protection hidden="1"/>
    </xf>
    <xf numFmtId="0" fontId="13" fillId="0" borderId="0" xfId="0" applyFont="1" applyAlignment="1" applyProtection="1">
      <alignment vertical="top" wrapText="1"/>
      <protection hidden="1"/>
    </xf>
    <xf numFmtId="0" fontId="14" fillId="0" borderId="12" xfId="0" applyFont="1" applyBorder="1" applyAlignment="1" applyProtection="1">
      <alignment horizontal="center" vertical="top" wrapText="1"/>
      <protection hidden="1"/>
    </xf>
    <xf numFmtId="0" fontId="14" fillId="0" borderId="13" xfId="0" applyFont="1" applyBorder="1" applyAlignment="1" applyProtection="1">
      <alignment horizontal="center" vertical="top" wrapText="1"/>
      <protection hidden="1"/>
    </xf>
    <xf numFmtId="1" fontId="12" fillId="0" borderId="6" xfId="0" applyNumberFormat="1" applyFont="1" applyBorder="1" applyAlignment="1" applyProtection="1">
      <alignment vertical="top"/>
      <protection hidden="1"/>
    </xf>
    <xf numFmtId="1" fontId="12" fillId="0" borderId="8" xfId="0" applyNumberFormat="1" applyFont="1" applyBorder="1" applyAlignment="1" applyProtection="1">
      <alignment vertical="top"/>
      <protection hidden="1"/>
    </xf>
    <xf numFmtId="1" fontId="12" fillId="0" borderId="4" xfId="0" applyNumberFormat="1" applyFont="1" applyBorder="1" applyAlignment="1" applyProtection="1">
      <alignment vertical="top"/>
      <protection hidden="1"/>
    </xf>
    <xf numFmtId="1" fontId="12" fillId="0" borderId="10" xfId="0" applyNumberFormat="1" applyFont="1" applyBorder="1" applyAlignment="1" applyProtection="1">
      <alignment vertical="top"/>
      <protection hidden="1"/>
    </xf>
    <xf numFmtId="1" fontId="12" fillId="10" borderId="7" xfId="0" applyNumberFormat="1" applyFont="1" applyFill="1" applyBorder="1" applyAlignment="1" applyProtection="1">
      <alignment vertical="top" wrapText="1"/>
      <protection hidden="1"/>
    </xf>
    <xf numFmtId="1" fontId="12" fillId="10" borderId="11" xfId="0" applyNumberFormat="1" applyFont="1" applyFill="1" applyBorder="1" applyAlignment="1" applyProtection="1">
      <alignment vertical="top" wrapText="1"/>
      <protection hidden="1"/>
    </xf>
    <xf numFmtId="1" fontId="12" fillId="10" borderId="14" xfId="0" applyNumberFormat="1" applyFont="1" applyFill="1" applyBorder="1" applyAlignment="1" applyProtection="1">
      <alignment horizontal="center" vertical="top" wrapText="1"/>
      <protection hidden="1"/>
    </xf>
    <xf numFmtId="1" fontId="12" fillId="10" borderId="0" xfId="0" applyNumberFormat="1" applyFont="1" applyFill="1" applyAlignment="1" applyProtection="1">
      <alignment horizontal="center" vertical="top" wrapText="1"/>
      <protection hidden="1"/>
    </xf>
    <xf numFmtId="1" fontId="12" fillId="10" borderId="15" xfId="0" applyNumberFormat="1" applyFont="1" applyFill="1" applyBorder="1" applyAlignment="1" applyProtection="1">
      <alignment horizontal="center" vertical="top" wrapText="1"/>
      <protection hidden="1"/>
    </xf>
    <xf numFmtId="1" fontId="12" fillId="10" borderId="9" xfId="0" applyNumberFormat="1" applyFont="1" applyFill="1" applyBorder="1" applyAlignment="1" applyProtection="1">
      <alignment horizontal="center" vertical="top" wrapText="1"/>
      <protection hidden="1"/>
    </xf>
    <xf numFmtId="0" fontId="15" fillId="0" borderId="11" xfId="0" applyFont="1" applyBorder="1" applyAlignment="1" applyProtection="1">
      <alignment horizontal="center" vertical="top" wrapText="1"/>
      <protection hidden="1"/>
    </xf>
    <xf numFmtId="0" fontId="15" fillId="0" borderId="13" xfId="0" applyFont="1" applyBorder="1" applyAlignment="1" applyProtection="1">
      <alignment horizontal="center" vertical="top" wrapText="1"/>
      <protection hidden="1"/>
    </xf>
    <xf numFmtId="0" fontId="13" fillId="0" borderId="7" xfId="2" applyFont="1" applyBorder="1" applyAlignment="1" applyProtection="1">
      <alignment vertical="top" wrapText="1"/>
      <protection hidden="1"/>
    </xf>
    <xf numFmtId="0" fontId="13" fillId="10" borderId="7" xfId="2" applyFont="1" applyFill="1" applyBorder="1" applyAlignment="1" applyProtection="1">
      <alignment vertical="top" wrapText="1"/>
      <protection hidden="1"/>
    </xf>
    <xf numFmtId="0" fontId="12" fillId="0" borderId="7" xfId="2" applyFont="1" applyBorder="1" applyAlignment="1" applyProtection="1">
      <alignment vertical="top" wrapText="1"/>
      <protection hidden="1"/>
    </xf>
    <xf numFmtId="1" fontId="12" fillId="0" borderId="7" xfId="0" applyNumberFormat="1" applyFont="1" applyBorder="1" applyAlignment="1" applyProtection="1">
      <alignment vertical="top" wrapText="1"/>
      <protection hidden="1"/>
    </xf>
    <xf numFmtId="1" fontId="12" fillId="0" borderId="9" xfId="0" applyNumberFormat="1" applyFont="1" applyBorder="1" applyAlignment="1" applyProtection="1">
      <alignment vertical="top"/>
      <protection hidden="1"/>
    </xf>
    <xf numFmtId="1" fontId="12" fillId="5" borderId="9" xfId="0" applyNumberFormat="1" applyFont="1" applyFill="1" applyBorder="1" applyAlignment="1" applyProtection="1">
      <alignment vertical="top"/>
      <protection hidden="1"/>
    </xf>
    <xf numFmtId="1" fontId="12" fillId="0" borderId="9" xfId="0" applyNumberFormat="1" applyFont="1" applyBorder="1" applyAlignment="1" applyProtection="1">
      <alignment vertical="top" wrapText="1"/>
      <protection hidden="1"/>
    </xf>
    <xf numFmtId="1" fontId="12" fillId="0" borderId="10" xfId="0" applyNumberFormat="1" applyFont="1" applyBorder="1" applyAlignment="1" applyProtection="1">
      <alignment vertical="top" wrapText="1"/>
      <protection hidden="1"/>
    </xf>
    <xf numFmtId="1" fontId="12" fillId="10" borderId="16" xfId="0" applyNumberFormat="1" applyFont="1" applyFill="1" applyBorder="1" applyAlignment="1" applyProtection="1">
      <alignment vertical="top" wrapText="1"/>
      <protection hidden="1"/>
    </xf>
    <xf numFmtId="0" fontId="12" fillId="0" borderId="16" xfId="0" applyFont="1" applyBorder="1" applyAlignment="1" applyProtection="1">
      <alignment vertical="center"/>
      <protection hidden="1"/>
    </xf>
    <xf numFmtId="0" fontId="12" fillId="10" borderId="9" xfId="0" applyFont="1" applyFill="1" applyBorder="1" applyAlignment="1" applyProtection="1">
      <alignment vertical="top" wrapText="1"/>
      <protection hidden="1"/>
    </xf>
    <xf numFmtId="0" fontId="12" fillId="10" borderId="10" xfId="0" applyFont="1" applyFill="1" applyBorder="1" applyAlignment="1" applyProtection="1">
      <alignment vertical="top" wrapText="1"/>
      <protection hidden="1"/>
    </xf>
    <xf numFmtId="0" fontId="12" fillId="11" borderId="16" xfId="0" applyFont="1" applyFill="1" applyBorder="1" applyAlignment="1" applyProtection="1">
      <alignment vertical="center"/>
      <protection hidden="1"/>
    </xf>
    <xf numFmtId="0" fontId="13" fillId="5" borderId="16" xfId="0" applyFont="1" applyFill="1" applyBorder="1" applyAlignment="1" applyProtection="1">
      <alignment vertical="top" wrapText="1"/>
      <protection hidden="1"/>
    </xf>
    <xf numFmtId="0" fontId="14" fillId="0" borderId="16" xfId="0" applyFont="1" applyBorder="1" applyAlignment="1" applyProtection="1">
      <alignment vertical="top" wrapText="1"/>
      <protection hidden="1"/>
    </xf>
    <xf numFmtId="0" fontId="14" fillId="10" borderId="16" xfId="0" applyFont="1" applyFill="1" applyBorder="1" applyAlignment="1" applyProtection="1">
      <alignment vertical="top" wrapText="1"/>
      <protection hidden="1"/>
    </xf>
    <xf numFmtId="0" fontId="13" fillId="0" borderId="16" xfId="0" applyFont="1" applyBorder="1" applyAlignment="1" applyProtection="1">
      <alignment vertical="top" wrapText="1"/>
      <protection hidden="1"/>
    </xf>
    <xf numFmtId="0" fontId="13" fillId="10" borderId="16" xfId="0" applyFont="1" applyFill="1" applyBorder="1" applyAlignment="1" applyProtection="1">
      <alignment vertical="top" wrapText="1"/>
      <protection hidden="1"/>
    </xf>
    <xf numFmtId="0" fontId="15" fillId="10" borderId="16" xfId="0" applyFont="1" applyFill="1" applyBorder="1" applyAlignment="1" applyProtection="1">
      <alignment vertical="top" wrapText="1"/>
      <protection hidden="1"/>
    </xf>
    <xf numFmtId="0" fontId="15" fillId="0" borderId="16" xfId="0" applyFont="1" applyBorder="1" applyAlignment="1" applyProtection="1">
      <alignment vertical="top" wrapText="1"/>
      <protection hidden="1"/>
    </xf>
    <xf numFmtId="0" fontId="13" fillId="0" borderId="14" xfId="0" applyFont="1" applyBorder="1" applyAlignment="1" applyProtection="1">
      <alignment vertical="top" wrapText="1"/>
      <protection hidden="1"/>
    </xf>
    <xf numFmtId="0" fontId="13" fillId="5" borderId="15" xfId="0" applyFont="1" applyFill="1" applyBorder="1" applyAlignment="1" applyProtection="1">
      <alignment vertical="top" wrapText="1"/>
      <protection hidden="1"/>
    </xf>
    <xf numFmtId="0" fontId="14" fillId="0" borderId="15" xfId="0" applyFont="1" applyBorder="1" applyAlignment="1" applyProtection="1">
      <alignment vertical="top" wrapText="1"/>
      <protection hidden="1"/>
    </xf>
    <xf numFmtId="0" fontId="13" fillId="0" borderId="3" xfId="0" applyFont="1" applyBorder="1" applyAlignment="1" applyProtection="1">
      <alignment vertical="top" wrapText="1"/>
      <protection hidden="1"/>
    </xf>
    <xf numFmtId="0" fontId="13" fillId="0" borderId="4" xfId="0" applyFont="1" applyBorder="1" applyAlignment="1" applyProtection="1">
      <alignment vertical="top" wrapText="1"/>
      <protection hidden="1"/>
    </xf>
    <xf numFmtId="0" fontId="13" fillId="5" borderId="4" xfId="0" applyFont="1" applyFill="1" applyBorder="1" applyAlignment="1" applyProtection="1">
      <alignment vertical="top" wrapText="1"/>
      <protection hidden="1"/>
    </xf>
    <xf numFmtId="0" fontId="13" fillId="5" borderId="5" xfId="0" applyFont="1" applyFill="1" applyBorder="1" applyAlignment="1" applyProtection="1">
      <alignment vertical="top" wrapText="1"/>
      <protection hidden="1"/>
    </xf>
    <xf numFmtId="0" fontId="13" fillId="0" borderId="5" xfId="0" applyFont="1" applyBorder="1" applyAlignment="1" applyProtection="1">
      <alignment vertical="top" wrapText="1"/>
      <protection hidden="1"/>
    </xf>
    <xf numFmtId="0" fontId="13" fillId="10" borderId="4" xfId="0" applyFont="1" applyFill="1" applyBorder="1" applyAlignment="1" applyProtection="1">
      <alignment vertical="top" wrapText="1"/>
      <protection hidden="1"/>
    </xf>
    <xf numFmtId="0" fontId="13" fillId="10" borderId="5" xfId="0" applyFont="1" applyFill="1" applyBorder="1" applyAlignment="1" applyProtection="1">
      <alignment vertical="top" wrapText="1"/>
      <protection hidden="1"/>
    </xf>
    <xf numFmtId="0" fontId="13" fillId="5" borderId="11" xfId="0" applyFont="1" applyFill="1" applyBorder="1" applyAlignment="1" applyProtection="1">
      <alignment vertical="top" wrapText="1"/>
      <protection hidden="1"/>
    </xf>
    <xf numFmtId="0" fontId="13" fillId="5" borderId="13" xfId="0" applyFont="1" applyFill="1" applyBorder="1" applyAlignment="1" applyProtection="1">
      <alignment vertical="top" wrapText="1"/>
      <protection hidden="1"/>
    </xf>
    <xf numFmtId="0" fontId="13" fillId="10" borderId="13" xfId="0" applyFont="1" applyFill="1" applyBorder="1" applyAlignment="1" applyProtection="1">
      <alignment vertical="top" wrapText="1"/>
      <protection hidden="1"/>
    </xf>
    <xf numFmtId="0" fontId="12" fillId="0" borderId="7" xfId="0" applyFont="1" applyBorder="1" applyAlignment="1" applyProtection="1">
      <alignment horizontal="center" vertical="top" wrapText="1"/>
      <protection hidden="1"/>
    </xf>
    <xf numFmtId="0" fontId="12" fillId="10" borderId="7" xfId="0" applyFont="1" applyFill="1" applyBorder="1" applyAlignment="1" applyProtection="1">
      <alignment vertical="top" wrapText="1"/>
      <protection hidden="1"/>
    </xf>
    <xf numFmtId="0" fontId="14" fillId="0" borderId="7" xfId="0" applyFont="1" applyBorder="1" applyAlignment="1" applyProtection="1">
      <alignment vertical="top"/>
      <protection hidden="1"/>
    </xf>
    <xf numFmtId="0" fontId="12" fillId="0" borderId="7" xfId="0" applyFont="1" applyBorder="1" applyAlignment="1" applyProtection="1">
      <alignment vertical="top" wrapText="1"/>
      <protection hidden="1"/>
    </xf>
    <xf numFmtId="1" fontId="14" fillId="0" borderId="3" xfId="0" applyNumberFormat="1" applyFont="1" applyBorder="1" applyAlignment="1" applyProtection="1">
      <alignment vertical="top" wrapText="1"/>
      <protection hidden="1"/>
    </xf>
    <xf numFmtId="1" fontId="14" fillId="0" borderId="5" xfId="0" applyNumberFormat="1" applyFont="1" applyBorder="1" applyAlignment="1" applyProtection="1">
      <alignment vertical="top" wrapText="1"/>
      <protection hidden="1"/>
    </xf>
    <xf numFmtId="1" fontId="14" fillId="10" borderId="7" xfId="0" applyNumberFormat="1" applyFont="1" applyFill="1" applyBorder="1" applyAlignment="1" applyProtection="1">
      <alignment vertical="top" wrapText="1"/>
      <protection hidden="1"/>
    </xf>
    <xf numFmtId="1" fontId="12" fillId="10" borderId="14" xfId="0" applyNumberFormat="1" applyFont="1" applyFill="1" applyBorder="1" applyAlignment="1" applyProtection="1">
      <alignment vertical="top" wrapText="1"/>
      <protection hidden="1"/>
    </xf>
    <xf numFmtId="1" fontId="14" fillId="10" borderId="3" xfId="0" applyNumberFormat="1" applyFont="1" applyFill="1" applyBorder="1" applyAlignment="1" applyProtection="1">
      <alignment vertical="top" wrapText="1"/>
      <protection hidden="1"/>
    </xf>
    <xf numFmtId="1" fontId="14" fillId="10" borderId="5" xfId="0" applyNumberFormat="1" applyFont="1" applyFill="1" applyBorder="1" applyAlignment="1" applyProtection="1">
      <alignment vertical="top" wrapText="1"/>
      <protection hidden="1"/>
    </xf>
    <xf numFmtId="1" fontId="14" fillId="10" borderId="2" xfId="0" applyNumberFormat="1" applyFont="1" applyFill="1" applyBorder="1" applyAlignment="1" applyProtection="1">
      <alignment vertical="top" wrapText="1"/>
      <protection hidden="1"/>
    </xf>
    <xf numFmtId="0" fontId="12" fillId="0" borderId="16" xfId="2" applyFont="1" applyBorder="1" applyAlignment="1" applyProtection="1">
      <alignment vertical="top" wrapText="1"/>
      <protection hidden="1"/>
    </xf>
    <xf numFmtId="0" fontId="19" fillId="5" borderId="16" xfId="0" applyFont="1" applyFill="1" applyBorder="1" applyAlignment="1" applyProtection="1">
      <alignment horizontal="center" vertical="top" wrapText="1"/>
      <protection hidden="1"/>
    </xf>
    <xf numFmtId="1" fontId="12" fillId="5" borderId="7" xfId="0" applyNumberFormat="1" applyFont="1" applyFill="1" applyBorder="1" applyAlignment="1" applyProtection="1">
      <alignment vertical="top" wrapText="1"/>
      <protection hidden="1"/>
    </xf>
    <xf numFmtId="1" fontId="12" fillId="0" borderId="11" xfId="0" applyNumberFormat="1" applyFont="1" applyBorder="1" applyAlignment="1" applyProtection="1">
      <alignment vertical="top" wrapText="1"/>
      <protection hidden="1"/>
    </xf>
    <xf numFmtId="1" fontId="12" fillId="0" borderId="3" xfId="0" applyNumberFormat="1" applyFont="1" applyBorder="1" applyAlignment="1" applyProtection="1">
      <alignment vertical="top" wrapText="1"/>
      <protection hidden="1"/>
    </xf>
    <xf numFmtId="1" fontId="12" fillId="0" borderId="5" xfId="0" applyNumberFormat="1" applyFont="1" applyBorder="1" applyAlignment="1" applyProtection="1">
      <alignment vertical="top" wrapText="1"/>
      <protection hidden="1"/>
    </xf>
    <xf numFmtId="1" fontId="12" fillId="0" borderId="3" xfId="0" applyNumberFormat="1" applyFont="1" applyBorder="1" applyAlignment="1" applyProtection="1">
      <alignment vertical="top"/>
      <protection hidden="1"/>
    </xf>
    <xf numFmtId="1" fontId="12" fillId="10" borderId="13" xfId="0" applyNumberFormat="1" applyFont="1" applyFill="1" applyBorder="1" applyAlignment="1" applyProtection="1">
      <alignment vertical="top" wrapText="1"/>
      <protection hidden="1"/>
    </xf>
    <xf numFmtId="1" fontId="12" fillId="5" borderId="13" xfId="0" applyNumberFormat="1" applyFont="1" applyFill="1" applyBorder="1" applyAlignment="1" applyProtection="1">
      <alignment vertical="top" wrapText="1"/>
      <protection hidden="1"/>
    </xf>
    <xf numFmtId="0" fontId="12" fillId="10" borderId="3" xfId="0" applyFont="1" applyFill="1" applyBorder="1" applyAlignment="1" applyProtection="1">
      <alignment vertical="top" wrapText="1"/>
      <protection hidden="1"/>
    </xf>
    <xf numFmtId="0" fontId="12" fillId="10" borderId="4" xfId="0" applyFont="1" applyFill="1" applyBorder="1" applyAlignment="1" applyProtection="1">
      <alignment vertical="top" wrapText="1"/>
      <protection hidden="1"/>
    </xf>
    <xf numFmtId="0" fontId="12" fillId="10" borderId="5" xfId="0" applyFont="1" applyFill="1" applyBorder="1" applyAlignment="1" applyProtection="1">
      <alignment vertical="top" wrapText="1"/>
      <protection hidden="1"/>
    </xf>
    <xf numFmtId="0" fontId="18" fillId="10" borderId="7" xfId="0" applyFont="1" applyFill="1" applyBorder="1" applyAlignment="1" applyProtection="1">
      <alignment vertical="top" wrapText="1"/>
      <protection hidden="1"/>
    </xf>
    <xf numFmtId="0" fontId="13" fillId="0" borderId="6" xfId="0" applyFont="1" applyBorder="1" applyAlignment="1" applyProtection="1">
      <alignment vertical="top" wrapText="1"/>
      <protection hidden="1"/>
    </xf>
    <xf numFmtId="0" fontId="13" fillId="0" borderId="15" xfId="0" applyFont="1" applyBorder="1" applyAlignment="1" applyProtection="1">
      <alignment vertical="top" wrapText="1"/>
      <protection hidden="1"/>
    </xf>
    <xf numFmtId="0" fontId="12" fillId="0" borderId="16" xfId="0" applyFont="1" applyBorder="1" applyAlignment="1" applyProtection="1">
      <alignment vertical="top" wrapText="1"/>
      <protection hidden="1"/>
    </xf>
    <xf numFmtId="1" fontId="14" fillId="0" borderId="7" xfId="0" applyNumberFormat="1" applyFont="1" applyBorder="1" applyAlignment="1" applyProtection="1">
      <alignment vertical="top" wrapText="1"/>
      <protection hidden="1"/>
    </xf>
    <xf numFmtId="0" fontId="12" fillId="10" borderId="16" xfId="0" applyFont="1" applyFill="1" applyBorder="1" applyAlignment="1" applyProtection="1">
      <alignment vertical="top" wrapText="1"/>
      <protection hidden="1"/>
    </xf>
    <xf numFmtId="1" fontId="14" fillId="0" borderId="16" xfId="0" applyNumberFormat="1" applyFont="1" applyBorder="1" applyAlignment="1" applyProtection="1">
      <alignment vertical="top" wrapText="1"/>
      <protection hidden="1"/>
    </xf>
    <xf numFmtId="0" fontId="20" fillId="0" borderId="0" xfId="0" applyFont="1" applyAlignment="1" applyProtection="1">
      <alignment vertical="top" wrapText="1"/>
      <protection hidden="1"/>
    </xf>
    <xf numFmtId="0" fontId="13" fillId="0" borderId="16" xfId="2" applyFont="1" applyBorder="1" applyAlignment="1" applyProtection="1">
      <alignment vertical="top" wrapText="1"/>
      <protection hidden="1"/>
    </xf>
    <xf numFmtId="1" fontId="12" fillId="0" borderId="16" xfId="0" applyNumberFormat="1" applyFont="1" applyBorder="1" applyAlignment="1" applyProtection="1">
      <alignment vertical="top" wrapText="1"/>
      <protection hidden="1"/>
    </xf>
    <xf numFmtId="1" fontId="12" fillId="5" borderId="16" xfId="0" applyNumberFormat="1" applyFont="1" applyFill="1" applyBorder="1" applyAlignment="1" applyProtection="1">
      <alignment vertical="top" wrapText="1"/>
      <protection hidden="1"/>
    </xf>
    <xf numFmtId="0" fontId="12" fillId="0" borderId="16" xfId="0" applyFont="1" applyBorder="1" applyAlignment="1" applyProtection="1">
      <alignment vertical="top"/>
      <protection hidden="1"/>
    </xf>
    <xf numFmtId="0" fontId="12" fillId="10" borderId="11" xfId="0" applyFont="1" applyFill="1" applyBorder="1" applyAlignment="1" applyProtection="1">
      <alignment vertical="top" wrapText="1"/>
      <protection hidden="1"/>
    </xf>
    <xf numFmtId="0" fontId="18" fillId="10" borderId="11" xfId="0" applyFont="1" applyFill="1" applyBorder="1" applyAlignment="1" applyProtection="1">
      <alignment vertical="top" wrapText="1"/>
      <protection hidden="1"/>
    </xf>
    <xf numFmtId="0" fontId="18" fillId="10" borderId="16" xfId="0" applyFont="1" applyFill="1" applyBorder="1" applyAlignment="1" applyProtection="1">
      <alignment vertical="top" wrapText="1"/>
      <protection hidden="1"/>
    </xf>
    <xf numFmtId="0" fontId="18" fillId="10" borderId="2" xfId="0" applyFont="1" applyFill="1" applyBorder="1" applyAlignment="1" applyProtection="1">
      <alignment horizontal="center" vertical="center"/>
      <protection hidden="1"/>
    </xf>
    <xf numFmtId="0" fontId="12" fillId="12" borderId="2" xfId="0" applyFont="1" applyFill="1" applyBorder="1" applyAlignment="1" applyProtection="1">
      <alignment horizontal="center" vertical="center" wrapText="1"/>
      <protection hidden="1"/>
    </xf>
    <xf numFmtId="0" fontId="14" fillId="10" borderId="2" xfId="0" applyFont="1" applyFill="1" applyBorder="1" applyAlignment="1" applyProtection="1">
      <alignment horizontal="center" vertical="center" wrapText="1"/>
      <protection hidden="1"/>
    </xf>
    <xf numFmtId="0" fontId="14" fillId="12" borderId="2" xfId="0" applyFont="1" applyFill="1" applyBorder="1" applyAlignment="1" applyProtection="1">
      <alignment horizontal="center" vertical="center" wrapText="1"/>
      <protection hidden="1"/>
    </xf>
    <xf numFmtId="0" fontId="14" fillId="10" borderId="3" xfId="0" applyFont="1" applyFill="1" applyBorder="1" applyAlignment="1" applyProtection="1">
      <alignment horizontal="center" vertical="center" wrapText="1"/>
      <protection hidden="1"/>
    </xf>
    <xf numFmtId="0" fontId="14" fillId="12" borderId="5" xfId="0" applyFont="1" applyFill="1" applyBorder="1" applyAlignment="1" applyProtection="1">
      <alignment horizontal="center" vertical="center" wrapText="1"/>
      <protection hidden="1"/>
    </xf>
    <xf numFmtId="0" fontId="14" fillId="10" borderId="5" xfId="0" applyFont="1" applyFill="1" applyBorder="1" applyAlignment="1" applyProtection="1">
      <alignment horizontal="center" vertical="center" wrapText="1"/>
      <protection hidden="1"/>
    </xf>
    <xf numFmtId="0" fontId="14" fillId="12" borderId="3" xfId="0" applyFont="1" applyFill="1" applyBorder="1" applyAlignment="1" applyProtection="1">
      <alignment horizontal="center" vertical="center" wrapText="1"/>
      <protection hidden="1"/>
    </xf>
    <xf numFmtId="0" fontId="12" fillId="10" borderId="2" xfId="0" applyFont="1" applyFill="1" applyBorder="1" applyAlignment="1" applyProtection="1">
      <alignment horizontal="center" vertical="center" wrapText="1"/>
      <protection hidden="1"/>
    </xf>
    <xf numFmtId="0" fontId="5" fillId="0" borderId="0" xfId="0" applyFont="1" applyAlignment="1" applyProtection="1">
      <alignment horizontal="left"/>
      <protection hidden="1"/>
    </xf>
    <xf numFmtId="0" fontId="4" fillId="0" borderId="0" xfId="0" applyFont="1" applyAlignment="1" applyProtection="1">
      <alignment horizontal="left" vertical="center" wrapText="1"/>
      <protection hidden="1"/>
    </xf>
    <xf numFmtId="0" fontId="0" fillId="5" borderId="0" xfId="0" applyFill="1" applyAlignment="1" applyProtection="1">
      <alignment wrapText="1"/>
      <protection hidden="1"/>
    </xf>
    <xf numFmtId="0" fontId="0" fillId="5" borderId="0" xfId="0" applyFill="1" applyProtection="1">
      <protection hidden="1"/>
    </xf>
    <xf numFmtId="0" fontId="0" fillId="0" borderId="0" xfId="0" applyProtection="1">
      <protection hidden="1"/>
    </xf>
    <xf numFmtId="0" fontId="10" fillId="10" borderId="13" xfId="0" applyFont="1" applyFill="1" applyBorder="1" applyAlignment="1" applyProtection="1">
      <alignment vertical="top" wrapText="1"/>
      <protection hidden="1"/>
    </xf>
    <xf numFmtId="0" fontId="22" fillId="8" borderId="12" xfId="0" applyFont="1" applyFill="1" applyBorder="1" applyAlignment="1" applyProtection="1">
      <alignment horizontal="left" vertical="top"/>
      <protection hidden="1"/>
    </xf>
    <xf numFmtId="0" fontId="22" fillId="8" borderId="12" xfId="0" applyFont="1" applyFill="1" applyBorder="1" applyAlignment="1" applyProtection="1">
      <alignment horizontal="left" vertical="top" wrapText="1"/>
      <protection hidden="1"/>
    </xf>
    <xf numFmtId="0" fontId="22" fillId="7" borderId="3" xfId="0" applyFont="1" applyFill="1" applyBorder="1" applyAlignment="1" applyProtection="1">
      <alignment vertical="top"/>
      <protection hidden="1"/>
    </xf>
    <xf numFmtId="0" fontId="22" fillId="7" borderId="12" xfId="0" applyFont="1" applyFill="1" applyBorder="1" applyAlignment="1" applyProtection="1">
      <alignment horizontal="left" vertical="top" wrapText="1"/>
      <protection hidden="1"/>
    </xf>
    <xf numFmtId="0" fontId="22" fillId="8" borderId="3" xfId="0" applyFont="1" applyFill="1" applyBorder="1" applyAlignment="1" applyProtection="1">
      <alignment horizontal="left" vertical="top"/>
      <protection hidden="1"/>
    </xf>
    <xf numFmtId="0" fontId="22" fillId="8" borderId="4" xfId="0" applyFont="1" applyFill="1" applyBorder="1" applyAlignment="1" applyProtection="1">
      <alignment horizontal="left" vertical="top"/>
      <protection hidden="1"/>
    </xf>
    <xf numFmtId="0" fontId="8" fillId="7" borderId="3" xfId="0" applyFont="1" applyFill="1" applyBorder="1" applyAlignment="1" applyProtection="1">
      <alignment horizontal="left" vertical="top"/>
      <protection hidden="1"/>
    </xf>
    <xf numFmtId="0" fontId="8" fillId="7" borderId="4" xfId="0" applyFont="1" applyFill="1" applyBorder="1" applyAlignment="1" applyProtection="1">
      <alignment horizontal="left" vertical="top"/>
      <protection hidden="1"/>
    </xf>
    <xf numFmtId="0" fontId="8" fillId="7" borderId="5" xfId="0" applyFont="1" applyFill="1" applyBorder="1" applyAlignment="1" applyProtection="1">
      <alignment horizontal="left" vertical="top"/>
      <protection hidden="1"/>
    </xf>
    <xf numFmtId="0" fontId="8" fillId="8" borderId="4" xfId="0" applyFont="1" applyFill="1" applyBorder="1" applyAlignment="1" applyProtection="1">
      <alignment horizontal="left" vertical="top"/>
      <protection hidden="1"/>
    </xf>
    <xf numFmtId="1" fontId="10" fillId="8" borderId="4" xfId="0" applyNumberFormat="1" applyFont="1" applyFill="1" applyBorder="1" applyAlignment="1" applyProtection="1">
      <alignment vertical="top" wrapText="1"/>
      <protection hidden="1"/>
    </xf>
    <xf numFmtId="1" fontId="10" fillId="8" borderId="5" xfId="0" applyNumberFormat="1" applyFont="1" applyFill="1" applyBorder="1" applyAlignment="1" applyProtection="1">
      <alignment vertical="top" wrapText="1"/>
      <protection hidden="1"/>
    </xf>
    <xf numFmtId="1" fontId="8" fillId="7" borderId="4" xfId="0" applyNumberFormat="1" applyFont="1" applyFill="1" applyBorder="1" applyAlignment="1" applyProtection="1">
      <alignment horizontal="left" vertical="top"/>
      <protection hidden="1"/>
    </xf>
    <xf numFmtId="1" fontId="10" fillId="7" borderId="4" xfId="0" applyNumberFormat="1" applyFont="1" applyFill="1" applyBorder="1" applyAlignment="1" applyProtection="1">
      <alignment horizontal="left" vertical="top" wrapText="1"/>
      <protection hidden="1"/>
    </xf>
    <xf numFmtId="1" fontId="10" fillId="7" borderId="4" xfId="0" applyNumberFormat="1" applyFont="1" applyFill="1" applyBorder="1" applyAlignment="1" applyProtection="1">
      <alignment vertical="top"/>
      <protection hidden="1"/>
    </xf>
    <xf numFmtId="1" fontId="10" fillId="7" borderId="5" xfId="0" applyNumberFormat="1" applyFont="1" applyFill="1" applyBorder="1" applyAlignment="1" applyProtection="1">
      <alignment vertical="top"/>
      <protection hidden="1"/>
    </xf>
    <xf numFmtId="0" fontId="25" fillId="12" borderId="2" xfId="0" applyFont="1" applyFill="1" applyBorder="1" applyAlignment="1" applyProtection="1">
      <alignment horizontal="center" vertical="center" wrapText="1"/>
      <protection hidden="1"/>
    </xf>
    <xf numFmtId="0" fontId="24" fillId="10" borderId="2" xfId="0" applyFont="1" applyFill="1" applyBorder="1" applyAlignment="1" applyProtection="1">
      <alignment horizontal="center" vertical="center" wrapText="1"/>
      <protection hidden="1"/>
    </xf>
    <xf numFmtId="0" fontId="24" fillId="12" borderId="2" xfId="0" applyFont="1" applyFill="1" applyBorder="1" applyAlignment="1" applyProtection="1">
      <alignment horizontal="center" vertical="center" wrapText="1"/>
      <protection hidden="1"/>
    </xf>
    <xf numFmtId="0" fontId="26" fillId="12" borderId="2" xfId="0" applyFont="1" applyFill="1" applyBorder="1" applyAlignment="1" applyProtection="1">
      <alignment horizontal="center" vertical="center" wrapText="1"/>
      <protection hidden="1"/>
    </xf>
    <xf numFmtId="0" fontId="23" fillId="12" borderId="2" xfId="0" applyFont="1" applyFill="1" applyBorder="1" applyAlignment="1" applyProtection="1">
      <alignment horizontal="center" vertical="center" wrapText="1"/>
      <protection hidden="1"/>
    </xf>
    <xf numFmtId="0" fontId="0" fillId="0" borderId="0" xfId="0" applyAlignment="1">
      <alignment wrapText="1"/>
    </xf>
    <xf numFmtId="0" fontId="27" fillId="10" borderId="2" xfId="0" applyFont="1" applyFill="1" applyBorder="1" applyAlignment="1" applyProtection="1">
      <alignment horizontal="left" vertical="center" wrapText="1"/>
      <protection hidden="1"/>
    </xf>
    <xf numFmtId="0" fontId="28" fillId="0" borderId="2" xfId="0" applyFont="1" applyBorder="1" applyAlignment="1" applyProtection="1">
      <alignment horizontal="left" vertical="center" wrapText="1"/>
      <protection hidden="1"/>
    </xf>
    <xf numFmtId="0" fontId="7" fillId="0" borderId="0" xfId="0" applyFont="1" applyAlignment="1">
      <alignment horizontal="center" vertical="center" wrapText="1"/>
    </xf>
    <xf numFmtId="0" fontId="0" fillId="0" borderId="2" xfId="0" applyBorder="1" applyAlignment="1" applyProtection="1">
      <alignment horizontal="center" vertical="center"/>
      <protection locked="0"/>
    </xf>
    <xf numFmtId="0" fontId="27" fillId="20" borderId="2" xfId="0" applyFont="1" applyFill="1" applyBorder="1" applyAlignment="1" applyProtection="1">
      <alignment horizontal="center" vertical="center" wrapText="1"/>
      <protection hidden="1"/>
    </xf>
    <xf numFmtId="0" fontId="31" fillId="4" borderId="2" xfId="0" applyFont="1" applyFill="1" applyBorder="1" applyAlignment="1" applyProtection="1">
      <alignment vertical="top" wrapText="1"/>
      <protection hidden="1"/>
    </xf>
    <xf numFmtId="0" fontId="20" fillId="4" borderId="2" xfId="0" applyFont="1" applyFill="1" applyBorder="1" applyAlignment="1" applyProtection="1">
      <alignment horizontal="left" vertical="top" wrapText="1"/>
      <protection hidden="1"/>
    </xf>
    <xf numFmtId="0" fontId="13" fillId="4" borderId="2" xfId="0" applyFont="1" applyFill="1" applyBorder="1" applyAlignment="1" applyProtection="1">
      <alignment horizontal="left" vertical="top" wrapText="1"/>
      <protection hidden="1"/>
    </xf>
    <xf numFmtId="0" fontId="20" fillId="4" borderId="3" xfId="0" applyFont="1" applyFill="1" applyBorder="1" applyAlignment="1" applyProtection="1">
      <alignment vertical="top" wrapText="1"/>
      <protection hidden="1"/>
    </xf>
    <xf numFmtId="0" fontId="20" fillId="4" borderId="5" xfId="0" applyFont="1" applyFill="1" applyBorder="1" applyAlignment="1" applyProtection="1">
      <alignment vertical="top" wrapText="1"/>
      <protection hidden="1"/>
    </xf>
    <xf numFmtId="0" fontId="20" fillId="4" borderId="3" xfId="0" applyFont="1" applyFill="1" applyBorder="1" applyAlignment="1" applyProtection="1">
      <alignment horizontal="left" vertical="top" wrapText="1"/>
      <protection hidden="1"/>
    </xf>
    <xf numFmtId="0" fontId="32" fillId="4" borderId="2" xfId="0" applyFont="1" applyFill="1" applyBorder="1" applyAlignment="1" applyProtection="1">
      <alignment horizontal="left" vertical="top" wrapText="1"/>
      <protection hidden="1"/>
    </xf>
    <xf numFmtId="0" fontId="20" fillId="4" borderId="3" xfId="0" applyFont="1" applyFill="1" applyBorder="1" applyAlignment="1" applyProtection="1">
      <alignment horizontal="centerContinuous" vertical="top" wrapText="1"/>
      <protection hidden="1"/>
    </xf>
    <xf numFmtId="0" fontId="20" fillId="4" borderId="4" xfId="0" applyFont="1" applyFill="1" applyBorder="1" applyAlignment="1" applyProtection="1">
      <alignment horizontal="centerContinuous" vertical="top" wrapText="1"/>
      <protection hidden="1"/>
    </xf>
    <xf numFmtId="0" fontId="20" fillId="4" borderId="5" xfId="0" applyFont="1" applyFill="1" applyBorder="1" applyAlignment="1" applyProtection="1">
      <alignment horizontal="centerContinuous" vertical="top" wrapText="1"/>
      <protection hidden="1"/>
    </xf>
    <xf numFmtId="0" fontId="20" fillId="4" borderId="4" xfId="0" applyFont="1" applyFill="1" applyBorder="1" applyAlignment="1" applyProtection="1">
      <alignment horizontal="centerContinuous" vertical="top"/>
      <protection hidden="1"/>
    </xf>
    <xf numFmtId="0" fontId="20" fillId="4" borderId="5" xfId="0" applyFont="1" applyFill="1" applyBorder="1" applyAlignment="1" applyProtection="1">
      <alignment horizontal="centerContinuous" vertical="top"/>
      <protection hidden="1"/>
    </xf>
    <xf numFmtId="0" fontId="20" fillId="4" borderId="5" xfId="0" applyFont="1" applyFill="1" applyBorder="1" applyAlignment="1" applyProtection="1">
      <alignment horizontal="left" vertical="top" wrapText="1"/>
      <protection hidden="1"/>
    </xf>
    <xf numFmtId="0" fontId="13" fillId="4" borderId="5" xfId="0" applyFont="1" applyFill="1" applyBorder="1" applyAlignment="1" applyProtection="1">
      <alignment horizontal="left" vertical="top" wrapText="1"/>
      <protection hidden="1"/>
    </xf>
    <xf numFmtId="49" fontId="20" fillId="4" borderId="2" xfId="0" applyNumberFormat="1" applyFont="1" applyFill="1" applyBorder="1" applyAlignment="1" applyProtection="1">
      <alignment horizontal="left" vertical="top" wrapText="1"/>
      <protection hidden="1"/>
    </xf>
    <xf numFmtId="1" fontId="14" fillId="0" borderId="3" xfId="0" applyNumberFormat="1" applyFont="1" applyBorder="1" applyAlignment="1" applyProtection="1">
      <alignment vertical="top"/>
      <protection hidden="1"/>
    </xf>
    <xf numFmtId="1" fontId="14" fillId="10" borderId="3" xfId="0" applyNumberFormat="1" applyFont="1" applyFill="1" applyBorder="1" applyAlignment="1" applyProtection="1">
      <alignment vertical="top"/>
      <protection hidden="1"/>
    </xf>
    <xf numFmtId="0" fontId="12" fillId="10" borderId="8" xfId="0" applyFont="1" applyFill="1" applyBorder="1" applyAlignment="1" applyProtection="1">
      <alignment vertical="top"/>
      <protection hidden="1"/>
    </xf>
    <xf numFmtId="0" fontId="13" fillId="0" borderId="3" xfId="0" applyFont="1" applyBorder="1" applyAlignment="1" applyProtection="1">
      <alignment vertical="top"/>
      <protection hidden="1"/>
    </xf>
    <xf numFmtId="0" fontId="12" fillId="10" borderId="15" xfId="0" applyFont="1" applyFill="1" applyBorder="1" applyAlignment="1" applyProtection="1">
      <alignment vertical="top" wrapText="1"/>
      <protection hidden="1"/>
    </xf>
    <xf numFmtId="0" fontId="14" fillId="0" borderId="11" xfId="0" applyFont="1" applyBorder="1" applyAlignment="1" applyProtection="1">
      <alignment horizontal="left" vertical="top"/>
      <protection hidden="1"/>
    </xf>
    <xf numFmtId="0" fontId="14" fillId="0" borderId="12" xfId="0" applyFont="1" applyBorder="1" applyAlignment="1" applyProtection="1">
      <alignment horizontal="left" vertical="top" wrapText="1"/>
      <protection hidden="1"/>
    </xf>
    <xf numFmtId="0" fontId="14" fillId="0" borderId="13" xfId="0" applyFont="1" applyBorder="1" applyAlignment="1" applyProtection="1">
      <alignment horizontal="left" vertical="top" wrapText="1"/>
      <protection hidden="1"/>
    </xf>
    <xf numFmtId="0" fontId="13" fillId="0" borderId="7" xfId="0" applyFont="1" applyBorder="1" applyAlignment="1" applyProtection="1">
      <alignment horizontal="left" vertical="top" wrapText="1"/>
      <protection hidden="1"/>
    </xf>
    <xf numFmtId="0" fontId="13" fillId="14" borderId="7" xfId="0" applyFont="1" applyFill="1" applyBorder="1" applyAlignment="1" applyProtection="1">
      <alignment horizontal="left" vertical="top" wrapText="1"/>
      <protection hidden="1"/>
    </xf>
    <xf numFmtId="0" fontId="13" fillId="10" borderId="7" xfId="0" applyFont="1" applyFill="1" applyBorder="1" applyAlignment="1" applyProtection="1">
      <alignment horizontal="left" vertical="top" wrapText="1"/>
      <protection hidden="1"/>
    </xf>
    <xf numFmtId="164" fontId="13" fillId="0" borderId="12" xfId="0" applyNumberFormat="1" applyFont="1" applyBorder="1" applyAlignment="1" applyProtection="1">
      <alignment vertical="top"/>
      <protection hidden="1"/>
    </xf>
    <xf numFmtId="164" fontId="13" fillId="0" borderId="13" xfId="0" applyNumberFormat="1" applyFont="1" applyBorder="1" applyAlignment="1" applyProtection="1">
      <alignment vertical="top"/>
      <protection hidden="1"/>
    </xf>
    <xf numFmtId="164" fontId="14" fillId="0" borderId="7" xfId="0" applyNumberFormat="1" applyFont="1" applyBorder="1" applyAlignment="1" applyProtection="1">
      <alignment horizontal="left" vertical="top" wrapText="1"/>
      <protection hidden="1"/>
    </xf>
    <xf numFmtId="164" fontId="14" fillId="10" borderId="7" xfId="0" applyNumberFormat="1" applyFont="1" applyFill="1" applyBorder="1" applyAlignment="1" applyProtection="1">
      <alignment horizontal="left" vertical="top" wrapText="1"/>
      <protection hidden="1"/>
    </xf>
    <xf numFmtId="0" fontId="13" fillId="10" borderId="11" xfId="0" applyFont="1" applyFill="1" applyBorder="1" applyAlignment="1" applyProtection="1">
      <alignment horizontal="left" vertical="top" wrapText="1"/>
      <protection hidden="1"/>
    </xf>
    <xf numFmtId="164" fontId="14" fillId="0" borderId="11" xfId="0" applyNumberFormat="1" applyFont="1" applyBorder="1" applyAlignment="1" applyProtection="1">
      <alignment vertical="top"/>
      <protection hidden="1"/>
    </xf>
    <xf numFmtId="164" fontId="14" fillId="0" borderId="12" xfId="0" applyNumberFormat="1" applyFont="1" applyBorder="1" applyAlignment="1" applyProtection="1">
      <alignment vertical="top"/>
      <protection hidden="1"/>
    </xf>
    <xf numFmtId="164" fontId="14" fillId="0" borderId="13" xfId="0" applyNumberFormat="1" applyFont="1" applyBorder="1" applyAlignment="1" applyProtection="1">
      <alignment vertical="top"/>
      <protection hidden="1"/>
    </xf>
    <xf numFmtId="0" fontId="14" fillId="5" borderId="4" xfId="0" applyFont="1" applyFill="1" applyBorder="1" applyAlignment="1" applyProtection="1">
      <alignment vertical="top"/>
      <protection hidden="1"/>
    </xf>
    <xf numFmtId="0" fontId="20" fillId="5" borderId="4" xfId="0" applyFont="1" applyFill="1" applyBorder="1" applyProtection="1">
      <protection hidden="1"/>
    </xf>
    <xf numFmtId="0" fontId="13" fillId="5" borderId="2" xfId="0" applyFont="1" applyFill="1" applyBorder="1" applyAlignment="1" applyProtection="1">
      <alignment horizontal="left" vertical="top"/>
      <protection hidden="1"/>
    </xf>
    <xf numFmtId="0" fontId="14" fillId="5" borderId="4" xfId="0" applyFont="1" applyFill="1" applyBorder="1" applyAlignment="1" applyProtection="1">
      <alignment horizontal="left" vertical="top"/>
      <protection hidden="1"/>
    </xf>
    <xf numFmtId="0" fontId="13" fillId="5" borderId="4" xfId="0" applyFont="1" applyFill="1" applyBorder="1" applyAlignment="1" applyProtection="1">
      <alignment horizontal="left" vertical="top"/>
      <protection hidden="1"/>
    </xf>
    <xf numFmtId="0" fontId="13" fillId="5" borderId="5" xfId="0" applyFont="1" applyFill="1" applyBorder="1" applyAlignment="1" applyProtection="1">
      <alignment horizontal="left" vertical="top"/>
      <protection hidden="1"/>
    </xf>
    <xf numFmtId="0" fontId="13" fillId="0" borderId="12" xfId="0" applyFont="1" applyBorder="1" applyAlignment="1" applyProtection="1">
      <alignment horizontal="left" vertical="top"/>
      <protection hidden="1"/>
    </xf>
    <xf numFmtId="0" fontId="13" fillId="0" borderId="11" xfId="0" applyFont="1" applyBorder="1" applyAlignment="1" applyProtection="1">
      <alignment horizontal="left" vertical="top"/>
      <protection hidden="1"/>
    </xf>
    <xf numFmtId="0" fontId="14" fillId="0" borderId="11" xfId="0" applyFont="1" applyBorder="1" applyAlignment="1" applyProtection="1">
      <alignment vertical="center"/>
      <protection hidden="1"/>
    </xf>
    <xf numFmtId="0" fontId="14" fillId="0" borderId="12" xfId="0" applyFont="1" applyBorder="1" applyAlignment="1" applyProtection="1">
      <alignment vertical="center"/>
      <protection hidden="1"/>
    </xf>
    <xf numFmtId="0" fontId="14" fillId="0" borderId="13" xfId="0" applyFont="1" applyBorder="1" applyAlignment="1" applyProtection="1">
      <alignment vertical="center"/>
      <protection hidden="1"/>
    </xf>
    <xf numFmtId="0" fontId="14" fillId="0" borderId="7" xfId="0" applyFont="1" applyBorder="1" applyAlignment="1" applyProtection="1">
      <alignment horizontal="left" vertical="top" wrapText="1"/>
      <protection hidden="1"/>
    </xf>
    <xf numFmtId="0" fontId="14" fillId="0" borderId="11" xfId="0" applyFont="1" applyBorder="1" applyAlignment="1" applyProtection="1">
      <alignment horizontal="left" vertical="top" wrapText="1"/>
      <protection hidden="1"/>
    </xf>
    <xf numFmtId="1" fontId="12" fillId="0" borderId="11" xfId="0" applyNumberFormat="1" applyFont="1" applyBorder="1" applyAlignment="1" applyProtection="1">
      <alignment horizontal="left" vertical="top"/>
      <protection hidden="1"/>
    </xf>
    <xf numFmtId="1" fontId="12" fillId="0" borderId="12" xfId="0" applyNumberFormat="1" applyFont="1" applyBorder="1" applyAlignment="1" applyProtection="1">
      <alignment horizontal="left" vertical="top"/>
      <protection hidden="1"/>
    </xf>
    <xf numFmtId="1" fontId="12" fillId="0" borderId="13" xfId="0" applyNumberFormat="1" applyFont="1" applyBorder="1" applyAlignment="1" applyProtection="1">
      <alignment horizontal="left" vertical="top"/>
      <protection hidden="1"/>
    </xf>
    <xf numFmtId="1" fontId="12" fillId="0" borderId="4" xfId="0" applyNumberFormat="1" applyFont="1" applyBorder="1" applyAlignment="1" applyProtection="1">
      <alignment horizontal="centerContinuous" vertical="top" wrapText="1"/>
      <protection hidden="1"/>
    </xf>
    <xf numFmtId="1" fontId="12" fillId="0" borderId="4" xfId="0" applyNumberFormat="1" applyFont="1" applyBorder="1" applyAlignment="1" applyProtection="1">
      <alignment vertical="top" wrapText="1"/>
      <protection hidden="1"/>
    </xf>
    <xf numFmtId="1" fontId="12" fillId="5" borderId="4" xfId="0" applyNumberFormat="1" applyFont="1" applyFill="1" applyBorder="1" applyAlignment="1" applyProtection="1">
      <alignment vertical="top" wrapText="1"/>
      <protection hidden="1"/>
    </xf>
    <xf numFmtId="1" fontId="12" fillId="0" borderId="2" xfId="0" applyNumberFormat="1" applyFont="1" applyBorder="1" applyAlignment="1" applyProtection="1">
      <alignment horizontal="left" vertical="top" wrapText="1"/>
      <protection hidden="1"/>
    </xf>
    <xf numFmtId="0" fontId="13" fillId="0" borderId="2" xfId="0" applyFont="1" applyBorder="1" applyAlignment="1" applyProtection="1">
      <alignment horizontal="left" vertical="top" wrapText="1"/>
      <protection hidden="1"/>
    </xf>
    <xf numFmtId="0" fontId="12" fillId="0" borderId="7" xfId="0" applyFont="1" applyBorder="1" applyAlignment="1" applyProtection="1">
      <alignment vertical="top"/>
      <protection hidden="1"/>
    </xf>
    <xf numFmtId="0" fontId="14" fillId="0" borderId="14" xfId="0" applyFont="1" applyBorder="1" applyAlignment="1" applyProtection="1">
      <alignment horizontal="left" vertical="top" wrapText="1"/>
      <protection hidden="1"/>
    </xf>
    <xf numFmtId="0" fontId="14" fillId="0" borderId="0" xfId="0" applyFont="1" applyAlignment="1" applyProtection="1">
      <alignment horizontal="left" vertical="top" wrapText="1"/>
      <protection hidden="1"/>
    </xf>
    <xf numFmtId="0" fontId="14" fillId="0" borderId="15" xfId="0" applyFont="1" applyBorder="1" applyAlignment="1" applyProtection="1">
      <alignment horizontal="left" vertical="top" wrapText="1"/>
      <protection hidden="1"/>
    </xf>
    <xf numFmtId="0" fontId="13" fillId="0" borderId="16" xfId="0" applyFont="1" applyBorder="1" applyAlignment="1" applyProtection="1">
      <alignment horizontal="left" vertical="top" wrapText="1"/>
      <protection hidden="1"/>
    </xf>
    <xf numFmtId="0" fontId="13" fillId="14" borderId="16" xfId="0" applyFont="1" applyFill="1" applyBorder="1" applyAlignment="1" applyProtection="1">
      <alignment horizontal="left" vertical="top" wrapText="1"/>
      <protection hidden="1"/>
    </xf>
    <xf numFmtId="0" fontId="13" fillId="10" borderId="16" xfId="0" applyFont="1" applyFill="1" applyBorder="1" applyAlignment="1" applyProtection="1">
      <alignment horizontal="left" vertical="top" wrapText="1"/>
      <protection hidden="1"/>
    </xf>
    <xf numFmtId="164" fontId="13" fillId="0" borderId="8" xfId="0" applyNumberFormat="1" applyFont="1" applyBorder="1" applyAlignment="1" applyProtection="1">
      <alignment vertical="top"/>
      <protection hidden="1"/>
    </xf>
    <xf numFmtId="164" fontId="13" fillId="0" borderId="9" xfId="0" applyNumberFormat="1" applyFont="1" applyBorder="1" applyAlignment="1" applyProtection="1">
      <alignment vertical="top"/>
      <protection hidden="1"/>
    </xf>
    <xf numFmtId="164" fontId="13" fillId="0" borderId="10" xfId="0" applyNumberFormat="1" applyFont="1" applyBorder="1" applyAlignment="1" applyProtection="1">
      <alignment vertical="top"/>
      <protection hidden="1"/>
    </xf>
    <xf numFmtId="164" fontId="14" fillId="0" borderId="16" xfId="0" applyNumberFormat="1" applyFont="1" applyBorder="1" applyAlignment="1" applyProtection="1">
      <alignment horizontal="left" vertical="top" wrapText="1"/>
      <protection hidden="1"/>
    </xf>
    <xf numFmtId="164" fontId="14" fillId="10" borderId="16" xfId="0" applyNumberFormat="1" applyFont="1" applyFill="1" applyBorder="1" applyAlignment="1" applyProtection="1">
      <alignment horizontal="left" vertical="top" wrapText="1"/>
      <protection hidden="1"/>
    </xf>
    <xf numFmtId="0" fontId="13" fillId="10" borderId="14" xfId="0" applyFont="1" applyFill="1" applyBorder="1" applyAlignment="1" applyProtection="1">
      <alignment horizontal="left" vertical="top" wrapText="1"/>
      <protection hidden="1"/>
    </xf>
    <xf numFmtId="164" fontId="14" fillId="0" borderId="8" xfId="0" applyNumberFormat="1" applyFont="1" applyBorder="1" applyAlignment="1" applyProtection="1">
      <alignment vertical="top"/>
      <protection hidden="1"/>
    </xf>
    <xf numFmtId="164" fontId="14" fillId="0" borderId="9" xfId="0" applyNumberFormat="1" applyFont="1" applyBorder="1" applyAlignment="1" applyProtection="1">
      <alignment vertical="top"/>
      <protection hidden="1"/>
    </xf>
    <xf numFmtId="164" fontId="14" fillId="0" borderId="10" xfId="0" applyNumberFormat="1" applyFont="1" applyBorder="1" applyAlignment="1" applyProtection="1">
      <alignment vertical="top"/>
      <protection hidden="1"/>
    </xf>
    <xf numFmtId="0" fontId="14" fillId="0" borderId="9" xfId="0" applyFont="1" applyBorder="1" applyAlignment="1" applyProtection="1">
      <alignment horizontal="left" vertical="top" wrapText="1"/>
      <protection hidden="1"/>
    </xf>
    <xf numFmtId="0" fontId="14" fillId="0" borderId="3" xfId="0" applyFont="1" applyBorder="1" applyAlignment="1" applyProtection="1">
      <alignment horizontal="centerContinuous" vertical="top" wrapText="1"/>
      <protection hidden="1"/>
    </xf>
    <xf numFmtId="0" fontId="14" fillId="0" borderId="4" xfId="0" applyFont="1" applyBorder="1" applyAlignment="1" applyProtection="1">
      <alignment horizontal="centerContinuous" vertical="top" wrapText="1"/>
      <protection hidden="1"/>
    </xf>
    <xf numFmtId="0" fontId="14" fillId="0" borderId="5" xfId="0" applyFont="1" applyBorder="1" applyAlignment="1" applyProtection="1">
      <alignment horizontal="centerContinuous" vertical="top" wrapText="1"/>
      <protection hidden="1"/>
    </xf>
    <xf numFmtId="0" fontId="13" fillId="5" borderId="16" xfId="0" applyFont="1" applyFill="1" applyBorder="1" applyAlignment="1" applyProtection="1">
      <alignment horizontal="left" vertical="top"/>
      <protection hidden="1"/>
    </xf>
    <xf numFmtId="0" fontId="13" fillId="0" borderId="8" xfId="0" applyFont="1" applyBorder="1" applyAlignment="1" applyProtection="1">
      <alignment horizontal="left" vertical="top"/>
      <protection hidden="1"/>
    </xf>
    <xf numFmtId="0" fontId="13" fillId="0" borderId="10" xfId="0" applyFont="1" applyBorder="1" applyAlignment="1" applyProtection="1">
      <alignment horizontal="left" vertical="top"/>
      <protection hidden="1"/>
    </xf>
    <xf numFmtId="0" fontId="13" fillId="10" borderId="15" xfId="0" applyFont="1" applyFill="1" applyBorder="1" applyAlignment="1" applyProtection="1">
      <alignment horizontal="left" vertical="top"/>
      <protection hidden="1"/>
    </xf>
    <xf numFmtId="0" fontId="13" fillId="10" borderId="0" xfId="0" applyFont="1" applyFill="1" applyAlignment="1" applyProtection="1">
      <alignment horizontal="left" vertical="top"/>
      <protection hidden="1"/>
    </xf>
    <xf numFmtId="0" fontId="13" fillId="10" borderId="7" xfId="0" applyFont="1" applyFill="1" applyBorder="1" applyAlignment="1" applyProtection="1">
      <alignment horizontal="left" vertical="top"/>
      <protection hidden="1"/>
    </xf>
    <xf numFmtId="0" fontId="13" fillId="0" borderId="16" xfId="0" applyFont="1" applyBorder="1" applyAlignment="1" applyProtection="1">
      <alignment horizontal="left" vertical="top"/>
      <protection hidden="1"/>
    </xf>
    <xf numFmtId="0" fontId="13" fillId="0" borderId="9" xfId="0" applyFont="1" applyBorder="1" applyAlignment="1" applyProtection="1">
      <alignment horizontal="left" vertical="top"/>
      <protection hidden="1"/>
    </xf>
    <xf numFmtId="0" fontId="14" fillId="0" borderId="14" xfId="0" applyFont="1" applyBorder="1" applyAlignment="1" applyProtection="1">
      <alignment vertical="center"/>
      <protection hidden="1"/>
    </xf>
    <xf numFmtId="0" fontId="14" fillId="0" borderId="0" xfId="0" applyFont="1" applyAlignment="1" applyProtection="1">
      <alignment vertical="center"/>
      <protection hidden="1"/>
    </xf>
    <xf numFmtId="0" fontId="14" fillId="0" borderId="15" xfId="0" applyFont="1" applyBorder="1" applyAlignment="1" applyProtection="1">
      <alignment vertical="center"/>
      <protection hidden="1"/>
    </xf>
    <xf numFmtId="0" fontId="14" fillId="0" borderId="16" xfId="0" applyFont="1" applyBorder="1" applyAlignment="1" applyProtection="1">
      <alignment horizontal="left" vertical="top" wrapText="1"/>
      <protection hidden="1"/>
    </xf>
    <xf numFmtId="1" fontId="12" fillId="0" borderId="7" xfId="0" applyNumberFormat="1" applyFont="1" applyBorder="1" applyAlignment="1" applyProtection="1">
      <alignment horizontal="left" vertical="top"/>
      <protection hidden="1"/>
    </xf>
    <xf numFmtId="1" fontId="12" fillId="15" borderId="7" xfId="0" applyNumberFormat="1" applyFont="1" applyFill="1" applyBorder="1" applyAlignment="1" applyProtection="1">
      <alignment horizontal="left" vertical="top"/>
      <protection hidden="1"/>
    </xf>
    <xf numFmtId="1" fontId="14" fillId="0" borderId="2" xfId="0" applyNumberFormat="1" applyFont="1" applyBorder="1" applyAlignment="1" applyProtection="1">
      <alignment horizontal="left" vertical="top"/>
      <protection hidden="1"/>
    </xf>
    <xf numFmtId="1" fontId="14" fillId="0" borderId="3" xfId="0" applyNumberFormat="1" applyFont="1" applyBorder="1" applyAlignment="1" applyProtection="1">
      <alignment horizontal="left" vertical="top"/>
      <protection hidden="1"/>
    </xf>
    <xf numFmtId="0" fontId="13" fillId="0" borderId="5" xfId="0" applyFont="1" applyBorder="1" applyAlignment="1" applyProtection="1">
      <alignment horizontal="left" vertical="top"/>
      <protection hidden="1"/>
    </xf>
    <xf numFmtId="1" fontId="12" fillId="5" borderId="11" xfId="0" applyNumberFormat="1" applyFont="1" applyFill="1" applyBorder="1" applyAlignment="1" applyProtection="1">
      <alignment vertical="top" wrapText="1"/>
      <protection hidden="1"/>
    </xf>
    <xf numFmtId="49" fontId="12" fillId="0" borderId="7" xfId="0" applyNumberFormat="1" applyFont="1" applyBorder="1" applyAlignment="1" applyProtection="1">
      <alignment vertical="top" wrapText="1"/>
      <protection hidden="1"/>
    </xf>
    <xf numFmtId="1" fontId="12" fillId="0" borderId="5" xfId="0" applyNumberFormat="1" applyFont="1" applyBorder="1" applyAlignment="1" applyProtection="1">
      <alignment vertical="top"/>
      <protection hidden="1"/>
    </xf>
    <xf numFmtId="0" fontId="14" fillId="10" borderId="2" xfId="0" applyFont="1" applyFill="1" applyBorder="1" applyAlignment="1" applyProtection="1">
      <alignment horizontal="left" vertical="top" wrapText="1"/>
      <protection hidden="1"/>
    </xf>
    <xf numFmtId="0" fontId="13" fillId="0" borderId="6" xfId="0" applyFont="1" applyBorder="1" applyAlignment="1" applyProtection="1">
      <alignment horizontal="left" vertical="top" wrapText="1"/>
      <protection hidden="1"/>
    </xf>
    <xf numFmtId="0" fontId="13" fillId="14" borderId="6" xfId="0" applyFont="1" applyFill="1" applyBorder="1" applyAlignment="1" applyProtection="1">
      <alignment horizontal="left" vertical="top" wrapText="1"/>
      <protection hidden="1"/>
    </xf>
    <xf numFmtId="0" fontId="13" fillId="10" borderId="6" xfId="0" applyFont="1" applyFill="1" applyBorder="1" applyAlignment="1" applyProtection="1">
      <alignment horizontal="left" vertical="top" wrapText="1"/>
      <protection hidden="1"/>
    </xf>
    <xf numFmtId="0" fontId="14" fillId="0" borderId="5" xfId="0" applyFont="1" applyBorder="1" applyAlignment="1" applyProtection="1">
      <alignment horizontal="left" vertical="top" wrapText="1"/>
      <protection hidden="1"/>
    </xf>
    <xf numFmtId="0" fontId="14" fillId="0" borderId="2" xfId="0" applyFont="1" applyBorder="1" applyAlignment="1" applyProtection="1">
      <alignment horizontal="left" vertical="top" wrapText="1"/>
      <protection hidden="1"/>
    </xf>
    <xf numFmtId="164" fontId="14" fillId="0" borderId="2" xfId="0" applyNumberFormat="1" applyFont="1" applyBorder="1" applyAlignment="1" applyProtection="1">
      <alignment horizontal="left" vertical="top" wrapText="1"/>
      <protection hidden="1"/>
    </xf>
    <xf numFmtId="164" fontId="14" fillId="0" borderId="6" xfId="0" applyNumberFormat="1" applyFont="1" applyBorder="1" applyAlignment="1" applyProtection="1">
      <alignment horizontal="left" vertical="top" wrapText="1"/>
      <protection hidden="1"/>
    </xf>
    <xf numFmtId="164" fontId="14" fillId="10" borderId="6" xfId="0" applyNumberFormat="1" applyFont="1" applyFill="1" applyBorder="1" applyAlignment="1" applyProtection="1">
      <alignment horizontal="left" vertical="top" wrapText="1"/>
      <protection hidden="1"/>
    </xf>
    <xf numFmtId="0" fontId="13" fillId="10" borderId="10" xfId="0" applyFont="1" applyFill="1" applyBorder="1" applyAlignment="1" applyProtection="1">
      <alignment horizontal="left" vertical="top" wrapText="1"/>
      <protection hidden="1"/>
    </xf>
    <xf numFmtId="164" fontId="14" fillId="0" borderId="5" xfId="0" applyNumberFormat="1" applyFont="1" applyBorder="1" applyAlignment="1" applyProtection="1">
      <alignment horizontal="left" vertical="top" wrapText="1"/>
      <protection hidden="1"/>
    </xf>
    <xf numFmtId="0" fontId="14" fillId="0" borderId="6" xfId="0" applyFont="1" applyBorder="1" applyAlignment="1" applyProtection="1">
      <alignment vertical="top" wrapText="1"/>
      <protection hidden="1"/>
    </xf>
    <xf numFmtId="0" fontId="14" fillId="0" borderId="10" xfId="0" applyFont="1" applyBorder="1" applyAlignment="1" applyProtection="1">
      <alignment horizontal="left" vertical="top" wrapText="1"/>
      <protection hidden="1"/>
    </xf>
    <xf numFmtId="0" fontId="32" fillId="16" borderId="2" xfId="0" applyFont="1" applyFill="1" applyBorder="1" applyAlignment="1" applyProtection="1">
      <alignment horizontal="left" vertical="top" wrapText="1"/>
      <protection hidden="1"/>
    </xf>
    <xf numFmtId="0" fontId="14" fillId="0" borderId="6" xfId="0" applyFont="1" applyBorder="1" applyAlignment="1" applyProtection="1">
      <alignment horizontal="left" vertical="top" wrapText="1"/>
      <protection hidden="1"/>
    </xf>
    <xf numFmtId="0" fontId="15" fillId="0" borderId="7" xfId="0" applyFont="1" applyBorder="1" applyAlignment="1" applyProtection="1">
      <alignment horizontal="left" vertical="top" wrapText="1"/>
      <protection hidden="1"/>
    </xf>
    <xf numFmtId="0" fontId="15" fillId="0" borderId="16" xfId="0" applyFont="1" applyBorder="1" applyAlignment="1" applyProtection="1">
      <alignment horizontal="left" vertical="top" wrapText="1"/>
      <protection hidden="1"/>
    </xf>
    <xf numFmtId="0" fontId="15" fillId="10" borderId="16" xfId="0" applyFont="1" applyFill="1" applyBorder="1" applyAlignment="1" applyProtection="1">
      <alignment horizontal="left" vertical="top" wrapText="1"/>
      <protection hidden="1"/>
    </xf>
    <xf numFmtId="0" fontId="13" fillId="10" borderId="8" xfId="0" applyFont="1" applyFill="1" applyBorder="1" applyAlignment="1" applyProtection="1">
      <alignment horizontal="left" vertical="top" wrapText="1"/>
      <protection hidden="1"/>
    </xf>
    <xf numFmtId="0" fontId="13" fillId="5" borderId="6" xfId="0" applyFont="1" applyFill="1" applyBorder="1" applyAlignment="1" applyProtection="1">
      <alignment horizontal="left" vertical="top" wrapText="1"/>
      <protection hidden="1"/>
    </xf>
    <xf numFmtId="0" fontId="14" fillId="0" borderId="2" xfId="0" applyFont="1" applyBorder="1" applyAlignment="1" applyProtection="1">
      <alignment vertical="top" wrapText="1"/>
      <protection hidden="1"/>
    </xf>
    <xf numFmtId="0" fontId="14" fillId="5" borderId="8" xfId="0" applyFont="1" applyFill="1" applyBorder="1" applyAlignment="1" applyProtection="1">
      <alignment horizontal="left" vertical="top" wrapText="1"/>
      <protection hidden="1"/>
    </xf>
    <xf numFmtId="0" fontId="15" fillId="0" borderId="8" xfId="0" applyFont="1" applyBorder="1" applyAlignment="1" applyProtection="1">
      <alignment horizontal="left" vertical="top" wrapText="1"/>
      <protection hidden="1"/>
    </xf>
    <xf numFmtId="0" fontId="15" fillId="0" borderId="6" xfId="0" applyFont="1" applyBorder="1" applyAlignment="1" applyProtection="1">
      <alignment horizontal="left" vertical="top" wrapText="1"/>
      <protection hidden="1"/>
    </xf>
    <xf numFmtId="1" fontId="12" fillId="15" borderId="6" xfId="0" applyNumberFormat="1" applyFont="1" applyFill="1" applyBorder="1" applyAlignment="1" applyProtection="1">
      <alignment horizontal="left" vertical="top" wrapText="1"/>
      <protection hidden="1"/>
    </xf>
    <xf numFmtId="0" fontId="12" fillId="0" borderId="6" xfId="0" applyFont="1" applyBorder="1" applyAlignment="1" applyProtection="1">
      <alignment vertical="top" wrapText="1"/>
      <protection hidden="1"/>
    </xf>
    <xf numFmtId="0" fontId="12" fillId="0" borderId="2" xfId="0" applyFont="1" applyBorder="1" applyAlignment="1" applyProtection="1">
      <alignment horizontal="left" vertical="top" wrapText="1"/>
      <protection hidden="1"/>
    </xf>
    <xf numFmtId="1" fontId="14" fillId="0" borderId="2" xfId="0" applyNumberFormat="1" applyFont="1" applyBorder="1" applyAlignment="1" applyProtection="1">
      <alignment horizontal="left" vertical="top" wrapText="1"/>
      <protection hidden="1"/>
    </xf>
    <xf numFmtId="0" fontId="13" fillId="10" borderId="6" xfId="0" applyFont="1" applyFill="1" applyBorder="1" applyAlignment="1" applyProtection="1">
      <alignment vertical="top" wrapText="1"/>
      <protection hidden="1"/>
    </xf>
    <xf numFmtId="1" fontId="12" fillId="10" borderId="6" xfId="0" applyNumberFormat="1" applyFont="1" applyFill="1" applyBorder="1" applyAlignment="1" applyProtection="1">
      <alignment vertical="top" wrapText="1"/>
      <protection hidden="1"/>
    </xf>
    <xf numFmtId="1" fontId="12" fillId="5" borderId="6" xfId="0" applyNumberFormat="1" applyFont="1" applyFill="1" applyBorder="1" applyAlignment="1" applyProtection="1">
      <alignment vertical="top" wrapText="1"/>
      <protection hidden="1"/>
    </xf>
    <xf numFmtId="1" fontId="14" fillId="0" borderId="6" xfId="0" applyNumberFormat="1" applyFont="1" applyBorder="1" applyAlignment="1" applyProtection="1">
      <alignment horizontal="left" vertical="top" wrapText="1"/>
      <protection hidden="1"/>
    </xf>
    <xf numFmtId="1" fontId="12" fillId="0" borderId="6" xfId="0" applyNumberFormat="1" applyFont="1" applyBorder="1" applyAlignment="1" applyProtection="1">
      <alignment vertical="top" wrapText="1"/>
      <protection hidden="1"/>
    </xf>
    <xf numFmtId="0" fontId="12" fillId="0" borderId="6" xfId="0" applyFont="1" applyBorder="1" applyAlignment="1" applyProtection="1">
      <alignment vertical="top"/>
      <protection hidden="1"/>
    </xf>
    <xf numFmtId="49" fontId="12" fillId="0" borderId="6" xfId="0" applyNumberFormat="1" applyFont="1" applyBorder="1" applyAlignment="1" applyProtection="1">
      <alignment vertical="top" wrapText="1"/>
      <protection hidden="1"/>
    </xf>
    <xf numFmtId="1" fontId="14" fillId="10" borderId="6" xfId="0" applyNumberFormat="1" applyFont="1" applyFill="1" applyBorder="1" applyAlignment="1" applyProtection="1">
      <alignment vertical="top" wrapText="1"/>
      <protection hidden="1"/>
    </xf>
    <xf numFmtId="0" fontId="14" fillId="0" borderId="8" xfId="0" applyFont="1" applyBorder="1" applyAlignment="1" applyProtection="1">
      <alignment vertical="top" wrapText="1"/>
      <protection hidden="1"/>
    </xf>
    <xf numFmtId="0" fontId="14" fillId="0" borderId="9" xfId="0" applyFont="1" applyBorder="1" applyAlignment="1" applyProtection="1">
      <alignment vertical="top" wrapText="1"/>
      <protection hidden="1"/>
    </xf>
    <xf numFmtId="0" fontId="33" fillId="10" borderId="13" xfId="0" applyFont="1" applyFill="1" applyBorder="1" applyAlignment="1" applyProtection="1">
      <alignment vertical="top" wrapText="1"/>
      <protection hidden="1"/>
    </xf>
    <xf numFmtId="0" fontId="34" fillId="8" borderId="4" xfId="0" applyFont="1" applyFill="1" applyBorder="1" applyAlignment="1" applyProtection="1">
      <alignment vertical="top" wrapText="1"/>
      <protection hidden="1"/>
    </xf>
    <xf numFmtId="0" fontId="34" fillId="8" borderId="12" xfId="0" applyFont="1" applyFill="1" applyBorder="1" applyAlignment="1" applyProtection="1">
      <alignment vertical="top" wrapText="1"/>
      <protection hidden="1"/>
    </xf>
    <xf numFmtId="0" fontId="34" fillId="8" borderId="4" xfId="0" applyFont="1" applyFill="1" applyBorder="1" applyAlignment="1" applyProtection="1">
      <alignment horizontal="left" vertical="top" wrapText="1"/>
      <protection hidden="1"/>
    </xf>
    <xf numFmtId="0" fontId="36" fillId="0" borderId="7" xfId="0" applyFont="1" applyBorder="1" applyAlignment="1" applyProtection="1">
      <alignment horizontal="left" vertical="top" wrapText="1"/>
      <protection hidden="1"/>
    </xf>
    <xf numFmtId="0" fontId="34" fillId="8" borderId="3" xfId="0" applyFont="1" applyFill="1" applyBorder="1" applyAlignment="1" applyProtection="1">
      <alignment vertical="top"/>
      <protection hidden="1"/>
    </xf>
    <xf numFmtId="1" fontId="35" fillId="7" borderId="3" xfId="0" applyNumberFormat="1" applyFont="1" applyFill="1" applyBorder="1" applyAlignment="1" applyProtection="1">
      <alignment vertical="top" wrapText="1"/>
      <protection hidden="1"/>
    </xf>
    <xf numFmtId="1" fontId="35" fillId="7" borderId="5" xfId="0" applyNumberFormat="1" applyFont="1" applyFill="1" applyBorder="1" applyAlignment="1" applyProtection="1">
      <alignment vertical="top" wrapText="1"/>
      <protection hidden="1"/>
    </xf>
    <xf numFmtId="0" fontId="24" fillId="12" borderId="5" xfId="0" applyFont="1" applyFill="1" applyBorder="1" applyAlignment="1" applyProtection="1">
      <alignment horizontal="center" vertical="center" wrapText="1"/>
      <protection hidden="1"/>
    </xf>
    <xf numFmtId="0" fontId="0" fillId="24" borderId="0" xfId="0" applyFill="1"/>
    <xf numFmtId="0" fontId="4" fillId="6" borderId="8" xfId="0" applyFont="1" applyFill="1" applyBorder="1" applyAlignment="1" applyProtection="1">
      <alignment vertical="center" wrapText="1"/>
      <protection hidden="1"/>
    </xf>
    <xf numFmtId="0" fontId="4" fillId="6" borderId="9" xfId="0" applyFont="1" applyFill="1" applyBorder="1" applyAlignment="1" applyProtection="1">
      <alignment vertical="center" wrapText="1"/>
      <protection hidden="1"/>
    </xf>
    <xf numFmtId="0" fontId="4" fillId="6" borderId="10" xfId="0" applyFont="1" applyFill="1" applyBorder="1" applyAlignment="1" applyProtection="1">
      <alignment vertical="center" wrapText="1"/>
      <protection hidden="1"/>
    </xf>
    <xf numFmtId="49" fontId="5" fillId="13" borderId="9" xfId="0" applyNumberFormat="1" applyFont="1" applyFill="1" applyBorder="1" applyAlignment="1" applyProtection="1">
      <alignment vertical="top"/>
      <protection hidden="1"/>
    </xf>
    <xf numFmtId="1" fontId="21" fillId="13" borderId="9" xfId="0" applyNumberFormat="1" applyFont="1" applyFill="1" applyBorder="1" applyAlignment="1" applyProtection="1">
      <alignment vertical="center"/>
      <protection hidden="1"/>
    </xf>
    <xf numFmtId="1" fontId="21" fillId="13" borderId="10" xfId="0" applyNumberFormat="1" applyFont="1" applyFill="1" applyBorder="1" applyAlignment="1" applyProtection="1">
      <alignment vertical="center"/>
      <protection hidden="1"/>
    </xf>
    <xf numFmtId="0" fontId="12" fillId="11" borderId="6" xfId="0" applyFont="1" applyFill="1" applyBorder="1" applyAlignment="1" applyProtection="1">
      <alignment vertical="top"/>
      <protection hidden="1"/>
    </xf>
    <xf numFmtId="0" fontId="6" fillId="9" borderId="0" xfId="0" applyFont="1" applyFill="1" applyProtection="1">
      <protection hidden="1"/>
    </xf>
    <xf numFmtId="0" fontId="0" fillId="9" borderId="0" xfId="0" applyFill="1" applyProtection="1">
      <protection hidden="1"/>
    </xf>
    <xf numFmtId="0" fontId="5" fillId="0" borderId="0" xfId="0" applyFont="1" applyProtection="1">
      <protection hidden="1"/>
    </xf>
    <xf numFmtId="0" fontId="6" fillId="3" borderId="0" xfId="0" applyFont="1" applyFill="1" applyProtection="1">
      <protection hidden="1"/>
    </xf>
    <xf numFmtId="0" fontId="0" fillId="3" borderId="0" xfId="0" applyFill="1" applyProtection="1">
      <protection hidden="1"/>
    </xf>
    <xf numFmtId="0" fontId="20" fillId="0" borderId="0" xfId="0" applyFont="1" applyProtection="1">
      <protection hidden="1"/>
    </xf>
    <xf numFmtId="0" fontId="0" fillId="4" borderId="2" xfId="0" applyFill="1" applyBorder="1" applyAlignment="1" applyProtection="1">
      <alignment vertical="top" wrapText="1"/>
      <protection hidden="1"/>
    </xf>
    <xf numFmtId="0" fontId="38" fillId="0" borderId="0" xfId="0" applyFont="1" applyAlignment="1" applyProtection="1">
      <alignment wrapText="1"/>
      <protection hidden="1"/>
    </xf>
    <xf numFmtId="0" fontId="4" fillId="0" borderId="0" xfId="0" applyFont="1" applyProtection="1">
      <protection hidden="1"/>
    </xf>
    <xf numFmtId="0" fontId="0" fillId="21" borderId="0" xfId="0" applyFill="1" applyProtection="1">
      <protection hidden="1"/>
    </xf>
    <xf numFmtId="0" fontId="0" fillId="22" borderId="0" xfId="0" applyFill="1" applyProtection="1">
      <protection hidden="1"/>
    </xf>
    <xf numFmtId="0" fontId="0" fillId="12" borderId="0" xfId="0" applyFill="1" applyProtection="1">
      <protection hidden="1"/>
    </xf>
    <xf numFmtId="0" fontId="0" fillId="0" borderId="0" xfId="0" applyAlignment="1" applyProtection="1">
      <alignment horizontal="center" vertical="center"/>
      <protection hidden="1"/>
    </xf>
    <xf numFmtId="0" fontId="0" fillId="9" borderId="2" xfId="0" applyFill="1" applyBorder="1" applyAlignment="1" applyProtection="1">
      <alignment horizontal="center" vertical="center"/>
      <protection hidden="1"/>
    </xf>
    <xf numFmtId="0" fontId="0" fillId="0" borderId="0" xfId="0" applyAlignment="1">
      <alignment horizontal="center" vertical="center"/>
    </xf>
    <xf numFmtId="0" fontId="14" fillId="5" borderId="7" xfId="0" applyFont="1" applyFill="1" applyBorder="1" applyAlignment="1" applyProtection="1">
      <alignment horizontal="center" vertical="center" wrapText="1"/>
      <protection locked="0"/>
    </xf>
    <xf numFmtId="167" fontId="14" fillId="0" borderId="16" xfId="0" applyNumberFormat="1" applyFont="1" applyBorder="1" applyAlignment="1" applyProtection="1">
      <alignment horizontal="center" vertical="center" wrapText="1"/>
      <protection locked="0"/>
    </xf>
    <xf numFmtId="0" fontId="13" fillId="10" borderId="3" xfId="0" applyFont="1" applyFill="1" applyBorder="1" applyAlignment="1" applyProtection="1">
      <alignment vertical="top"/>
      <protection hidden="1"/>
    </xf>
    <xf numFmtId="0" fontId="20" fillId="0" borderId="2" xfId="0" applyFont="1" applyBorder="1" applyAlignment="1" applyProtection="1">
      <alignment horizontal="center" vertical="center" wrapText="1"/>
      <protection locked="0"/>
    </xf>
    <xf numFmtId="49" fontId="20" fillId="0" borderId="2" xfId="0" applyNumberFormat="1" applyFont="1" applyBorder="1" applyAlignment="1" applyProtection="1">
      <alignment horizontal="center" vertical="center" wrapText="1"/>
      <protection locked="0"/>
    </xf>
    <xf numFmtId="0" fontId="20" fillId="10" borderId="2" xfId="0" applyFont="1" applyFill="1" applyBorder="1" applyAlignment="1" applyProtection="1">
      <alignment horizontal="center" vertical="center" wrapText="1"/>
      <protection hidden="1"/>
    </xf>
    <xf numFmtId="0" fontId="20" fillId="14" borderId="2" xfId="0" applyFont="1" applyFill="1" applyBorder="1" applyAlignment="1" applyProtection="1">
      <alignment horizontal="center" vertical="center" wrapText="1"/>
      <protection locked="0" hidden="1"/>
    </xf>
    <xf numFmtId="3" fontId="20" fillId="0" borderId="0" xfId="0" applyNumberFormat="1" applyFont="1" applyAlignment="1" applyProtection="1">
      <alignment horizontal="center" vertical="center" wrapText="1"/>
      <protection locked="0"/>
    </xf>
    <xf numFmtId="166" fontId="20" fillId="0" borderId="2" xfId="0" applyNumberFormat="1" applyFont="1" applyBorder="1" applyAlignment="1" applyProtection="1">
      <alignment horizontal="center" vertical="center" wrapText="1"/>
      <protection locked="0"/>
    </xf>
    <xf numFmtId="0" fontId="20" fillId="0" borderId="0" xfId="0" applyFont="1" applyAlignment="1" applyProtection="1">
      <alignment horizontal="center" vertical="center" wrapText="1"/>
      <protection locked="0"/>
    </xf>
    <xf numFmtId="3" fontId="20" fillId="10" borderId="2" xfId="0" applyNumberFormat="1" applyFont="1" applyFill="1" applyBorder="1" applyAlignment="1" applyProtection="1">
      <alignment horizontal="center" vertical="center" wrapText="1"/>
      <protection hidden="1"/>
    </xf>
    <xf numFmtId="3" fontId="14" fillId="0" borderId="7" xfId="0" applyNumberFormat="1" applyFont="1" applyBorder="1" applyAlignment="1" applyProtection="1">
      <alignment horizontal="center" vertical="center" wrapText="1"/>
      <protection locked="0"/>
    </xf>
    <xf numFmtId="3" fontId="14" fillId="0" borderId="16" xfId="0" applyNumberFormat="1" applyFont="1" applyBorder="1" applyAlignment="1" applyProtection="1">
      <alignment horizontal="center" vertical="center" wrapText="1"/>
      <protection locked="0"/>
    </xf>
    <xf numFmtId="0" fontId="14" fillId="0" borderId="16" xfId="0" applyFont="1" applyBorder="1" applyAlignment="1" applyProtection="1">
      <alignment horizontal="center" vertical="center" wrapText="1"/>
      <protection locked="0"/>
    </xf>
    <xf numFmtId="4" fontId="20" fillId="0" borderId="2" xfId="0" applyNumberFormat="1" applyFont="1" applyBorder="1" applyAlignment="1" applyProtection="1">
      <alignment horizontal="center" vertical="center" wrapText="1"/>
      <protection locked="0"/>
    </xf>
    <xf numFmtId="4" fontId="20" fillId="10" borderId="2" xfId="0" applyNumberFormat="1" applyFont="1" applyFill="1" applyBorder="1" applyAlignment="1" applyProtection="1">
      <alignment horizontal="center" vertical="center" wrapText="1"/>
      <protection hidden="1"/>
    </xf>
    <xf numFmtId="0" fontId="12" fillId="5" borderId="7" xfId="0" applyFont="1" applyFill="1" applyBorder="1" applyAlignment="1" applyProtection="1">
      <alignment vertical="top" wrapText="1"/>
      <protection hidden="1"/>
    </xf>
    <xf numFmtId="0" fontId="13" fillId="10" borderId="15" xfId="0" applyFont="1" applyFill="1" applyBorder="1" applyAlignment="1" applyProtection="1">
      <alignment vertical="top" wrapText="1"/>
      <protection hidden="1"/>
    </xf>
    <xf numFmtId="0" fontId="14" fillId="5" borderId="16" xfId="0" applyFont="1" applyFill="1" applyBorder="1" applyAlignment="1" applyProtection="1">
      <alignment vertical="top" wrapText="1"/>
      <protection hidden="1"/>
    </xf>
    <xf numFmtId="0" fontId="13" fillId="10" borderId="11" xfId="0" applyFont="1" applyFill="1" applyBorder="1" applyAlignment="1" applyProtection="1">
      <alignment vertical="top" wrapText="1"/>
      <protection hidden="1"/>
    </xf>
    <xf numFmtId="1" fontId="12" fillId="5" borderId="14" xfId="0" applyNumberFormat="1" applyFont="1" applyFill="1" applyBorder="1" applyAlignment="1" applyProtection="1">
      <alignment vertical="top" wrapText="1"/>
      <protection hidden="1"/>
    </xf>
    <xf numFmtId="0" fontId="0" fillId="0" borderId="0" xfId="0" applyAlignment="1">
      <alignment horizontal="center"/>
    </xf>
    <xf numFmtId="0" fontId="0" fillId="9" borderId="6" xfId="0" applyFill="1" applyBorder="1" applyAlignment="1" applyProtection="1">
      <alignment horizontal="center" vertical="center"/>
      <protection hidden="1"/>
    </xf>
    <xf numFmtId="0" fontId="31" fillId="4" borderId="5" xfId="0" applyFont="1" applyFill="1" applyBorder="1" applyAlignment="1" applyProtection="1">
      <alignment vertical="top" wrapText="1"/>
      <protection hidden="1"/>
    </xf>
    <xf numFmtId="1" fontId="12" fillId="10" borderId="8" xfId="0" applyNumberFormat="1" applyFont="1" applyFill="1" applyBorder="1" applyAlignment="1" applyProtection="1">
      <alignment horizontal="left" vertical="top"/>
      <protection hidden="1"/>
    </xf>
    <xf numFmtId="0" fontId="25" fillId="5" borderId="0" xfId="0" applyFont="1" applyFill="1" applyAlignment="1" applyProtection="1">
      <alignment horizontal="left" vertical="top"/>
      <protection hidden="1"/>
    </xf>
    <xf numFmtId="0" fontId="40" fillId="5" borderId="2" xfId="0" applyFont="1" applyFill="1" applyBorder="1" applyAlignment="1" applyProtection="1">
      <alignment horizontal="center" vertical="center"/>
      <protection hidden="1"/>
    </xf>
    <xf numFmtId="0" fontId="0" fillId="5" borderId="0" xfId="0" applyFill="1"/>
    <xf numFmtId="0" fontId="14" fillId="0" borderId="2" xfId="0" applyFont="1" applyBorder="1" applyAlignment="1" applyProtection="1">
      <alignment horizontal="center" vertical="center" wrapText="1"/>
      <protection locked="0"/>
    </xf>
    <xf numFmtId="3" fontId="14" fillId="0" borderId="2" xfId="0" applyNumberFormat="1" applyFont="1" applyBorder="1" applyAlignment="1" applyProtection="1">
      <alignment horizontal="center" vertical="center" wrapText="1"/>
      <protection locked="0"/>
    </xf>
    <xf numFmtId="164" fontId="14" fillId="5" borderId="6" xfId="0" applyNumberFormat="1" applyFont="1" applyFill="1" applyBorder="1" applyAlignment="1" applyProtection="1">
      <alignment horizontal="left" vertical="top" wrapText="1"/>
      <protection hidden="1"/>
    </xf>
    <xf numFmtId="0" fontId="14" fillId="0" borderId="2" xfId="0" applyFont="1" applyBorder="1" applyAlignment="1" applyProtection="1">
      <alignment horizontal="center" vertical="center" wrapText="1"/>
      <protection locked="0" hidden="1"/>
    </xf>
    <xf numFmtId="4" fontId="14" fillId="0" borderId="2" xfId="0" applyNumberFormat="1" applyFont="1" applyBorder="1" applyAlignment="1" applyProtection="1">
      <alignment horizontal="center" vertical="center" wrapText="1"/>
      <protection locked="0"/>
    </xf>
    <xf numFmtId="4" fontId="14" fillId="0" borderId="3" xfId="0" applyNumberFormat="1" applyFont="1" applyBorder="1" applyAlignment="1" applyProtection="1">
      <alignment horizontal="center" vertical="center" wrapText="1"/>
      <protection locked="0"/>
    </xf>
    <xf numFmtId="169" fontId="14" fillId="0" borderId="5" xfId="0" applyNumberFormat="1" applyFont="1" applyBorder="1" applyAlignment="1" applyProtection="1">
      <alignment horizontal="center" vertical="center" wrapText="1"/>
      <protection locked="0"/>
    </xf>
    <xf numFmtId="169" fontId="14" fillId="0" borderId="2" xfId="0" applyNumberFormat="1" applyFont="1" applyBorder="1" applyAlignment="1" applyProtection="1">
      <alignment horizontal="center" vertical="center" wrapText="1"/>
      <protection locked="0"/>
    </xf>
    <xf numFmtId="0" fontId="14" fillId="0" borderId="7" xfId="0" applyFont="1" applyBorder="1" applyAlignment="1" applyProtection="1">
      <alignment horizontal="center" vertical="center" wrapText="1"/>
      <protection locked="0"/>
    </xf>
    <xf numFmtId="49" fontId="13" fillId="0" borderId="2" xfId="0" applyNumberFormat="1" applyFont="1" applyBorder="1" applyAlignment="1" applyProtection="1">
      <alignment horizontal="center" vertical="center" wrapText="1"/>
      <protection locked="0"/>
    </xf>
    <xf numFmtId="164" fontId="14" fillId="5" borderId="7" xfId="0" applyNumberFormat="1" applyFont="1" applyFill="1" applyBorder="1" applyAlignment="1" applyProtection="1">
      <alignment horizontal="left" vertical="top" wrapText="1"/>
      <protection hidden="1"/>
    </xf>
    <xf numFmtId="164" fontId="14" fillId="5" borderId="16" xfId="0" applyNumberFormat="1" applyFont="1" applyFill="1" applyBorder="1" applyAlignment="1" applyProtection="1">
      <alignment horizontal="left" vertical="top" wrapText="1"/>
      <protection hidden="1"/>
    </xf>
    <xf numFmtId="0" fontId="5" fillId="13" borderId="8" xfId="0" applyFont="1" applyFill="1" applyBorder="1" applyAlignment="1" applyProtection="1">
      <alignment vertical="top"/>
      <protection hidden="1"/>
    </xf>
    <xf numFmtId="1" fontId="14" fillId="10" borderId="11" xfId="0" applyNumberFormat="1" applyFont="1" applyFill="1" applyBorder="1" applyAlignment="1" applyProtection="1">
      <alignment vertical="top" wrapText="1"/>
      <protection hidden="1"/>
    </xf>
    <xf numFmtId="1" fontId="14" fillId="10" borderId="16" xfId="0" applyNumberFormat="1" applyFont="1" applyFill="1" applyBorder="1" applyAlignment="1" applyProtection="1">
      <alignment vertical="top" wrapText="1"/>
      <protection hidden="1"/>
    </xf>
    <xf numFmtId="0" fontId="0" fillId="0" borderId="0" xfId="0" applyAlignment="1" applyProtection="1">
      <alignment wrapText="1"/>
      <protection hidden="1"/>
    </xf>
    <xf numFmtId="0" fontId="20" fillId="0" borderId="0" xfId="0" applyFont="1" applyAlignment="1" applyProtection="1">
      <alignment wrapText="1"/>
      <protection hidden="1"/>
    </xf>
    <xf numFmtId="0" fontId="0" fillId="0" borderId="2" xfId="0" applyBorder="1" applyAlignment="1" applyProtection="1">
      <alignment horizontal="center" vertical="center"/>
      <protection hidden="1"/>
    </xf>
    <xf numFmtId="0" fontId="5" fillId="0" borderId="1" xfId="0" applyFont="1" applyBorder="1" applyAlignment="1" applyProtection="1">
      <alignment horizontal="center" vertical="center" wrapText="1"/>
      <protection hidden="1"/>
    </xf>
    <xf numFmtId="0" fontId="5" fillId="0" borderId="1" xfId="0" applyFont="1"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0" fillId="0" borderId="2" xfId="0" applyBorder="1" applyAlignment="1" applyProtection="1">
      <alignment horizontal="center" vertical="center" wrapText="1"/>
      <protection hidden="1"/>
    </xf>
    <xf numFmtId="0" fontId="32" fillId="4" borderId="3" xfId="0" applyFont="1" applyFill="1" applyBorder="1" applyAlignment="1" applyProtection="1">
      <alignment horizontal="left" vertical="top" wrapText="1"/>
      <protection hidden="1"/>
    </xf>
    <xf numFmtId="0" fontId="5" fillId="0" borderId="0" xfId="0" applyFont="1" applyAlignment="1" applyProtection="1">
      <alignment horizontal="left" vertical="top"/>
      <protection hidden="1"/>
    </xf>
    <xf numFmtId="0" fontId="38" fillId="0" borderId="0" xfId="0" applyFont="1" applyAlignment="1" applyProtection="1">
      <alignment horizontal="left" vertical="top" wrapText="1"/>
      <protection hidden="1"/>
    </xf>
    <xf numFmtId="0" fontId="4" fillId="0" borderId="0" xfId="0" applyFont="1" applyAlignment="1" applyProtection="1">
      <alignment vertical="top"/>
      <protection hidden="1"/>
    </xf>
    <xf numFmtId="0" fontId="4" fillId="0" borderId="2" xfId="0" applyFont="1" applyBorder="1" applyAlignment="1" applyProtection="1">
      <alignment horizontal="left" vertical="center"/>
      <protection hidden="1"/>
    </xf>
    <xf numFmtId="0" fontId="4" fillId="0" borderId="0" xfId="0" applyFont="1" applyAlignment="1" applyProtection="1">
      <alignment vertical="top" wrapText="1"/>
      <protection hidden="1"/>
    </xf>
    <xf numFmtId="0" fontId="0" fillId="0" borderId="0" xfId="0" applyAlignment="1" applyProtection="1">
      <alignment vertical="top" wrapText="1"/>
      <protection hidden="1"/>
    </xf>
    <xf numFmtId="0" fontId="5" fillId="0" borderId="0" xfId="0" applyFont="1" applyAlignment="1" applyProtection="1">
      <alignment vertical="top"/>
      <protection hidden="1"/>
    </xf>
    <xf numFmtId="0" fontId="4" fillId="0" borderId="12" xfId="0" applyFont="1" applyBorder="1" applyAlignment="1" applyProtection="1">
      <alignment horizontal="left" vertical="center"/>
      <protection hidden="1"/>
    </xf>
    <xf numFmtId="0" fontId="39" fillId="0" borderId="0" xfId="0" applyFont="1" applyAlignment="1" applyProtection="1">
      <alignment vertical="top" wrapText="1"/>
      <protection hidden="1"/>
    </xf>
    <xf numFmtId="0" fontId="4" fillId="0" borderId="9" xfId="0" applyFont="1" applyBorder="1" applyAlignment="1" applyProtection="1">
      <alignment horizontal="left" vertical="center"/>
      <protection hidden="1"/>
    </xf>
    <xf numFmtId="0" fontId="0" fillId="0" borderId="0" xfId="0" applyAlignment="1" applyProtection="1">
      <alignment horizontal="left" vertical="top" wrapText="1"/>
      <protection hidden="1"/>
    </xf>
    <xf numFmtId="0" fontId="0" fillId="0" borderId="12" xfId="0" applyBorder="1" applyProtection="1">
      <protection hidden="1"/>
    </xf>
    <xf numFmtId="0" fontId="0" fillId="0" borderId="2" xfId="0" applyBorder="1" applyAlignment="1" applyProtection="1">
      <alignment horizontal="left" vertical="center"/>
      <protection hidden="1"/>
    </xf>
    <xf numFmtId="0" fontId="0" fillId="0" borderId="4" xfId="0" applyBorder="1" applyAlignment="1" applyProtection="1">
      <alignment horizontal="left" vertical="center"/>
      <protection hidden="1"/>
    </xf>
    <xf numFmtId="0" fontId="32" fillId="4" borderId="4" xfId="0" applyFont="1" applyFill="1" applyBorder="1" applyAlignment="1" applyProtection="1">
      <alignment horizontal="centerContinuous" vertical="top" wrapText="1"/>
      <protection hidden="1"/>
    </xf>
    <xf numFmtId="0" fontId="32" fillId="4" borderId="5" xfId="0" applyFont="1" applyFill="1" applyBorder="1" applyAlignment="1" applyProtection="1">
      <alignment horizontal="centerContinuous" vertical="top" wrapText="1"/>
      <protection hidden="1"/>
    </xf>
    <xf numFmtId="0" fontId="4" fillId="4" borderId="3" xfId="0" applyFont="1" applyFill="1" applyBorder="1" applyAlignment="1" applyProtection="1">
      <alignment horizontal="centerContinuous" vertical="top" wrapText="1"/>
      <protection hidden="1"/>
    </xf>
    <xf numFmtId="0" fontId="14" fillId="0" borderId="8" xfId="0" applyFont="1" applyBorder="1" applyAlignment="1" applyProtection="1">
      <alignment horizontal="centerContinuous" vertical="top" wrapText="1"/>
      <protection hidden="1"/>
    </xf>
    <xf numFmtId="0" fontId="14" fillId="0" borderId="9" xfId="0" applyFont="1" applyBorder="1" applyAlignment="1" applyProtection="1">
      <alignment horizontal="centerContinuous" vertical="top"/>
      <protection hidden="1"/>
    </xf>
    <xf numFmtId="0" fontId="14" fillId="0" borderId="10" xfId="0" applyFont="1" applyBorder="1" applyAlignment="1" applyProtection="1">
      <alignment horizontal="centerContinuous" vertical="top"/>
      <protection hidden="1"/>
    </xf>
    <xf numFmtId="1" fontId="12" fillId="0" borderId="3" xfId="0" applyNumberFormat="1" applyFont="1" applyBorder="1" applyAlignment="1" applyProtection="1">
      <alignment horizontal="left" vertical="top"/>
      <protection hidden="1"/>
    </xf>
    <xf numFmtId="0" fontId="15" fillId="5" borderId="13" xfId="0" applyFont="1" applyFill="1" applyBorder="1" applyAlignment="1" applyProtection="1">
      <alignment vertical="top" wrapText="1"/>
      <protection hidden="1"/>
    </xf>
    <xf numFmtId="0" fontId="15" fillId="5" borderId="11" xfId="0" applyFont="1" applyFill="1" applyBorder="1" applyAlignment="1" applyProtection="1">
      <alignment horizontal="centerContinuous" vertical="top" wrapText="1"/>
      <protection hidden="1"/>
    </xf>
    <xf numFmtId="0" fontId="15" fillId="5" borderId="13" xfId="0" applyFont="1" applyFill="1" applyBorder="1" applyAlignment="1" applyProtection="1">
      <alignment horizontal="centerContinuous" vertical="top" wrapText="1"/>
      <protection hidden="1"/>
    </xf>
    <xf numFmtId="0" fontId="15" fillId="5" borderId="8" xfId="0" applyFont="1" applyFill="1" applyBorder="1" applyAlignment="1" applyProtection="1">
      <alignment horizontal="centerContinuous" vertical="top" wrapText="1"/>
      <protection hidden="1"/>
    </xf>
    <xf numFmtId="0" fontId="15" fillId="5" borderId="10" xfId="0" applyFont="1" applyFill="1" applyBorder="1" applyAlignment="1" applyProtection="1">
      <alignment horizontal="centerContinuous" vertical="top" wrapText="1"/>
      <protection hidden="1"/>
    </xf>
    <xf numFmtId="0" fontId="0" fillId="0" borderId="0" xfId="0" applyAlignment="1" applyProtection="1">
      <alignment horizontal="center" vertical="center" wrapText="1"/>
      <protection hidden="1"/>
    </xf>
    <xf numFmtId="0" fontId="0" fillId="0" borderId="0" xfId="0" applyAlignment="1" applyProtection="1">
      <alignment horizontal="left" vertical="center" wrapText="1"/>
      <protection hidden="1"/>
    </xf>
    <xf numFmtId="0" fontId="20" fillId="0" borderId="0" xfId="0" applyFont="1" applyAlignment="1" applyProtection="1">
      <alignment horizontal="left" vertical="center" wrapText="1"/>
      <protection hidden="1"/>
    </xf>
    <xf numFmtId="0" fontId="20" fillId="0" borderId="0" xfId="0" applyFont="1" applyAlignment="1" applyProtection="1">
      <alignment horizontal="center" vertical="center"/>
      <protection hidden="1"/>
    </xf>
    <xf numFmtId="0" fontId="0" fillId="0" borderId="0" xfId="0" applyAlignment="1" applyProtection="1">
      <alignment horizontal="left" vertical="center"/>
      <protection hidden="1"/>
    </xf>
    <xf numFmtId="0" fontId="0" fillId="17" borderId="2" xfId="0" applyFill="1" applyBorder="1" applyProtection="1">
      <protection hidden="1"/>
    </xf>
    <xf numFmtId="0" fontId="0" fillId="0" borderId="0" xfId="0" applyAlignment="1" applyProtection="1">
      <alignment vertical="top"/>
      <protection hidden="1"/>
    </xf>
    <xf numFmtId="0" fontId="20" fillId="4" borderId="2" xfId="0" applyFont="1" applyFill="1" applyBorder="1" applyAlignment="1" applyProtection="1">
      <alignment vertical="top" wrapText="1"/>
      <protection hidden="1"/>
    </xf>
    <xf numFmtId="0" fontId="14" fillId="0" borderId="11" xfId="0" applyFont="1" applyBorder="1" applyAlignment="1" applyProtection="1">
      <alignment horizontal="centerContinuous" vertical="top" wrapText="1"/>
      <protection hidden="1"/>
    </xf>
    <xf numFmtId="0" fontId="14" fillId="0" borderId="12" xfId="0" applyFont="1" applyBorder="1" applyAlignment="1" applyProtection="1">
      <alignment horizontal="centerContinuous" vertical="top" wrapText="1"/>
      <protection hidden="1"/>
    </xf>
    <xf numFmtId="0" fontId="13" fillId="0" borderId="11" xfId="0" applyFont="1" applyBorder="1" applyAlignment="1" applyProtection="1">
      <alignment horizontal="left" vertical="top" wrapText="1"/>
      <protection hidden="1"/>
    </xf>
    <xf numFmtId="0" fontId="13" fillId="5" borderId="11" xfId="0" applyFont="1" applyFill="1" applyBorder="1" applyAlignment="1" applyProtection="1">
      <alignment horizontal="left" vertical="top" wrapText="1"/>
      <protection hidden="1"/>
    </xf>
    <xf numFmtId="0" fontId="15" fillId="5" borderId="11" xfId="0" applyFont="1" applyFill="1" applyBorder="1" applyAlignment="1" applyProtection="1">
      <alignment horizontal="left" vertical="top"/>
      <protection hidden="1"/>
    </xf>
    <xf numFmtId="0" fontId="18" fillId="5" borderId="0" xfId="0" applyFont="1" applyFill="1" applyAlignment="1" applyProtection="1">
      <alignment horizontal="left" vertical="top"/>
      <protection hidden="1"/>
    </xf>
    <xf numFmtId="0" fontId="18" fillId="5" borderId="2" xfId="0" applyFont="1" applyFill="1" applyBorder="1" applyAlignment="1" applyProtection="1">
      <alignment horizontal="left" vertical="top"/>
      <protection hidden="1"/>
    </xf>
    <xf numFmtId="0" fontId="18" fillId="5" borderId="7" xfId="0" applyFont="1" applyFill="1" applyBorder="1" applyAlignment="1" applyProtection="1">
      <alignment horizontal="left" vertical="center"/>
      <protection hidden="1"/>
    </xf>
    <xf numFmtId="0" fontId="18" fillId="5" borderId="7" xfId="0" applyFont="1" applyFill="1" applyBorder="1" applyAlignment="1" applyProtection="1">
      <alignment horizontal="left" vertical="top"/>
      <protection hidden="1"/>
    </xf>
    <xf numFmtId="0" fontId="18" fillId="5" borderId="7" xfId="0" applyFont="1" applyFill="1" applyBorder="1" applyAlignment="1" applyProtection="1">
      <alignment horizontal="left" vertical="top" wrapText="1"/>
      <protection hidden="1"/>
    </xf>
    <xf numFmtId="0" fontId="18" fillId="5" borderId="3" xfId="0" applyFont="1" applyFill="1" applyBorder="1" applyAlignment="1" applyProtection="1">
      <alignment vertical="top"/>
      <protection hidden="1"/>
    </xf>
    <xf numFmtId="0" fontId="18" fillId="5" borderId="4" xfId="0" applyFont="1" applyFill="1" applyBorder="1" applyAlignment="1" applyProtection="1">
      <alignment vertical="top"/>
      <protection hidden="1"/>
    </xf>
    <xf numFmtId="0" fontId="18" fillId="5" borderId="5" xfId="0" applyFont="1" applyFill="1" applyBorder="1" applyAlignment="1" applyProtection="1">
      <alignment vertical="top"/>
      <protection hidden="1"/>
    </xf>
    <xf numFmtId="0" fontId="18" fillId="5" borderId="4" xfId="0" applyFont="1" applyFill="1" applyBorder="1" applyAlignment="1" applyProtection="1">
      <alignment vertical="top" wrapText="1"/>
      <protection hidden="1"/>
    </xf>
    <xf numFmtId="0" fontId="18" fillId="5" borderId="3" xfId="0" applyFont="1" applyFill="1" applyBorder="1" applyAlignment="1" applyProtection="1">
      <alignment horizontal="center" vertical="top" wrapText="1"/>
      <protection hidden="1"/>
    </xf>
    <xf numFmtId="0" fontId="18" fillId="5" borderId="4" xfId="0" applyFont="1" applyFill="1" applyBorder="1" applyProtection="1">
      <protection hidden="1"/>
    </xf>
    <xf numFmtId="0" fontId="18" fillId="5" borderId="5" xfId="0" applyFont="1" applyFill="1" applyBorder="1" applyProtection="1">
      <protection hidden="1"/>
    </xf>
    <xf numFmtId="0" fontId="20" fillId="0" borderId="0" xfId="0" applyFont="1" applyAlignment="1" applyProtection="1">
      <alignment horizontal="center" vertical="center" wrapText="1"/>
      <protection hidden="1"/>
    </xf>
    <xf numFmtId="0" fontId="0" fillId="0" borderId="0" xfId="0" applyAlignment="1" applyProtection="1">
      <alignment horizontal="center"/>
      <protection hidden="1"/>
    </xf>
    <xf numFmtId="0" fontId="0" fillId="0" borderId="0" xfId="0" applyAlignment="1" applyProtection="1">
      <alignment horizontal="center" wrapText="1"/>
      <protection hidden="1"/>
    </xf>
    <xf numFmtId="0" fontId="0" fillId="0" borderId="0" xfId="0" applyAlignment="1" applyProtection="1">
      <alignment horizontal="left"/>
      <protection hidden="1"/>
    </xf>
    <xf numFmtId="0" fontId="0" fillId="0" borderId="2" xfId="0" applyBorder="1" applyProtection="1">
      <protection hidden="1"/>
    </xf>
    <xf numFmtId="0" fontId="0" fillId="0" borderId="2" xfId="0" applyBorder="1" applyAlignment="1" applyProtection="1">
      <alignment wrapText="1"/>
      <protection hidden="1"/>
    </xf>
    <xf numFmtId="0" fontId="0" fillId="0" borderId="2" xfId="0" applyBorder="1" applyAlignment="1" applyProtection="1">
      <alignment horizontal="left" vertical="center" wrapText="1"/>
      <protection hidden="1"/>
    </xf>
    <xf numFmtId="0" fontId="0" fillId="0" borderId="3" xfId="0" applyBorder="1" applyAlignment="1" applyProtection="1">
      <alignment horizontal="left" vertical="center" wrapText="1"/>
      <protection hidden="1"/>
    </xf>
    <xf numFmtId="0" fontId="0" fillId="0" borderId="17" xfId="0" applyBorder="1" applyAlignment="1" applyProtection="1">
      <alignment horizontal="center" vertical="center"/>
      <protection hidden="1"/>
    </xf>
    <xf numFmtId="0" fontId="45" fillId="0" borderId="2" xfId="0" applyFont="1" applyBorder="1" applyAlignment="1" applyProtection="1">
      <alignment vertical="center" wrapText="1"/>
      <protection hidden="1"/>
    </xf>
    <xf numFmtId="0" fontId="46" fillId="0" borderId="2" xfId="0" applyFont="1" applyBorder="1" applyAlignment="1" applyProtection="1">
      <alignment vertical="center" wrapText="1"/>
      <protection hidden="1"/>
    </xf>
    <xf numFmtId="10" fontId="0" fillId="0" borderId="2" xfId="0" applyNumberFormat="1" applyBorder="1" applyProtection="1">
      <protection hidden="1"/>
    </xf>
    <xf numFmtId="0" fontId="7" fillId="0" borderId="2" xfId="0" applyFont="1" applyBorder="1" applyAlignment="1" applyProtection="1">
      <alignment wrapText="1"/>
      <protection hidden="1"/>
    </xf>
    <xf numFmtId="0" fontId="45" fillId="0" borderId="2" xfId="0" applyFont="1" applyBorder="1" applyAlignment="1" applyProtection="1">
      <alignment vertical="center"/>
      <protection hidden="1"/>
    </xf>
    <xf numFmtId="0" fontId="47" fillId="0" borderId="2" xfId="0" applyFont="1" applyBorder="1" applyAlignment="1" applyProtection="1">
      <alignment wrapText="1"/>
      <protection hidden="1"/>
    </xf>
    <xf numFmtId="0" fontId="30" fillId="0" borderId="2" xfId="0" applyFont="1" applyBorder="1" applyProtection="1">
      <protection hidden="1"/>
    </xf>
    <xf numFmtId="0" fontId="30" fillId="0" borderId="2" xfId="0" applyFont="1" applyBorder="1" applyAlignment="1" applyProtection="1">
      <alignment wrapText="1"/>
      <protection hidden="1"/>
    </xf>
    <xf numFmtId="0" fontId="30" fillId="0" borderId="3" xfId="0" applyFont="1" applyBorder="1" applyAlignment="1" applyProtection="1">
      <alignment wrapText="1"/>
      <protection hidden="1"/>
    </xf>
    <xf numFmtId="0" fontId="30" fillId="0" borderId="2" xfId="0" applyFont="1" applyBorder="1" applyAlignment="1" applyProtection="1">
      <alignment horizontal="center" vertical="center"/>
      <protection hidden="1"/>
    </xf>
    <xf numFmtId="0" fontId="30" fillId="0" borderId="2" xfId="0" applyFont="1" applyBorder="1" applyAlignment="1" applyProtection="1">
      <alignment horizontal="center" vertical="center" wrapText="1"/>
      <protection hidden="1"/>
    </xf>
    <xf numFmtId="0" fontId="30" fillId="0" borderId="2" xfId="0" applyFont="1" applyBorder="1" applyAlignment="1" applyProtection="1">
      <alignment horizontal="left" vertical="center" wrapText="1"/>
      <protection hidden="1"/>
    </xf>
    <xf numFmtId="0" fontId="14" fillId="0" borderId="16" xfId="0" applyFont="1" applyBorder="1" applyAlignment="1" applyProtection="1">
      <alignment horizontal="center" vertical="center" wrapText="1"/>
      <protection locked="0" hidden="1"/>
    </xf>
    <xf numFmtId="0" fontId="13" fillId="0" borderId="13" xfId="0" applyFont="1" applyBorder="1" applyAlignment="1" applyProtection="1">
      <alignment horizontal="centerContinuous" vertical="top" wrapText="1"/>
      <protection hidden="1"/>
    </xf>
    <xf numFmtId="0" fontId="12" fillId="0" borderId="3" xfId="0" applyFont="1" applyBorder="1" applyAlignment="1" applyProtection="1">
      <alignment horizontal="centerContinuous" vertical="top" wrapText="1"/>
      <protection hidden="1"/>
    </xf>
    <xf numFmtId="0" fontId="12" fillId="0" borderId="5" xfId="0" applyFont="1" applyBorder="1" applyAlignment="1" applyProtection="1">
      <alignment horizontal="centerContinuous" vertical="top" wrapText="1"/>
      <protection hidden="1"/>
    </xf>
    <xf numFmtId="1" fontId="12" fillId="10" borderId="8" xfId="0" applyNumberFormat="1" applyFont="1" applyFill="1" applyBorder="1" applyAlignment="1" applyProtection="1">
      <alignment horizontal="centerContinuous" vertical="top" wrapText="1"/>
      <protection hidden="1"/>
    </xf>
    <xf numFmtId="1" fontId="12" fillId="10" borderId="9" xfId="0" applyNumberFormat="1" applyFont="1" applyFill="1" applyBorder="1" applyAlignment="1" applyProtection="1">
      <alignment horizontal="centerContinuous" vertical="top" wrapText="1"/>
      <protection hidden="1"/>
    </xf>
    <xf numFmtId="1" fontId="12" fillId="10" borderId="10" xfId="0" applyNumberFormat="1" applyFont="1" applyFill="1" applyBorder="1" applyAlignment="1" applyProtection="1">
      <alignment horizontal="centerContinuous" vertical="top" wrapText="1"/>
      <protection hidden="1"/>
    </xf>
    <xf numFmtId="0" fontId="15" fillId="0" borderId="8" xfId="0" applyFont="1" applyBorder="1" applyAlignment="1" applyProtection="1">
      <alignment horizontal="centerContinuous" vertical="top" wrapText="1"/>
      <protection hidden="1"/>
    </xf>
    <xf numFmtId="0" fontId="15" fillId="0" borderId="10" xfId="0" applyFont="1" applyBorder="1" applyAlignment="1" applyProtection="1">
      <alignment horizontal="centerContinuous" vertical="top" wrapText="1"/>
      <protection hidden="1"/>
    </xf>
    <xf numFmtId="1" fontId="18" fillId="10" borderId="5" xfId="0" applyNumberFormat="1" applyFont="1" applyFill="1" applyBorder="1" applyAlignment="1" applyProtection="1">
      <alignment horizontal="centerContinuous" vertical="top" wrapText="1"/>
      <protection hidden="1"/>
    </xf>
    <xf numFmtId="0" fontId="12" fillId="0" borderId="5" xfId="0" applyFont="1" applyBorder="1" applyAlignment="1" applyProtection="1">
      <alignment horizontal="centerContinuous" vertical="top"/>
      <protection hidden="1"/>
    </xf>
    <xf numFmtId="0" fontId="31" fillId="10" borderId="2" xfId="0" applyFont="1" applyFill="1" applyBorder="1" applyAlignment="1" applyProtection="1">
      <alignment horizontal="center" vertical="center" wrapText="1"/>
      <protection hidden="1"/>
    </xf>
    <xf numFmtId="10" fontId="31" fillId="10" borderId="2" xfId="0" applyNumberFormat="1" applyFont="1" applyFill="1" applyBorder="1" applyAlignment="1" applyProtection="1">
      <alignment horizontal="center" vertical="center" wrapText="1"/>
      <protection hidden="1"/>
    </xf>
    <xf numFmtId="4" fontId="14" fillId="0" borderId="16" xfId="0" applyNumberFormat="1" applyFont="1" applyBorder="1" applyAlignment="1" applyProtection="1">
      <alignment horizontal="center" vertical="center" wrapText="1"/>
      <protection locked="0"/>
    </xf>
    <xf numFmtId="4" fontId="14" fillId="0" borderId="7" xfId="0" applyNumberFormat="1" applyFont="1" applyBorder="1" applyAlignment="1" applyProtection="1">
      <alignment horizontal="center" vertical="center" wrapText="1"/>
      <protection locked="0"/>
    </xf>
    <xf numFmtId="4" fontId="31" fillId="10" borderId="2" xfId="0" applyNumberFormat="1" applyFont="1" applyFill="1" applyBorder="1" applyAlignment="1" applyProtection="1">
      <alignment horizontal="center" vertical="center" wrapText="1"/>
      <protection hidden="1"/>
    </xf>
    <xf numFmtId="168" fontId="14" fillId="0" borderId="16" xfId="0" applyNumberFormat="1" applyFont="1" applyBorder="1" applyAlignment="1" applyProtection="1">
      <alignment horizontal="center" vertical="center" wrapText="1"/>
      <protection locked="0"/>
    </xf>
    <xf numFmtId="49" fontId="14" fillId="0" borderId="7" xfId="0" applyNumberFormat="1" applyFont="1" applyBorder="1" applyAlignment="1" applyProtection="1">
      <alignment horizontal="center" vertical="center" wrapText="1"/>
      <protection locked="0"/>
    </xf>
    <xf numFmtId="0" fontId="14" fillId="0" borderId="7" xfId="0" applyFont="1" applyBorder="1" applyAlignment="1" applyProtection="1">
      <alignment horizontal="center" vertical="center" wrapText="1"/>
      <protection locked="0" hidden="1"/>
    </xf>
    <xf numFmtId="167" fontId="20" fillId="0" borderId="2" xfId="0" applyNumberFormat="1" applyFont="1" applyBorder="1" applyAlignment="1" applyProtection="1">
      <alignment horizontal="center" vertical="center"/>
      <protection locked="0"/>
    </xf>
    <xf numFmtId="0" fontId="14" fillId="10" borderId="11" xfId="0" applyFont="1" applyFill="1" applyBorder="1" applyAlignment="1" applyProtection="1">
      <alignment horizontal="centerContinuous" vertical="top" wrapText="1"/>
      <protection hidden="1"/>
    </xf>
    <xf numFmtId="0" fontId="13" fillId="10" borderId="13" xfId="0" applyFont="1" applyFill="1" applyBorder="1" applyAlignment="1" applyProtection="1">
      <alignment horizontal="centerContinuous" vertical="top" wrapText="1"/>
      <protection hidden="1"/>
    </xf>
    <xf numFmtId="0" fontId="13" fillId="5" borderId="16" xfId="0" applyFont="1" applyFill="1" applyBorder="1" applyAlignment="1" applyProtection="1">
      <alignment vertical="center" wrapText="1"/>
      <protection hidden="1"/>
    </xf>
    <xf numFmtId="0" fontId="13" fillId="0" borderId="16" xfId="0" applyFont="1" applyBorder="1" applyAlignment="1" applyProtection="1">
      <alignment vertical="center" wrapText="1"/>
      <protection hidden="1"/>
    </xf>
    <xf numFmtId="0" fontId="13" fillId="5" borderId="7" xfId="0" applyFont="1" applyFill="1" applyBorder="1" applyAlignment="1" applyProtection="1">
      <alignment vertical="center" wrapText="1"/>
      <protection hidden="1"/>
    </xf>
    <xf numFmtId="1" fontId="14" fillId="0" borderId="3" xfId="0" applyNumberFormat="1" applyFont="1" applyBorder="1" applyAlignment="1" applyProtection="1">
      <alignment horizontal="centerContinuous" vertical="top" wrapText="1"/>
      <protection hidden="1"/>
    </xf>
    <xf numFmtId="1" fontId="14" fillId="0" borderId="5" xfId="0" applyNumberFormat="1" applyFont="1" applyBorder="1" applyAlignment="1" applyProtection="1">
      <alignment horizontal="centerContinuous" vertical="top" wrapText="1"/>
      <protection hidden="1"/>
    </xf>
    <xf numFmtId="0" fontId="7" fillId="0" borderId="0" xfId="0" applyFont="1" applyAlignment="1" applyProtection="1">
      <alignment horizontal="left" vertical="center"/>
      <protection hidden="1"/>
    </xf>
    <xf numFmtId="0" fontId="7" fillId="0" borderId="0" xfId="0" applyFont="1" applyAlignment="1" applyProtection="1">
      <alignment horizontal="left" vertical="center" wrapText="1"/>
      <protection hidden="1"/>
    </xf>
    <xf numFmtId="0" fontId="7" fillId="0" borderId="0" xfId="0" applyFont="1" applyAlignment="1" applyProtection="1">
      <alignment vertical="center"/>
      <protection hidden="1"/>
    </xf>
    <xf numFmtId="0" fontId="7" fillId="11" borderId="7" xfId="0" applyFont="1" applyFill="1" applyBorder="1" applyAlignment="1" applyProtection="1">
      <alignment horizontal="left" vertical="center"/>
      <protection hidden="1"/>
    </xf>
    <xf numFmtId="0" fontId="7" fillId="11" borderId="6" xfId="0" applyFont="1" applyFill="1" applyBorder="1" applyAlignment="1" applyProtection="1">
      <alignment horizontal="left" vertical="center"/>
      <protection hidden="1"/>
    </xf>
    <xf numFmtId="0" fontId="41" fillId="11" borderId="7" xfId="0" applyFont="1" applyFill="1" applyBorder="1" applyAlignment="1" applyProtection="1">
      <alignment horizontal="left" vertical="center" wrapText="1"/>
      <protection hidden="1"/>
    </xf>
    <xf numFmtId="0" fontId="42" fillId="5" borderId="2" xfId="0" applyFont="1" applyFill="1" applyBorder="1" applyAlignment="1" applyProtection="1">
      <alignment horizontal="left" vertical="center"/>
      <protection hidden="1"/>
    </xf>
    <xf numFmtId="0" fontId="41" fillId="5" borderId="0" xfId="0" applyFont="1" applyFill="1" applyAlignment="1" applyProtection="1">
      <alignment horizontal="left" vertical="center"/>
      <protection hidden="1"/>
    </xf>
    <xf numFmtId="0" fontId="7" fillId="11" borderId="16" xfId="0" applyFont="1" applyFill="1" applyBorder="1" applyAlignment="1" applyProtection="1">
      <alignment horizontal="left" vertical="center"/>
      <protection hidden="1"/>
    </xf>
    <xf numFmtId="0" fontId="7" fillId="0" borderId="2" xfId="0" applyFont="1" applyBorder="1" applyProtection="1">
      <protection hidden="1"/>
    </xf>
    <xf numFmtId="0" fontId="14" fillId="5" borderId="11" xfId="0" applyFont="1" applyFill="1" applyBorder="1" applyAlignment="1" applyProtection="1">
      <alignment horizontal="left" vertical="top"/>
      <protection hidden="1"/>
    </xf>
    <xf numFmtId="0" fontId="7" fillId="0" borderId="2" xfId="0" applyFont="1" applyBorder="1" applyAlignment="1" applyProtection="1">
      <alignment horizontal="left" vertical="top" wrapText="1"/>
      <protection hidden="1"/>
    </xf>
    <xf numFmtId="0" fontId="46" fillId="0" borderId="2" xfId="0" applyFont="1" applyBorder="1" applyAlignment="1" applyProtection="1">
      <alignment horizontal="left" vertical="top" wrapText="1"/>
      <protection hidden="1"/>
    </xf>
    <xf numFmtId="0" fontId="56" fillId="0" borderId="2" xfId="0" applyFont="1" applyBorder="1" applyProtection="1">
      <protection hidden="1"/>
    </xf>
    <xf numFmtId="0" fontId="4" fillId="0" borderId="2" xfId="0" applyFont="1" applyBorder="1" applyProtection="1">
      <protection hidden="1"/>
    </xf>
    <xf numFmtId="0" fontId="56" fillId="0" borderId="2" xfId="0" applyFont="1" applyBorder="1" applyAlignment="1" applyProtection="1">
      <alignment wrapText="1"/>
      <protection hidden="1"/>
    </xf>
    <xf numFmtId="0" fontId="0" fillId="12" borderId="0" xfId="0" applyFill="1" applyAlignment="1" applyProtection="1">
      <alignment horizontal="left" vertical="top"/>
      <protection hidden="1"/>
    </xf>
    <xf numFmtId="0" fontId="0" fillId="22" borderId="0" xfId="0" applyFill="1" applyAlignment="1" applyProtection="1">
      <alignment horizontal="left" vertical="top"/>
      <protection hidden="1"/>
    </xf>
    <xf numFmtId="0" fontId="0" fillId="12" borderId="0" xfId="0" applyFill="1" applyAlignment="1" applyProtection="1">
      <alignment vertical="top"/>
      <protection hidden="1"/>
    </xf>
    <xf numFmtId="1" fontId="12" fillId="0" borderId="3" xfId="0" applyNumberFormat="1" applyFont="1" applyBorder="1" applyAlignment="1" applyProtection="1">
      <alignment horizontal="left" vertical="top" wrapText="1"/>
      <protection hidden="1"/>
    </xf>
    <xf numFmtId="3" fontId="14" fillId="5" borderId="2" xfId="0" applyNumberFormat="1" applyFont="1" applyFill="1" applyBorder="1" applyAlignment="1" applyProtection="1">
      <alignment horizontal="center" vertical="center" wrapText="1"/>
      <protection locked="0"/>
    </xf>
    <xf numFmtId="0" fontId="0" fillId="0" borderId="7" xfId="0" applyBorder="1" applyProtection="1">
      <protection hidden="1"/>
    </xf>
    <xf numFmtId="0" fontId="0" fillId="0" borderId="7" xfId="0" applyBorder="1" applyAlignment="1" applyProtection="1">
      <alignment wrapText="1"/>
      <protection hidden="1"/>
    </xf>
    <xf numFmtId="0" fontId="0" fillId="5" borderId="2" xfId="0" applyFill="1" applyBorder="1" applyAlignment="1" applyProtection="1">
      <alignment horizontal="center" vertical="center"/>
      <protection hidden="1"/>
    </xf>
    <xf numFmtId="0" fontId="20" fillId="5" borderId="0" xfId="0" applyFont="1" applyFill="1" applyProtection="1">
      <protection hidden="1"/>
    </xf>
    <xf numFmtId="0" fontId="0" fillId="5" borderId="2" xfId="0" applyFill="1" applyBorder="1" applyAlignment="1" applyProtection="1">
      <alignment wrapText="1"/>
      <protection hidden="1"/>
    </xf>
    <xf numFmtId="0" fontId="25" fillId="5" borderId="2" xfId="0" applyFont="1" applyFill="1" applyBorder="1" applyAlignment="1" applyProtection="1">
      <alignment horizontal="left" vertical="top" wrapText="1"/>
      <protection hidden="1"/>
    </xf>
    <xf numFmtId="0" fontId="25" fillId="5" borderId="2" xfId="0" applyFont="1" applyFill="1" applyBorder="1" applyAlignment="1" applyProtection="1">
      <alignment horizontal="left" vertical="top"/>
      <protection hidden="1"/>
    </xf>
    <xf numFmtId="0" fontId="44" fillId="5" borderId="2" xfId="0" applyFont="1" applyFill="1" applyBorder="1" applyAlignment="1" applyProtection="1">
      <alignment horizontal="left" vertical="top" wrapText="1"/>
      <protection hidden="1"/>
    </xf>
    <xf numFmtId="0" fontId="7" fillId="5" borderId="2" xfId="0" applyFont="1" applyFill="1" applyBorder="1" applyAlignment="1" applyProtection="1">
      <alignment horizontal="left" vertical="center"/>
      <protection hidden="1"/>
    </xf>
    <xf numFmtId="0" fontId="41" fillId="5" borderId="2" xfId="0" applyFont="1" applyFill="1" applyBorder="1" applyAlignment="1" applyProtection="1">
      <alignment horizontal="left" vertical="center" wrapText="1"/>
      <protection hidden="1"/>
    </xf>
    <xf numFmtId="0" fontId="41" fillId="5" borderId="2" xfId="0" applyFont="1" applyFill="1" applyBorder="1" applyAlignment="1" applyProtection="1">
      <alignment horizontal="left" vertical="center"/>
      <protection hidden="1"/>
    </xf>
    <xf numFmtId="4" fontId="55" fillId="5" borderId="2" xfId="0" applyNumberFormat="1" applyFont="1" applyFill="1" applyBorder="1" applyAlignment="1" applyProtection="1">
      <alignment horizontal="center" vertical="center"/>
      <protection hidden="1"/>
    </xf>
    <xf numFmtId="0" fontId="55" fillId="5" borderId="2" xfId="0" applyFont="1" applyFill="1" applyBorder="1" applyAlignment="1" applyProtection="1">
      <alignment horizontal="left" vertical="center"/>
      <protection hidden="1"/>
    </xf>
    <xf numFmtId="0" fontId="20" fillId="5" borderId="2" xfId="0" applyFont="1" applyFill="1" applyBorder="1" applyProtection="1">
      <protection hidden="1"/>
    </xf>
    <xf numFmtId="0" fontId="0" fillId="5" borderId="0" xfId="0" applyFill="1" applyAlignment="1" applyProtection="1">
      <alignment horizontal="center" vertical="center"/>
      <protection hidden="1"/>
    </xf>
    <xf numFmtId="0" fontId="46" fillId="5" borderId="2" xfId="0" applyFont="1" applyFill="1" applyBorder="1" applyAlignment="1" applyProtection="1">
      <alignment vertical="center" wrapText="1"/>
      <protection hidden="1"/>
    </xf>
    <xf numFmtId="0" fontId="0" fillId="5" borderId="0" xfId="0" applyFill="1" applyAlignment="1" applyProtection="1">
      <alignment vertical="top"/>
      <protection hidden="1"/>
    </xf>
    <xf numFmtId="0" fontId="0" fillId="5" borderId="3" xfId="0" applyFill="1" applyBorder="1" applyAlignment="1" applyProtection="1">
      <alignment horizontal="center" vertical="center"/>
      <protection hidden="1"/>
    </xf>
    <xf numFmtId="0" fontId="0" fillId="4" borderId="2" xfId="0" applyFill="1" applyBorder="1" applyAlignment="1" applyProtection="1">
      <alignment horizontal="center" vertical="center"/>
      <protection hidden="1"/>
    </xf>
    <xf numFmtId="0" fontId="0" fillId="4" borderId="3" xfId="0" applyFill="1" applyBorder="1" applyAlignment="1" applyProtection="1">
      <alignment horizontal="center" vertical="center"/>
      <protection hidden="1"/>
    </xf>
    <xf numFmtId="0" fontId="20" fillId="10" borderId="2" xfId="0" applyFont="1" applyFill="1" applyBorder="1" applyAlignment="1" applyProtection="1">
      <alignment horizontal="center" vertical="center"/>
      <protection hidden="1"/>
    </xf>
    <xf numFmtId="49" fontId="20" fillId="0" borderId="2" xfId="0" applyNumberFormat="1" applyFont="1" applyBorder="1" applyAlignment="1" applyProtection="1">
      <alignment horizontal="center" vertical="center"/>
      <protection locked="0"/>
    </xf>
    <xf numFmtId="49" fontId="20" fillId="10" borderId="2" xfId="0" applyNumberFormat="1" applyFont="1" applyFill="1" applyBorder="1" applyAlignment="1" applyProtection="1">
      <alignment horizontal="center" vertical="center"/>
      <protection locked="0"/>
    </xf>
    <xf numFmtId="4" fontId="20" fillId="0" borderId="2" xfId="0" applyNumberFormat="1" applyFont="1" applyBorder="1" applyAlignment="1" applyProtection="1">
      <alignment horizontal="center" vertical="center"/>
      <protection locked="0"/>
    </xf>
    <xf numFmtId="4" fontId="20" fillId="10" borderId="2" xfId="0" applyNumberFormat="1" applyFont="1" applyFill="1" applyBorder="1" applyAlignment="1" applyProtection="1">
      <alignment horizontal="center" vertical="center"/>
      <protection hidden="1"/>
    </xf>
    <xf numFmtId="3" fontId="20" fillId="0" borderId="2" xfId="0" applyNumberFormat="1" applyFont="1" applyBorder="1" applyAlignment="1" applyProtection="1">
      <alignment horizontal="center" vertical="center"/>
      <protection locked="0"/>
    </xf>
    <xf numFmtId="168" fontId="14" fillId="0" borderId="2" xfId="0" applyNumberFormat="1" applyFont="1" applyBorder="1" applyAlignment="1" applyProtection="1">
      <alignment horizontal="center" vertical="center" wrapText="1"/>
      <protection locked="0"/>
    </xf>
    <xf numFmtId="0" fontId="20" fillId="0" borderId="0" xfId="0" applyFont="1" applyAlignment="1">
      <alignment horizontal="center" vertical="center"/>
    </xf>
    <xf numFmtId="0" fontId="20" fillId="0" borderId="2" xfId="0" applyFont="1" applyBorder="1" applyAlignment="1" applyProtection="1">
      <alignment horizontal="center" vertical="center"/>
      <protection hidden="1"/>
    </xf>
    <xf numFmtId="4" fontId="20" fillId="0" borderId="2" xfId="0" applyNumberFormat="1" applyFont="1" applyBorder="1" applyAlignment="1" applyProtection="1">
      <alignment horizontal="center" vertical="center"/>
      <protection hidden="1"/>
    </xf>
    <xf numFmtId="0" fontId="57" fillId="5" borderId="2" xfId="0" applyFont="1" applyFill="1" applyBorder="1" applyAlignment="1" applyProtection="1">
      <alignment horizontal="center" vertical="center"/>
      <protection hidden="1"/>
    </xf>
    <xf numFmtId="0" fontId="18" fillId="5" borderId="0" xfId="0" applyFont="1" applyFill="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57" fillId="5" borderId="5" xfId="0" applyFont="1" applyFill="1" applyBorder="1" applyAlignment="1" applyProtection="1">
      <alignment horizontal="center" vertical="center"/>
      <protection hidden="1"/>
    </xf>
    <xf numFmtId="0" fontId="7" fillId="0" borderId="2" xfId="0" applyFont="1" applyBorder="1" applyAlignment="1" applyProtection="1">
      <alignment horizontal="left" vertical="center"/>
      <protection hidden="1"/>
    </xf>
    <xf numFmtId="1" fontId="12" fillId="0" borderId="14" xfId="0" applyNumberFormat="1" applyFont="1" applyBorder="1" applyAlignment="1" applyProtection="1">
      <alignment vertical="top" wrapText="1"/>
      <protection hidden="1"/>
    </xf>
    <xf numFmtId="1" fontId="12" fillId="0" borderId="8" xfId="0" applyNumberFormat="1" applyFont="1" applyBorder="1" applyAlignment="1" applyProtection="1">
      <alignment vertical="top" wrapText="1"/>
      <protection hidden="1"/>
    </xf>
    <xf numFmtId="0" fontId="24" fillId="10" borderId="3" xfId="0" applyFont="1" applyFill="1" applyBorder="1" applyAlignment="1" applyProtection="1">
      <alignment horizontal="center" vertical="center" wrapText="1"/>
      <protection hidden="1"/>
    </xf>
    <xf numFmtId="0" fontId="41" fillId="11" borderId="11" xfId="0" applyFont="1" applyFill="1" applyBorder="1" applyAlignment="1" applyProtection="1">
      <alignment horizontal="left" vertical="center" wrapText="1"/>
      <protection hidden="1"/>
    </xf>
    <xf numFmtId="0" fontId="7" fillId="11" borderId="8" xfId="0" applyFont="1" applyFill="1" applyBorder="1" applyAlignment="1" applyProtection="1">
      <alignment horizontal="left" vertical="center"/>
      <protection hidden="1"/>
    </xf>
    <xf numFmtId="49" fontId="20" fillId="0" borderId="3" xfId="0" applyNumberFormat="1" applyFont="1" applyBorder="1" applyAlignment="1" applyProtection="1">
      <alignment horizontal="center" vertical="center"/>
      <protection locked="0"/>
    </xf>
    <xf numFmtId="0" fontId="12" fillId="0" borderId="19" xfId="0" applyFont="1" applyBorder="1" applyAlignment="1" applyProtection="1">
      <alignment vertical="top"/>
      <protection hidden="1"/>
    </xf>
    <xf numFmtId="0" fontId="12" fillId="0" borderId="20" xfId="0" applyFont="1" applyBorder="1" applyAlignment="1" applyProtection="1">
      <alignment vertical="top" wrapText="1"/>
      <protection hidden="1"/>
    </xf>
    <xf numFmtId="0" fontId="12" fillId="0" borderId="21" xfId="0" applyFont="1" applyBorder="1" applyAlignment="1" applyProtection="1">
      <alignment vertical="top" wrapText="1"/>
      <protection hidden="1"/>
    </xf>
    <xf numFmtId="0" fontId="24" fillId="10" borderId="22" xfId="0" applyFont="1" applyFill="1" applyBorder="1" applyAlignment="1" applyProtection="1">
      <alignment horizontal="center" vertical="center" wrapText="1"/>
      <protection hidden="1"/>
    </xf>
    <xf numFmtId="0" fontId="41" fillId="11" borderId="20" xfId="0" applyFont="1" applyFill="1" applyBorder="1" applyAlignment="1" applyProtection="1">
      <alignment horizontal="left" vertical="center" wrapText="1"/>
      <protection hidden="1"/>
    </xf>
    <xf numFmtId="0" fontId="7" fillId="11" borderId="21" xfId="0" applyFont="1" applyFill="1" applyBorder="1" applyAlignment="1" applyProtection="1">
      <alignment horizontal="left" vertical="center"/>
      <protection hidden="1"/>
    </xf>
    <xf numFmtId="49" fontId="20" fillId="0" borderId="22" xfId="0" applyNumberFormat="1" applyFont="1" applyBorder="1" applyAlignment="1" applyProtection="1">
      <alignment horizontal="center" vertical="center"/>
      <protection locked="0"/>
    </xf>
    <xf numFmtId="167" fontId="20" fillId="0" borderId="3" xfId="0" applyNumberFormat="1" applyFont="1" applyBorder="1" applyAlignment="1" applyProtection="1">
      <alignment horizontal="center" vertical="center"/>
      <protection locked="0"/>
    </xf>
    <xf numFmtId="1" fontId="12" fillId="0" borderId="20" xfId="0" applyNumberFormat="1" applyFont="1" applyBorder="1" applyAlignment="1" applyProtection="1">
      <alignment vertical="top" wrapText="1"/>
      <protection hidden="1"/>
    </xf>
    <xf numFmtId="1" fontId="12" fillId="0" borderId="21" xfId="0" applyNumberFormat="1" applyFont="1" applyBorder="1" applyAlignment="1" applyProtection="1">
      <alignment vertical="top" wrapText="1"/>
      <protection hidden="1"/>
    </xf>
    <xf numFmtId="164" fontId="13" fillId="0" borderId="11" xfId="0" applyNumberFormat="1" applyFont="1" applyBorder="1" applyAlignment="1" applyProtection="1">
      <alignment vertical="top"/>
      <protection hidden="1"/>
    </xf>
    <xf numFmtId="1" fontId="12" fillId="0" borderId="18" xfId="0" applyNumberFormat="1" applyFont="1" applyBorder="1" applyAlignment="1" applyProtection="1">
      <alignment vertical="top"/>
      <protection hidden="1"/>
    </xf>
    <xf numFmtId="4" fontId="14" fillId="5" borderId="7" xfId="0" applyNumberFormat="1" applyFont="1" applyFill="1" applyBorder="1" applyAlignment="1" applyProtection="1">
      <alignment horizontal="center" vertical="center" wrapText="1"/>
      <protection locked="0" hidden="1"/>
    </xf>
    <xf numFmtId="0" fontId="59" fillId="5" borderId="2" xfId="0" applyFont="1" applyFill="1" applyBorder="1" applyAlignment="1" applyProtection="1">
      <alignment horizontal="left" vertical="top" wrapText="1"/>
      <protection hidden="1"/>
    </xf>
    <xf numFmtId="0" fontId="0" fillId="25" borderId="2" xfId="0" applyFill="1" applyBorder="1" applyAlignment="1" applyProtection="1">
      <alignment horizontal="center" vertical="center"/>
      <protection hidden="1"/>
    </xf>
    <xf numFmtId="1" fontId="12" fillId="10" borderId="3" xfId="0" applyNumberFormat="1" applyFont="1" applyFill="1" applyBorder="1" applyAlignment="1" applyProtection="1">
      <alignment horizontal="centerContinuous" vertical="top" wrapText="1"/>
      <protection hidden="1"/>
    </xf>
    <xf numFmtId="0" fontId="20" fillId="11" borderId="2" xfId="0" applyFont="1" applyFill="1" applyBorder="1" applyAlignment="1" applyProtection="1">
      <alignment horizontal="left" vertical="center"/>
      <protection hidden="1"/>
    </xf>
    <xf numFmtId="0" fontId="20" fillId="0" borderId="0" xfId="0" applyFont="1" applyAlignment="1" applyProtection="1">
      <alignment horizontal="left" vertical="center"/>
      <protection hidden="1"/>
    </xf>
    <xf numFmtId="0" fontId="18" fillId="12" borderId="2" xfId="0" applyFont="1" applyFill="1" applyBorder="1" applyAlignment="1" applyProtection="1">
      <alignment horizontal="center" vertical="center"/>
      <protection hidden="1"/>
    </xf>
    <xf numFmtId="0" fontId="20" fillId="10" borderId="2" xfId="0" applyFont="1" applyFill="1" applyBorder="1" applyAlignment="1" applyProtection="1">
      <alignment horizontal="left" vertical="center" wrapText="1"/>
      <protection hidden="1"/>
    </xf>
    <xf numFmtId="49" fontId="20" fillId="0" borderId="2" xfId="0" applyNumberFormat="1" applyFont="1" applyBorder="1" applyProtection="1">
      <protection locked="0"/>
    </xf>
    <xf numFmtId="0" fontId="20" fillId="0" borderId="0" xfId="0" applyFont="1"/>
    <xf numFmtId="49" fontId="0" fillId="19" borderId="6" xfId="0" applyNumberFormat="1" applyFill="1" applyBorder="1" applyAlignment="1" applyProtection="1">
      <alignment wrapText="1"/>
      <protection locked="0"/>
    </xf>
    <xf numFmtId="49" fontId="0" fillId="19" borderId="2" xfId="0" applyNumberFormat="1" applyFill="1" applyBorder="1" applyAlignment="1" applyProtection="1">
      <alignment wrapText="1"/>
      <protection locked="0"/>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left" vertical="center" wrapText="1"/>
    </xf>
    <xf numFmtId="0" fontId="0" fillId="0" borderId="0" xfId="0" applyAlignment="1" applyProtection="1">
      <alignment horizontal="left" vertical="top"/>
      <protection hidden="1"/>
    </xf>
    <xf numFmtId="0" fontId="4" fillId="0" borderId="0" xfId="0" applyFont="1" applyAlignment="1" applyProtection="1">
      <alignment horizontal="left" vertical="top"/>
      <protection hidden="1"/>
    </xf>
    <xf numFmtId="0" fontId="32" fillId="10" borderId="2" xfId="0" applyFont="1" applyFill="1" applyBorder="1" applyAlignment="1" applyProtection="1">
      <alignment horizontal="left" vertical="center" wrapText="1"/>
      <protection hidden="1"/>
    </xf>
    <xf numFmtId="0" fontId="14" fillId="10" borderId="14" xfId="0" applyFont="1" applyFill="1" applyBorder="1" applyAlignment="1" applyProtection="1">
      <alignment horizontal="left" vertical="center" wrapText="1"/>
      <protection hidden="1"/>
    </xf>
    <xf numFmtId="0" fontId="20" fillId="10" borderId="2" xfId="0" applyFont="1" applyFill="1" applyBorder="1" applyAlignment="1" applyProtection="1">
      <alignment horizontal="left" vertical="center" wrapText="1"/>
      <protection locked="0"/>
    </xf>
    <xf numFmtId="0" fontId="20" fillId="10" borderId="2" xfId="0" applyFont="1" applyFill="1" applyBorder="1" applyAlignment="1" applyProtection="1">
      <alignment horizontal="left" vertical="center"/>
      <protection hidden="1"/>
    </xf>
    <xf numFmtId="4" fontId="31" fillId="10" borderId="2" xfId="0" applyNumberFormat="1" applyFont="1" applyFill="1" applyBorder="1" applyAlignment="1" applyProtection="1">
      <alignment horizontal="left" vertical="center"/>
      <protection hidden="1"/>
    </xf>
    <xf numFmtId="0" fontId="0" fillId="23" borderId="0" xfId="0" applyFill="1" applyProtection="1">
      <protection hidden="1"/>
    </xf>
    <xf numFmtId="0" fontId="29" fillId="4" borderId="2" xfId="0" applyFont="1" applyFill="1" applyBorder="1" applyAlignment="1" applyProtection="1">
      <alignment horizontal="center" vertical="center" wrapText="1"/>
      <protection hidden="1"/>
    </xf>
    <xf numFmtId="0" fontId="29" fillId="19" borderId="2" xfId="0" applyFont="1" applyFill="1" applyBorder="1" applyAlignment="1" applyProtection="1">
      <alignment horizontal="center" vertical="center" wrapText="1"/>
      <protection hidden="1"/>
    </xf>
    <xf numFmtId="3" fontId="29" fillId="4" borderId="2" xfId="0" applyNumberFormat="1" applyFont="1" applyFill="1" applyBorder="1" applyAlignment="1" applyProtection="1">
      <alignment horizontal="center" vertical="center" wrapText="1"/>
      <protection hidden="1"/>
    </xf>
    <xf numFmtId="165" fontId="29" fillId="4" borderId="2" xfId="0" applyNumberFormat="1" applyFont="1" applyFill="1" applyBorder="1" applyAlignment="1" applyProtection="1">
      <alignment horizontal="center" vertical="center" wrapText="1"/>
      <protection hidden="1"/>
    </xf>
    <xf numFmtId="0" fontId="28" fillId="0" borderId="2" xfId="0" applyFont="1" applyBorder="1" applyAlignment="1" applyProtection="1">
      <alignment horizontal="center" vertical="center" wrapText="1"/>
      <protection hidden="1"/>
    </xf>
    <xf numFmtId="0" fontId="27" fillId="0" borderId="2" xfId="0" applyFont="1" applyBorder="1" applyAlignment="1" applyProtection="1">
      <alignment horizontal="center" vertical="center" wrapText="1"/>
      <protection hidden="1"/>
    </xf>
    <xf numFmtId="0" fontId="0" fillId="0" borderId="7" xfId="0" applyBorder="1" applyAlignment="1" applyProtection="1">
      <alignment horizontal="center" vertical="center" wrapText="1"/>
      <protection hidden="1"/>
    </xf>
    <xf numFmtId="0" fontId="29" fillId="0" borderId="0" xfId="0" applyFont="1" applyAlignment="1" applyProtection="1">
      <alignment horizontal="center" vertical="center" wrapText="1"/>
      <protection hidden="1"/>
    </xf>
    <xf numFmtId="0" fontId="30" fillId="5" borderId="2" xfId="1" applyFont="1" applyFill="1" applyBorder="1" applyAlignment="1" applyProtection="1">
      <alignment horizontal="center" vertical="center" wrapText="1"/>
      <protection hidden="1"/>
    </xf>
    <xf numFmtId="3" fontId="31" fillId="10" borderId="2" xfId="0" applyNumberFormat="1" applyFont="1" applyFill="1" applyBorder="1" applyAlignment="1" applyProtection="1">
      <alignment horizontal="center" vertical="center" wrapText="1"/>
      <protection hidden="1"/>
    </xf>
    <xf numFmtId="0" fontId="1" fillId="4" borderId="2" xfId="0" applyFont="1" applyFill="1" applyBorder="1" applyAlignment="1" applyProtection="1">
      <alignment horizontal="left" vertical="top" wrapText="1"/>
      <protection hidden="1"/>
    </xf>
    <xf numFmtId="0" fontId="61" fillId="0" borderId="8" xfId="0" applyFont="1" applyBorder="1" applyAlignment="1" applyProtection="1">
      <alignment vertical="top"/>
      <protection hidden="1"/>
    </xf>
    <xf numFmtId="49" fontId="1" fillId="0" borderId="2" xfId="0" applyNumberFormat="1"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166" fontId="20" fillId="0" borderId="7" xfId="0" applyNumberFormat="1" applyFont="1" applyBorder="1" applyAlignment="1" applyProtection="1">
      <alignment horizontal="center" vertical="center" wrapText="1"/>
      <protection locked="0"/>
    </xf>
    <xf numFmtId="2" fontId="0" fillId="0" borderId="0" xfId="0" applyNumberFormat="1" applyAlignment="1">
      <alignment wrapText="1"/>
    </xf>
    <xf numFmtId="0" fontId="1" fillId="4" borderId="3" xfId="0" applyFont="1" applyFill="1" applyBorder="1" applyAlignment="1" applyProtection="1">
      <alignment horizontal="centerContinuous" vertical="top" wrapText="1"/>
      <protection hidden="1"/>
    </xf>
    <xf numFmtId="0" fontId="1" fillId="0" borderId="2" xfId="0" applyFont="1" applyBorder="1" applyAlignment="1" applyProtection="1">
      <alignment horizontal="center" vertical="center" wrapText="1"/>
      <protection locked="0"/>
    </xf>
    <xf numFmtId="4" fontId="14" fillId="0" borderId="2" xfId="0" applyNumberFormat="1" applyFont="1" applyBorder="1" applyAlignment="1" applyProtection="1">
      <alignment horizontal="center" vertical="center" wrapText="1"/>
      <protection locked="0" hidden="1"/>
    </xf>
    <xf numFmtId="0" fontId="30" fillId="0" borderId="0" xfId="0" applyFont="1" applyProtection="1">
      <protection hidden="1"/>
    </xf>
    <xf numFmtId="0" fontId="63" fillId="0" borderId="0" xfId="0" applyFont="1" applyAlignment="1" applyProtection="1">
      <alignment horizontal="center" vertical="center" wrapText="1"/>
      <protection hidden="1"/>
    </xf>
    <xf numFmtId="0" fontId="63" fillId="0" borderId="1" xfId="0" applyFont="1" applyBorder="1" applyAlignment="1" applyProtection="1">
      <alignment horizontal="center" vertical="center" wrapText="1"/>
      <protection hidden="1"/>
    </xf>
    <xf numFmtId="0" fontId="63" fillId="0" borderId="0" xfId="0" applyFont="1" applyAlignment="1" applyProtection="1">
      <alignment wrapText="1"/>
      <protection hidden="1"/>
    </xf>
    <xf numFmtId="0" fontId="63" fillId="0" borderId="1" xfId="0" applyFont="1" applyBorder="1" applyProtection="1">
      <protection hidden="1"/>
    </xf>
    <xf numFmtId="0" fontId="30" fillId="5" borderId="0" xfId="0" applyFont="1" applyFill="1" applyProtection="1">
      <protection hidden="1"/>
    </xf>
    <xf numFmtId="0" fontId="30" fillId="19" borderId="2" xfId="0" applyFont="1" applyFill="1" applyBorder="1" applyAlignment="1" applyProtection="1">
      <alignment horizontal="left" vertical="center"/>
      <protection hidden="1"/>
    </xf>
    <xf numFmtId="0" fontId="30" fillId="19" borderId="2" xfId="0" applyFont="1" applyFill="1" applyBorder="1" applyAlignment="1" applyProtection="1">
      <alignment horizontal="center" vertical="center"/>
      <protection hidden="1"/>
    </xf>
    <xf numFmtId="0" fontId="30" fillId="17" borderId="2" xfId="0" applyFont="1" applyFill="1" applyBorder="1" applyAlignment="1" applyProtection="1">
      <alignment horizontal="center" vertical="center" wrapText="1"/>
      <protection hidden="1"/>
    </xf>
    <xf numFmtId="0" fontId="30" fillId="18" borderId="2" xfId="0" applyFont="1" applyFill="1" applyBorder="1" applyAlignment="1" applyProtection="1">
      <alignment horizontal="center" vertical="center" wrapText="1"/>
      <protection hidden="1"/>
    </xf>
    <xf numFmtId="0" fontId="30" fillId="19" borderId="14" xfId="0" applyFont="1" applyFill="1" applyBorder="1" applyAlignment="1" applyProtection="1">
      <alignment horizontal="center" vertical="center" wrapText="1"/>
      <protection hidden="1"/>
    </xf>
    <xf numFmtId="0" fontId="30" fillId="19" borderId="6" xfId="0" applyFont="1" applyFill="1" applyBorder="1" applyAlignment="1" applyProtection="1">
      <alignment horizontal="center" vertical="center" wrapText="1"/>
      <protection hidden="1"/>
    </xf>
    <xf numFmtId="3" fontId="29" fillId="0" borderId="0" xfId="0" applyNumberFormat="1" applyFont="1" applyAlignment="1" applyProtection="1">
      <alignment horizontal="center" vertical="center" wrapText="1"/>
      <protection hidden="1"/>
    </xf>
    <xf numFmtId="165" fontId="29" fillId="0" borderId="0" xfId="0" applyNumberFormat="1" applyFont="1" applyAlignment="1" applyProtection="1">
      <alignment horizontal="center" vertical="center" wrapText="1"/>
      <protection hidden="1"/>
    </xf>
    <xf numFmtId="0" fontId="30" fillId="5" borderId="2" xfId="0" applyFont="1" applyFill="1" applyBorder="1" applyAlignment="1" applyProtection="1">
      <alignment horizontal="center" vertical="center" wrapText="1"/>
      <protection hidden="1"/>
    </xf>
    <xf numFmtId="0" fontId="30" fillId="0" borderId="3" xfId="0" applyFont="1" applyBorder="1" applyAlignment="1" applyProtection="1">
      <alignment horizontal="center" vertical="center"/>
      <protection hidden="1"/>
    </xf>
    <xf numFmtId="0" fontId="29" fillId="5" borderId="0" xfId="0" applyFont="1" applyFill="1" applyAlignment="1" applyProtection="1">
      <alignment horizontal="center" vertical="center" wrapText="1"/>
      <protection hidden="1"/>
    </xf>
    <xf numFmtId="0" fontId="30" fillId="5" borderId="2" xfId="0" applyFont="1" applyFill="1" applyBorder="1" applyAlignment="1" applyProtection="1">
      <alignment horizontal="center" vertical="center"/>
      <protection hidden="1"/>
    </xf>
    <xf numFmtId="0" fontId="30" fillId="5" borderId="2" xfId="0" applyFont="1" applyFill="1" applyBorder="1" applyProtection="1">
      <protection hidden="1"/>
    </xf>
    <xf numFmtId="0" fontId="29" fillId="0" borderId="0" xfId="0" applyFont="1" applyAlignment="1" applyProtection="1">
      <alignment horizontal="center" vertical="center"/>
      <protection hidden="1"/>
    </xf>
    <xf numFmtId="0" fontId="1" fillId="4" borderId="3" xfId="0" applyFont="1" applyFill="1" applyBorder="1" applyAlignment="1" applyProtection="1">
      <alignment horizontal="left" vertical="top" wrapText="1"/>
      <protection hidden="1"/>
    </xf>
    <xf numFmtId="0" fontId="1" fillId="4" borderId="5" xfId="0" applyFont="1" applyFill="1" applyBorder="1" applyAlignment="1" applyProtection="1">
      <alignment vertical="top" wrapText="1"/>
      <protection hidden="1"/>
    </xf>
    <xf numFmtId="3" fontId="14" fillId="10" borderId="7" xfId="0" applyNumberFormat="1" applyFont="1" applyFill="1" applyBorder="1" applyAlignment="1" applyProtection="1">
      <alignment horizontal="center" vertical="center" wrapText="1"/>
      <protection locked="0"/>
    </xf>
    <xf numFmtId="0" fontId="0" fillId="5" borderId="2" xfId="0" applyFill="1" applyBorder="1" applyAlignment="1" applyProtection="1">
      <alignment horizontal="center" vertical="center" wrapText="1"/>
      <protection hidden="1"/>
    </xf>
    <xf numFmtId="0" fontId="12" fillId="10" borderId="2" xfId="0" applyFont="1" applyFill="1" applyBorder="1" applyAlignment="1" applyProtection="1">
      <alignment vertical="top" wrapText="1"/>
      <protection hidden="1"/>
    </xf>
    <xf numFmtId="1" fontId="12" fillId="0" borderId="0" xfId="0" applyNumberFormat="1" applyFont="1" applyAlignment="1" applyProtection="1">
      <alignment vertical="top" wrapText="1"/>
      <protection hidden="1"/>
    </xf>
    <xf numFmtId="0" fontId="30" fillId="0" borderId="16" xfId="0" applyFont="1" applyBorder="1" applyAlignment="1">
      <alignment horizontal="left" vertical="top" wrapText="1"/>
    </xf>
    <xf numFmtId="1" fontId="12" fillId="0" borderId="3" xfId="0" applyNumberFormat="1" applyFont="1" applyBorder="1" applyAlignment="1" applyProtection="1">
      <alignment horizontal="right" vertical="top" wrapText="1"/>
      <protection hidden="1"/>
    </xf>
    <xf numFmtId="1" fontId="12" fillId="0" borderId="13" xfId="0" applyNumberFormat="1" applyFont="1" applyBorder="1" applyAlignment="1" applyProtection="1">
      <alignment vertical="top" wrapText="1"/>
      <protection hidden="1"/>
    </xf>
    <xf numFmtId="49" fontId="1" fillId="0" borderId="2" xfId="0" applyNumberFormat="1" applyFont="1" applyBorder="1" applyAlignment="1" applyProtection="1">
      <alignment horizontal="center" vertical="center"/>
      <protection locked="0"/>
    </xf>
    <xf numFmtId="0" fontId="64" fillId="0" borderId="0" xfId="0" applyFont="1" applyProtection="1">
      <protection hidden="1"/>
    </xf>
    <xf numFmtId="0" fontId="39" fillId="0" borderId="0" xfId="0" applyFont="1" applyAlignment="1" applyProtection="1">
      <alignment vertical="top" wrapText="1"/>
      <protection locked="0"/>
    </xf>
    <xf numFmtId="0" fontId="65" fillId="0" borderId="0" xfId="0" applyFont="1" applyAlignment="1">
      <alignment wrapText="1"/>
    </xf>
    <xf numFmtId="167" fontId="20" fillId="26" borderId="2" xfId="0" applyNumberFormat="1" applyFont="1" applyFill="1" applyBorder="1" applyAlignment="1" applyProtection="1">
      <alignment horizontal="center" vertical="center"/>
      <protection locked="0"/>
    </xf>
    <xf numFmtId="4" fontId="14" fillId="26" borderId="2" xfId="0" applyNumberFormat="1" applyFont="1" applyFill="1" applyBorder="1" applyAlignment="1" applyProtection="1">
      <alignment horizontal="center" vertical="center" wrapText="1"/>
      <protection locked="0" hidden="1"/>
    </xf>
    <xf numFmtId="0" fontId="14" fillId="26" borderId="2" xfId="0" applyFont="1" applyFill="1" applyBorder="1" applyAlignment="1" applyProtection="1">
      <alignment horizontal="center" vertical="center" wrapText="1"/>
      <protection locked="0" hidden="1"/>
    </xf>
    <xf numFmtId="0" fontId="1" fillId="14" borderId="2" xfId="0" applyFont="1" applyFill="1" applyBorder="1" applyAlignment="1" applyProtection="1">
      <alignment horizontal="center" vertical="center" wrapText="1"/>
      <protection locked="0" hidden="1"/>
    </xf>
    <xf numFmtId="1" fontId="14" fillId="0" borderId="3" xfId="0" applyNumberFormat="1" applyFont="1" applyBorder="1" applyAlignment="1" applyProtection="1">
      <alignment vertical="top" wrapText="1"/>
      <protection hidden="1"/>
    </xf>
    <xf numFmtId="1" fontId="14" fillId="0" borderId="5" xfId="0" applyNumberFormat="1" applyFont="1" applyBorder="1" applyAlignment="1" applyProtection="1">
      <alignment vertical="top" wrapText="1"/>
      <protection hidden="1"/>
    </xf>
    <xf numFmtId="1" fontId="14" fillId="0" borderId="2" xfId="0" applyNumberFormat="1" applyFont="1" applyBorder="1" applyAlignment="1" applyProtection="1">
      <alignment vertical="top" wrapText="1"/>
      <protection hidden="1"/>
    </xf>
    <xf numFmtId="1" fontId="12" fillId="0" borderId="3" xfId="0" applyNumberFormat="1" applyFont="1" applyBorder="1" applyAlignment="1" applyProtection="1">
      <alignment horizontal="left" vertical="top" wrapText="1"/>
      <protection hidden="1"/>
    </xf>
    <xf numFmtId="1" fontId="12" fillId="0" borderId="4" xfId="0" applyNumberFormat="1" applyFont="1" applyBorder="1" applyAlignment="1" applyProtection="1">
      <alignment horizontal="left" vertical="top" wrapText="1"/>
      <protection hidden="1"/>
    </xf>
    <xf numFmtId="0" fontId="20" fillId="4" borderId="3" xfId="0" applyFont="1" applyFill="1" applyBorder="1" applyAlignment="1" applyProtection="1">
      <alignment horizontal="left" vertical="top" wrapText="1"/>
      <protection hidden="1"/>
    </xf>
    <xf numFmtId="0" fontId="20" fillId="4" borderId="5" xfId="0" applyFont="1" applyFill="1" applyBorder="1" applyAlignment="1" applyProtection="1">
      <alignment horizontal="left" vertical="top" wrapText="1"/>
      <protection hidden="1"/>
    </xf>
    <xf numFmtId="1" fontId="8" fillId="7" borderId="3" xfId="0" applyNumberFormat="1" applyFont="1" applyFill="1" applyBorder="1" applyAlignment="1" applyProtection="1">
      <alignment horizontal="left" vertical="top" wrapText="1"/>
      <protection hidden="1"/>
    </xf>
    <xf numFmtId="1" fontId="8" fillId="7" borderId="4" xfId="0" applyNumberFormat="1" applyFont="1" applyFill="1" applyBorder="1" applyAlignment="1" applyProtection="1">
      <alignment horizontal="left" vertical="top" wrapText="1"/>
      <protection hidden="1"/>
    </xf>
    <xf numFmtId="1" fontId="8" fillId="7" borderId="5" xfId="0" applyNumberFormat="1" applyFont="1" applyFill="1" applyBorder="1" applyAlignment="1" applyProtection="1">
      <alignment horizontal="left" vertical="top" wrapText="1"/>
      <protection hidden="1"/>
    </xf>
    <xf numFmtId="0" fontId="8" fillId="8" borderId="3" xfId="0" applyFont="1" applyFill="1" applyBorder="1" applyAlignment="1" applyProtection="1">
      <alignment horizontal="left" vertical="top"/>
      <protection hidden="1"/>
    </xf>
    <xf numFmtId="0" fontId="8" fillId="8" borderId="4" xfId="0" applyFont="1" applyFill="1" applyBorder="1" applyAlignment="1" applyProtection="1">
      <alignment horizontal="left" vertical="top"/>
      <protection hidden="1"/>
    </xf>
    <xf numFmtId="1" fontId="12" fillId="0" borderId="2" xfId="0" applyNumberFormat="1" applyFont="1" applyBorder="1" applyAlignment="1" applyProtection="1">
      <alignment horizontal="left" vertical="top" wrapText="1"/>
      <protection hidden="1"/>
    </xf>
    <xf numFmtId="0" fontId="13" fillId="0" borderId="2" xfId="0" applyFont="1" applyBorder="1" applyAlignment="1" applyProtection="1">
      <alignment horizontal="left" vertical="top" wrapText="1"/>
      <protection hidden="1"/>
    </xf>
    <xf numFmtId="0" fontId="0" fillId="0" borderId="3" xfId="0" applyBorder="1" applyAlignment="1" applyProtection="1">
      <alignment horizontal="left" vertical="top" wrapText="1"/>
      <protection hidden="1"/>
    </xf>
    <xf numFmtId="0" fontId="0" fillId="0" borderId="5" xfId="0" applyBorder="1" applyAlignment="1" applyProtection="1">
      <alignment horizontal="left" vertical="top" wrapText="1"/>
      <protection hidden="1"/>
    </xf>
    <xf numFmtId="0" fontId="30" fillId="17" borderId="3" xfId="0" applyFont="1" applyFill="1" applyBorder="1" applyAlignment="1" applyProtection="1">
      <alignment horizontal="left" vertical="center"/>
      <protection hidden="1"/>
    </xf>
    <xf numFmtId="0" fontId="30" fillId="17" borderId="4" xfId="0" applyFont="1" applyFill="1" applyBorder="1" applyAlignment="1" applyProtection="1">
      <alignment horizontal="left" vertical="center"/>
      <protection hidden="1"/>
    </xf>
    <xf numFmtId="0" fontId="30" fillId="17" borderId="5" xfId="0" applyFont="1" applyFill="1" applyBorder="1" applyAlignment="1" applyProtection="1">
      <alignment horizontal="left" vertical="center"/>
      <protection hidden="1"/>
    </xf>
    <xf numFmtId="0" fontId="30" fillId="18" borderId="3" xfId="0" applyFont="1" applyFill="1" applyBorder="1" applyAlignment="1" applyProtection="1">
      <alignment horizontal="left" vertical="center"/>
      <protection hidden="1"/>
    </xf>
    <xf numFmtId="0" fontId="30" fillId="18" borderId="4" xfId="0" applyFont="1" applyFill="1" applyBorder="1" applyAlignment="1" applyProtection="1">
      <alignment horizontal="left" vertical="center"/>
      <protection hidden="1"/>
    </xf>
    <xf numFmtId="0" fontId="30" fillId="18" borderId="5" xfId="0" applyFont="1" applyFill="1" applyBorder="1" applyAlignment="1" applyProtection="1">
      <alignment horizontal="left" vertical="center"/>
      <protection hidden="1"/>
    </xf>
  </cellXfs>
  <cellStyles count="13">
    <cellStyle name="Excel Built-in Normal" xfId="6" xr:uid="{54C73947-FE05-4778-B2FC-A8BC098EBD2E}"/>
    <cellStyle name="Neutralny" xfId="1" builtinId="28"/>
    <cellStyle name="Normalny" xfId="0" builtinId="0"/>
    <cellStyle name="Normalny 11" xfId="5" xr:uid="{5043CFAA-F112-43C6-B939-E0932321FDD8}"/>
    <cellStyle name="Normalny 12" xfId="7" xr:uid="{7A6DCCDB-2AC6-47F6-9970-B6B5CE10A35D}"/>
    <cellStyle name="Normalny 2" xfId="2" xr:uid="{00000000-0005-0000-0000-000002000000}"/>
    <cellStyle name="Normalny 2 3" xfId="12" xr:uid="{FD816F15-B5D0-4B50-A07A-C34D523C5D1D}"/>
    <cellStyle name="Normalny 3" xfId="3" xr:uid="{4FB58232-2457-450F-BC80-943047E71E64}"/>
    <cellStyle name="Normalny 4" xfId="4" xr:uid="{F0AA9366-6889-4149-9AA3-BA4577C21884}"/>
    <cellStyle name="Normalny 5" xfId="9" xr:uid="{996D2268-82DC-4A71-813C-08EE2825D2B8}"/>
    <cellStyle name="Normalny 7" xfId="10" xr:uid="{24B84ED5-A943-45F8-8C3E-CEFF2226B83B}"/>
    <cellStyle name="Normalny 8" xfId="11" xr:uid="{36F5C249-D393-4DBD-80A0-10D88C58E14B}"/>
    <cellStyle name="Zły 2" xfId="8" xr:uid="{B6DC5BF5-B7E7-4475-8561-BC3A83CCDD17}"/>
  </cellStyles>
  <dxfs count="196">
    <dxf>
      <font>
        <color rgb="FF9C0006"/>
      </font>
      <fill>
        <patternFill>
          <bgColor rgb="FFFFC7CE"/>
        </patternFill>
      </fill>
    </dxf>
    <dxf>
      <font>
        <color theme="0"/>
      </font>
      <fill>
        <patternFill>
          <fgColor theme="0"/>
        </patternFill>
      </fill>
      <border>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ont>
        <color rgb="FF9C0006"/>
      </font>
      <fill>
        <patternFill>
          <bgColor rgb="FFFFC7CE"/>
        </patternFill>
      </fill>
    </dxf>
    <dxf>
      <font>
        <color rgb="FF9C0006"/>
      </font>
      <fill>
        <patternFill>
          <bgColor rgb="FFFFC7CE"/>
        </patternFill>
      </fill>
    </dxf>
    <dxf>
      <font>
        <color theme="0"/>
      </font>
      <fill>
        <patternFill>
          <fgColor theme="0"/>
          <bgColor theme="0"/>
        </patternFill>
      </fill>
      <border>
        <left/>
        <right/>
        <vertical/>
        <horizontal/>
      </border>
    </dxf>
    <dxf>
      <fill>
        <patternFill>
          <bgColor rgb="FFFFFF00"/>
        </patternFill>
      </fill>
    </dxf>
    <dxf>
      <fill>
        <patternFill>
          <bgColor theme="0" tint="-0.14996795556505021"/>
        </patternFill>
      </fill>
    </dxf>
    <dxf>
      <fill>
        <patternFill>
          <bgColor rgb="FF92D050"/>
        </patternFill>
      </fill>
    </dxf>
    <dxf>
      <fill>
        <patternFill>
          <bgColor rgb="FFFF9999"/>
        </patternFill>
      </fill>
    </dxf>
    <dxf>
      <font>
        <color theme="0"/>
      </font>
      <fill>
        <patternFill>
          <bgColor theme="0"/>
        </patternFill>
      </fill>
      <border>
        <left/>
        <right/>
        <top/>
        <bottom/>
        <vertical/>
        <horizontal/>
      </border>
    </dxf>
    <dxf>
      <font>
        <color theme="0"/>
      </font>
      <fill>
        <patternFill>
          <fgColor theme="0"/>
        </patternFill>
      </fill>
      <border>
        <left/>
        <right/>
        <top/>
        <bottom/>
        <vertical/>
        <horizontal/>
      </border>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92D050"/>
        </patternFill>
      </fill>
    </dxf>
    <dxf>
      <fill>
        <patternFill>
          <bgColor rgb="FFFF9999"/>
        </patternFill>
      </fill>
    </dxf>
    <dxf>
      <font>
        <color theme="0"/>
      </font>
      <fill>
        <patternFill>
          <bgColor theme="0"/>
        </patternFill>
      </fill>
      <border>
        <left/>
        <right/>
        <vertical/>
        <horizontal/>
      </border>
    </dxf>
    <dxf>
      <fill>
        <patternFill>
          <bgColor theme="0" tint="-0.34998626667073579"/>
        </patternFill>
      </fill>
    </dxf>
    <dxf>
      <fill>
        <patternFill>
          <bgColor rgb="FFFF9999"/>
        </patternFill>
      </fill>
    </dxf>
    <dxf>
      <fill>
        <patternFill>
          <bgColor rgb="FF92D050"/>
        </patternFill>
      </fill>
    </dxf>
    <dxf>
      <font>
        <color theme="0"/>
      </font>
      <fill>
        <patternFill patternType="solid">
          <fgColor theme="0"/>
        </patternFill>
      </fill>
      <border>
        <left/>
        <right/>
        <top/>
        <bottom/>
        <vertical/>
        <horizontal/>
      </border>
    </dxf>
    <dxf>
      <fill>
        <patternFill>
          <bgColor theme="0" tint="-0.34998626667073579"/>
        </patternFill>
      </fill>
    </dxf>
    <dxf>
      <fill>
        <patternFill>
          <bgColor theme="0" tint="-0.34998626667073579"/>
        </patternFill>
      </fill>
    </dxf>
    <dxf>
      <fill>
        <patternFill>
          <bgColor theme="0" tint="-0.34998626667073579"/>
        </patternFill>
      </fill>
    </dxf>
    <dxf>
      <font>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CCCC"/>
        </patternFill>
      </fill>
    </dxf>
    <dxf>
      <fill>
        <patternFill>
          <bgColor theme="0" tint="-0.34998626667073579"/>
        </patternFill>
      </fill>
    </dxf>
    <dxf>
      <font>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u val="double"/>
      </font>
    </dxf>
    <dxf>
      <fill>
        <patternFill>
          <bgColor theme="0" tint="-0.34998626667073579"/>
        </patternFill>
      </fill>
    </dxf>
    <dxf>
      <font>
        <u val="double"/>
      </font>
    </dxf>
    <dxf>
      <fill>
        <patternFill>
          <bgColor theme="0" tint="-0.34998626667073579"/>
        </patternFill>
      </fill>
    </dxf>
    <dxf>
      <font>
        <u val="double"/>
      </font>
    </dxf>
    <dxf>
      <fill>
        <patternFill>
          <bgColor theme="0" tint="-0.34998626667073579"/>
        </patternFill>
      </fill>
    </dxf>
    <dxf>
      <font>
        <u val="double"/>
        <color theme="1"/>
      </font>
      <border>
        <left style="thin">
          <color auto="1"/>
        </left>
        <right style="thin">
          <color auto="1"/>
        </right>
        <top style="thin">
          <color auto="1"/>
        </top>
        <bottom style="thin">
          <color auto="1"/>
        </bottom>
        <vertical/>
        <horizontal/>
      </border>
    </dxf>
    <dxf>
      <fill>
        <patternFill>
          <bgColor theme="0" tint="-0.34998626667073579"/>
        </patternFill>
      </fill>
    </dxf>
    <dxf>
      <font>
        <u val="double"/>
        <color auto="1"/>
      </font>
      <border>
        <left style="thin">
          <color auto="1"/>
        </left>
        <right style="thin">
          <color auto="1"/>
        </right>
        <top style="thin">
          <color auto="1"/>
        </top>
        <bottom style="thin">
          <color auto="1"/>
        </bottom>
        <vertical/>
        <horizontal/>
      </border>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CCCC"/>
        </patternFill>
      </fill>
    </dxf>
    <dxf>
      <fill>
        <patternFill>
          <bgColor theme="0" tint="-0.34998626667073579"/>
        </patternFill>
      </fill>
    </dxf>
    <dxf>
      <fill>
        <patternFill>
          <bgColor rgb="FFFFCCCC"/>
        </patternFill>
      </fill>
    </dxf>
    <dxf>
      <fill>
        <patternFill>
          <bgColor theme="0" tint="-0.34998626667073579"/>
        </patternFill>
      </fill>
    </dxf>
    <dxf>
      <fill>
        <patternFill>
          <bgColor rgb="FFFFCCCC"/>
        </patternFill>
      </fill>
    </dxf>
    <dxf>
      <fill>
        <patternFill>
          <bgColor theme="0" tint="-0.34998626667073579"/>
        </patternFill>
      </fill>
    </dxf>
    <dxf>
      <fill>
        <patternFill>
          <bgColor rgb="FFFFCCCC"/>
        </patternFill>
      </fill>
    </dxf>
    <dxf>
      <fill>
        <patternFill>
          <bgColor theme="0" tint="-0.34998626667073579"/>
        </patternFill>
      </fill>
    </dxf>
    <dxf>
      <fill>
        <patternFill>
          <bgColor rgb="FFFFCCCC"/>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CCCC"/>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CCCC"/>
        </patternFill>
      </fill>
    </dxf>
    <dxf>
      <fill>
        <patternFill>
          <bgColor theme="0" tint="-0.34998626667073579"/>
        </patternFill>
      </fill>
    </dxf>
    <dxf>
      <fill>
        <patternFill>
          <bgColor rgb="FFFFCCCC"/>
        </patternFill>
      </fill>
    </dxf>
    <dxf>
      <fill>
        <patternFill>
          <bgColor theme="0" tint="-0.34998626667073579"/>
        </patternFill>
      </fill>
    </dxf>
    <dxf>
      <fill>
        <patternFill>
          <bgColor theme="0" tint="-0.34998626667073579"/>
        </patternFill>
      </fill>
    </dxf>
    <dxf>
      <fill>
        <patternFill>
          <bgColor theme="0" tint="-0.34998626667073579"/>
        </patternFill>
      </fill>
    </dxf>
    <dxf>
      <font>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CCCC"/>
        </patternFill>
      </fill>
    </dxf>
    <dxf>
      <fill>
        <patternFill>
          <bgColor theme="0" tint="-0.34998626667073579"/>
        </patternFill>
      </fill>
    </dxf>
    <dxf>
      <fill>
        <patternFill>
          <bgColor rgb="FFFFCCCC"/>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FF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92D050"/>
        </patternFill>
      </fill>
    </dxf>
    <dxf>
      <font>
        <color auto="1"/>
      </font>
      <fill>
        <patternFill>
          <bgColor rgb="FFFF9999"/>
        </patternFill>
      </fill>
    </dxf>
    <dxf>
      <font>
        <color theme="0"/>
      </font>
      <fill>
        <patternFill>
          <fgColor theme="0"/>
          <bgColor theme="0"/>
        </patternFill>
      </fill>
      <border>
        <left/>
        <right/>
        <top style="thin">
          <color auto="1"/>
        </top>
        <bottom style="thin">
          <color auto="1"/>
        </bottom>
        <vertical/>
        <horizontal/>
      </border>
    </dxf>
    <dxf>
      <fill>
        <patternFill>
          <bgColor theme="0" tint="-0.34998626667073579"/>
        </patternFill>
      </fill>
    </dxf>
  </dxfs>
  <tableStyles count="0" defaultTableStyle="TableStyleMedium2" defaultPivotStyle="PivotStyleLight16"/>
  <colors>
    <mruColors>
      <color rgb="FFFFCCCC"/>
      <color rgb="FFFF9999"/>
      <color rgb="FFFF99CC"/>
      <color rgb="FFFFCC99"/>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HT36"/>
  <sheetViews>
    <sheetView showGridLines="0" tabSelected="1" topLeftCell="A8" zoomScale="61" zoomScaleNormal="61" workbookViewId="0">
      <selection activeCell="A15" sqref="A15"/>
    </sheetView>
  </sheetViews>
  <sheetFormatPr defaultRowHeight="14.5"/>
  <cols>
    <col min="2" max="2" width="70.7265625" customWidth="1"/>
    <col min="3" max="3" width="29.7265625" customWidth="1"/>
    <col min="4" max="4" width="52" customWidth="1"/>
    <col min="5" max="5" width="24" customWidth="1"/>
    <col min="6" max="6" width="33.81640625" customWidth="1"/>
    <col min="7" max="7" width="30.54296875" customWidth="1"/>
    <col min="8" max="8" width="31.7265625" customWidth="1"/>
    <col min="9" max="9" width="29.1796875" customWidth="1"/>
    <col min="10" max="10" width="26" customWidth="1"/>
    <col min="11" max="11" width="27.7265625" customWidth="1"/>
    <col min="12" max="12" width="22" customWidth="1"/>
    <col min="13" max="13" width="21.26953125" customWidth="1"/>
    <col min="14" max="14" width="21.1796875" customWidth="1"/>
    <col min="15" max="15" width="20.81640625" customWidth="1"/>
    <col min="16" max="16" width="18" customWidth="1"/>
    <col min="17" max="17" width="18.54296875" customWidth="1"/>
    <col min="18" max="18" width="22.54296875" customWidth="1"/>
    <col min="19" max="19" width="24" customWidth="1"/>
    <col min="20" max="20" width="34.81640625" customWidth="1"/>
    <col min="21" max="21" width="22.453125" customWidth="1"/>
    <col min="22" max="22" width="34.7265625" customWidth="1"/>
    <col min="23" max="23" width="27.26953125" customWidth="1"/>
    <col min="24" max="24" width="31.1796875" customWidth="1"/>
    <col min="25" max="25" width="66.54296875" customWidth="1"/>
    <col min="26" max="26" width="23.453125" customWidth="1"/>
    <col min="27" max="27" width="49.7265625" customWidth="1"/>
    <col min="28" max="28" width="18.7265625" customWidth="1"/>
    <col min="29" max="29" width="29.453125" customWidth="1"/>
    <col min="30" max="30" width="29.7265625" customWidth="1"/>
    <col min="31" max="31" width="23.7265625" customWidth="1"/>
    <col min="32" max="32" width="27.54296875" customWidth="1"/>
    <col min="33" max="33" width="49.81640625" customWidth="1"/>
    <col min="34" max="34" width="44.7265625" customWidth="1"/>
    <col min="35" max="35" width="32.26953125" customWidth="1"/>
    <col min="36" max="36" width="47.453125" customWidth="1"/>
    <col min="37" max="37" width="22.54296875" customWidth="1"/>
    <col min="38" max="38" width="27" customWidth="1"/>
    <col min="39" max="39" width="27.453125" customWidth="1"/>
    <col min="40" max="40" width="54.1796875" customWidth="1"/>
    <col min="41" max="41" width="36.81640625" customWidth="1"/>
    <col min="42" max="42" width="31.26953125" customWidth="1"/>
    <col min="43" max="43" width="28" customWidth="1"/>
    <col min="44" max="44" width="18.81640625" customWidth="1"/>
    <col min="45" max="45" width="18.7265625" customWidth="1"/>
    <col min="46" max="46" width="23.1796875" customWidth="1"/>
    <col min="47" max="47" width="19.81640625" customWidth="1"/>
    <col min="48" max="48" width="20.26953125" customWidth="1"/>
    <col min="49" max="49" width="20.453125" customWidth="1"/>
    <col min="50" max="50" width="24.7265625" customWidth="1"/>
    <col min="51" max="51" width="42.7265625" customWidth="1"/>
    <col min="52" max="52" width="24.7265625" customWidth="1"/>
    <col min="53" max="53" width="22.1796875" customWidth="1"/>
    <col min="54" max="54" width="45" customWidth="1"/>
    <col min="55" max="55" width="22.1796875" customWidth="1"/>
    <col min="56" max="56" width="19" customWidth="1"/>
    <col min="57" max="57" width="32.453125" customWidth="1"/>
    <col min="58" max="58" width="25.54296875" customWidth="1"/>
    <col min="59" max="59" width="25.7265625" customWidth="1"/>
    <col min="60" max="60" width="42.7265625" customWidth="1"/>
    <col min="61" max="61" width="87.26953125" customWidth="1"/>
    <col min="62" max="62" width="27.26953125" customWidth="1"/>
    <col min="63" max="63" width="34.26953125" customWidth="1"/>
    <col min="64" max="64" width="25.26953125" customWidth="1"/>
    <col min="65" max="65" width="45" customWidth="1"/>
    <col min="66" max="66" width="107.7265625" customWidth="1"/>
    <col min="67" max="67" width="42.54296875" customWidth="1"/>
    <col min="68" max="68" width="28.54296875" customWidth="1"/>
    <col min="69" max="69" width="23" customWidth="1"/>
    <col min="70" max="70" width="19" customWidth="1"/>
    <col min="71" max="71" width="21.81640625" customWidth="1"/>
    <col min="72" max="72" width="19.26953125" customWidth="1"/>
    <col min="73" max="73" width="19.81640625" customWidth="1"/>
    <col min="74" max="74" width="34.1796875" customWidth="1"/>
    <col min="75" max="75" width="51" customWidth="1"/>
    <col min="76" max="76" width="24.453125" customWidth="1"/>
    <col min="77" max="77" width="42" customWidth="1"/>
    <col min="78" max="78" width="33.7265625" customWidth="1"/>
    <col min="79" max="79" width="32.54296875" customWidth="1"/>
    <col min="80" max="80" width="25.7265625" customWidth="1"/>
    <col min="81" max="81" width="51.81640625" customWidth="1"/>
    <col min="82" max="82" width="43.26953125" customWidth="1"/>
    <col min="83" max="83" width="40.453125" customWidth="1"/>
    <col min="84" max="84" width="35.7265625" customWidth="1"/>
    <col min="85" max="85" width="41.81640625" customWidth="1"/>
    <col min="86" max="86" width="28.1796875" customWidth="1"/>
    <col min="87" max="87" width="48" customWidth="1"/>
    <col min="88" max="88" width="31.54296875" customWidth="1"/>
    <col min="89" max="89" width="25.26953125" customWidth="1"/>
    <col min="90" max="90" width="21.54296875" customWidth="1"/>
    <col min="91" max="91" width="20.453125" customWidth="1"/>
    <col min="92" max="92" width="33.1796875" customWidth="1"/>
    <col min="93" max="93" width="44.453125" customWidth="1"/>
    <col min="94" max="94" width="28.81640625" customWidth="1"/>
    <col min="95" max="95" width="23.7265625" customWidth="1"/>
    <col min="96" max="96" width="33.7265625" customWidth="1"/>
    <col min="97" max="97" width="17.81640625" customWidth="1"/>
    <col min="98" max="98" width="19.453125" customWidth="1"/>
    <col min="99" max="99" width="24.7265625" customWidth="1"/>
    <col min="100" max="100" width="18.26953125" customWidth="1"/>
    <col min="101" max="101" width="17.453125" customWidth="1"/>
    <col min="102" max="102" width="32.453125" customWidth="1"/>
    <col min="103" max="103" width="37.1796875" customWidth="1"/>
    <col min="104" max="104" width="57.7265625" customWidth="1"/>
    <col min="105" max="105" width="35" customWidth="1"/>
    <col min="106" max="106" width="34.26953125" customWidth="1"/>
    <col min="107" max="107" width="19.26953125" customWidth="1"/>
    <col min="108" max="108" width="18" customWidth="1"/>
    <col min="109" max="109" width="25.7265625" customWidth="1"/>
    <col min="110" max="110" width="18.7265625" customWidth="1"/>
    <col min="111" max="111" width="30.81640625" customWidth="1"/>
    <col min="112" max="112" width="22.7265625" customWidth="1"/>
    <col min="113" max="113" width="24.1796875" customWidth="1"/>
    <col min="114" max="114" width="20.81640625" customWidth="1"/>
    <col min="115" max="115" width="25.7265625" customWidth="1"/>
    <col min="116" max="116" width="21.54296875" customWidth="1"/>
    <col min="117" max="117" width="24.54296875" customWidth="1"/>
    <col min="118" max="118" width="30.7265625" customWidth="1"/>
    <col min="119" max="119" width="34.453125" customWidth="1"/>
    <col min="120" max="120" width="27.7265625" customWidth="1"/>
    <col min="121" max="121" width="34.453125" customWidth="1"/>
    <col min="122" max="122" width="47.81640625" customWidth="1"/>
    <col min="123" max="123" width="35.453125" customWidth="1"/>
    <col min="124" max="124" width="24.7265625" customWidth="1"/>
    <col min="125" max="125" width="23.453125" customWidth="1"/>
    <col min="126" max="126" width="47" customWidth="1"/>
    <col min="127" max="127" width="27.7265625" customWidth="1"/>
    <col min="128" max="128" width="48.1796875" customWidth="1"/>
    <col min="129" max="129" width="41.81640625" customWidth="1"/>
    <col min="130" max="130" width="51.7265625" customWidth="1"/>
    <col min="131" max="131" width="28" customWidth="1"/>
    <col min="132" max="132" width="25.26953125" customWidth="1"/>
    <col min="133" max="133" width="20.453125" customWidth="1"/>
    <col min="134" max="134" width="30.26953125" customWidth="1"/>
    <col min="135" max="135" width="31" customWidth="1"/>
    <col min="136" max="136" width="20.1796875" customWidth="1"/>
    <col min="137" max="137" width="26.81640625" customWidth="1"/>
    <col min="138" max="138" width="20" customWidth="1"/>
    <col min="139" max="139" width="19.453125" customWidth="1"/>
    <col min="140" max="140" width="22.7265625" customWidth="1"/>
    <col min="141" max="141" width="31.81640625" customWidth="1"/>
    <col min="142" max="142" width="18.54296875" customWidth="1"/>
    <col min="143" max="143" width="28.1796875" customWidth="1"/>
    <col min="144" max="144" width="18.54296875" customWidth="1"/>
    <col min="145" max="145" width="32.7265625" customWidth="1"/>
    <col min="146" max="146" width="30.54296875" customWidth="1"/>
    <col min="147" max="147" width="29.7265625" customWidth="1"/>
    <col min="148" max="149" width="24.1796875" customWidth="1"/>
    <col min="150" max="150" width="36.453125" customWidth="1"/>
    <col min="151" max="151" width="30.54296875" customWidth="1"/>
    <col min="152" max="152" width="53.26953125" customWidth="1"/>
    <col min="153" max="154" width="19.7265625" customWidth="1"/>
    <col min="155" max="155" width="48.1796875" customWidth="1"/>
    <col min="156" max="156" width="25.1796875" customWidth="1"/>
    <col min="157" max="159" width="28.26953125" customWidth="1"/>
    <col min="160" max="160" width="30.7265625" customWidth="1"/>
    <col min="161" max="161" width="38" customWidth="1"/>
    <col min="162" max="162" width="21.81640625" customWidth="1"/>
    <col min="163" max="163" width="29.81640625" customWidth="1"/>
    <col min="164" max="164" width="21.81640625" customWidth="1"/>
    <col min="165" max="165" width="30.81640625" customWidth="1"/>
    <col min="166" max="166" width="27.54296875" customWidth="1"/>
    <col min="167" max="167" width="27" customWidth="1"/>
    <col min="168" max="168" width="20.81640625" customWidth="1"/>
    <col min="169" max="169" width="30.81640625" customWidth="1"/>
    <col min="170" max="170" width="19.81640625" customWidth="1"/>
    <col min="171" max="171" width="28.1796875" customWidth="1"/>
    <col min="172" max="172" width="27.26953125" customWidth="1"/>
    <col min="173" max="173" width="19.26953125" customWidth="1"/>
    <col min="174" max="174" width="19.453125" customWidth="1"/>
    <col min="175" max="175" width="30.1796875" customWidth="1"/>
    <col min="176" max="176" width="12.81640625" customWidth="1"/>
    <col min="177" max="177" width="31.54296875" customWidth="1"/>
    <col min="178" max="178" width="23.81640625" customWidth="1"/>
    <col min="179" max="179" width="47.81640625" customWidth="1"/>
    <col min="180" max="180" width="34.54296875" customWidth="1"/>
    <col min="181" max="181" width="44.453125" customWidth="1"/>
    <col min="182" max="182" width="42.7265625" customWidth="1"/>
    <col min="183" max="183" width="41.26953125" customWidth="1"/>
    <col min="184" max="184" width="44.1796875" customWidth="1"/>
    <col min="185" max="185" width="20.26953125" customWidth="1"/>
    <col min="186" max="186" width="21.81640625" customWidth="1"/>
    <col min="187" max="187" width="22.7265625" customWidth="1"/>
    <col min="188" max="188" width="36" customWidth="1"/>
    <col min="189" max="189" width="34.453125" customWidth="1"/>
    <col min="190" max="190" width="37.7265625" customWidth="1"/>
    <col min="191" max="191" width="46.26953125" customWidth="1"/>
    <col min="192" max="193" width="33.453125" customWidth="1"/>
    <col min="198" max="200" width="9.1796875" customWidth="1"/>
    <col min="201" max="201" width="8.81640625" customWidth="1"/>
    <col min="202" max="202" width="9.81640625" style="149" customWidth="1"/>
    <col min="203" max="210" width="8.81640625" style="149" customWidth="1"/>
    <col min="211" max="211" width="18" style="149" customWidth="1"/>
    <col min="212" max="212" width="11" style="149" customWidth="1"/>
    <col min="213" max="213" width="17.54296875" style="149" customWidth="1"/>
    <col min="214" max="214" width="44.54296875" style="386" customWidth="1"/>
    <col min="215" max="215" width="8.81640625" style="149" customWidth="1"/>
    <col min="216" max="216" width="44.453125" style="421" customWidth="1"/>
    <col min="217" max="217" width="13.453125" style="340" customWidth="1"/>
    <col min="218" max="218" width="14.1796875" style="340" customWidth="1"/>
    <col min="219" max="219" width="32.7265625" style="421" customWidth="1"/>
    <col min="220" max="220" width="8.81640625" style="340" customWidth="1"/>
    <col min="221" max="221" width="27.453125" style="421" customWidth="1"/>
    <col min="222" max="222" width="14.7265625" style="149" customWidth="1"/>
    <col min="223" max="223" width="15.453125" style="149" customWidth="1"/>
    <col min="224" max="224" width="17.26953125" style="149" customWidth="1"/>
    <col min="225" max="225" width="56.1796875" style="149" customWidth="1"/>
    <col min="226" max="226" width="14.453125" style="149" customWidth="1"/>
    <col min="227" max="227" width="38.81640625" style="149" customWidth="1"/>
    <col min="228" max="228" width="8.81640625" style="149" customWidth="1"/>
    <col min="229" max="229" width="8.81640625" customWidth="1"/>
  </cols>
  <sheetData>
    <row r="1" spans="1:228" s="149" customFormat="1" ht="21.5" thickBot="1">
      <c r="A1" s="330" t="s">
        <v>10454</v>
      </c>
      <c r="EH1" s="330" t="s">
        <v>10454</v>
      </c>
      <c r="HF1" s="386"/>
      <c r="HH1" s="421"/>
      <c r="HI1" s="340"/>
      <c r="HJ1" s="340"/>
      <c r="HK1" s="421"/>
      <c r="HL1" s="340"/>
      <c r="HM1" s="421"/>
    </row>
    <row r="2" spans="1:228" s="149" customFormat="1" ht="51.75" customHeight="1" thickBot="1">
      <c r="B2" s="1" t="s">
        <v>0</v>
      </c>
      <c r="C2" s="390">
        <f>_xlfn.AGGREGATE(9,6,C6:GJ6)</f>
        <v>0</v>
      </c>
      <c r="D2" s="1" t="s">
        <v>10276</v>
      </c>
      <c r="E2" s="390">
        <f>_xlfn.AGGREGATE(9,6,C5:GJ5)</f>
        <v>1</v>
      </c>
      <c r="F2" s="1" t="s">
        <v>1</v>
      </c>
      <c r="G2" s="390">
        <f>_xlfn.AGGREGATE(9,6,C7:GJ7)</f>
        <v>0</v>
      </c>
      <c r="GS2" s="148"/>
      <c r="HF2" s="386"/>
      <c r="HH2" s="421"/>
      <c r="HI2" s="340"/>
      <c r="HJ2" s="340"/>
      <c r="HK2" s="421"/>
      <c r="HL2" s="340"/>
      <c r="HM2" s="421"/>
    </row>
    <row r="3" spans="1:228" s="149" customFormat="1" ht="21">
      <c r="A3" s="331" t="s">
        <v>2</v>
      </c>
      <c r="B3" s="332"/>
      <c r="C3" s="332"/>
      <c r="D3" s="332"/>
      <c r="E3" s="332"/>
      <c r="F3" s="332"/>
      <c r="G3" s="332"/>
      <c r="H3" s="332"/>
      <c r="I3" s="332"/>
      <c r="J3" s="332"/>
      <c r="K3" s="332"/>
      <c r="L3" s="332"/>
      <c r="M3" s="332"/>
      <c r="N3" s="332"/>
      <c r="O3" s="332"/>
      <c r="P3" s="332"/>
      <c r="Q3" s="332"/>
      <c r="R3" s="332"/>
      <c r="S3" s="332"/>
      <c r="T3" s="332"/>
      <c r="U3" s="332"/>
      <c r="V3" s="332"/>
      <c r="W3" s="332"/>
      <c r="X3" s="332"/>
      <c r="Y3" s="332"/>
      <c r="Z3" s="332"/>
      <c r="AA3" s="332"/>
      <c r="AB3" s="332"/>
      <c r="AC3" s="332"/>
      <c r="AD3" s="332"/>
      <c r="AE3" s="332"/>
      <c r="AF3" s="332"/>
      <c r="AG3" s="332"/>
      <c r="AH3" s="332"/>
      <c r="AI3" s="332"/>
      <c r="AJ3" s="332"/>
      <c r="AK3" s="332"/>
      <c r="AL3" s="332"/>
      <c r="AM3" s="332"/>
      <c r="AN3" s="332"/>
      <c r="AO3" s="332"/>
      <c r="AP3" s="332"/>
      <c r="AQ3" s="332"/>
      <c r="AR3" s="332"/>
      <c r="AS3" s="332"/>
      <c r="AT3" s="332"/>
      <c r="AU3" s="332"/>
      <c r="AV3" s="332"/>
      <c r="AW3" s="332"/>
      <c r="AX3" s="332"/>
      <c r="AY3" s="332"/>
      <c r="AZ3" s="332"/>
      <c r="BA3" s="332"/>
      <c r="BB3" s="332"/>
      <c r="BC3" s="332"/>
      <c r="BD3" s="332"/>
      <c r="BE3" s="332"/>
      <c r="BF3" s="332"/>
      <c r="BG3" s="332"/>
      <c r="BH3" s="332"/>
      <c r="BI3" s="332"/>
      <c r="BJ3" s="332"/>
      <c r="BK3" s="332"/>
      <c r="BL3" s="332"/>
      <c r="BM3" s="332"/>
      <c r="BN3" s="332"/>
      <c r="BO3" s="332"/>
      <c r="BP3" s="332"/>
      <c r="BQ3" s="332"/>
      <c r="BR3" s="332"/>
      <c r="BS3" s="332"/>
      <c r="BT3" s="332"/>
      <c r="BU3" s="332"/>
      <c r="BV3" s="332"/>
      <c r="BW3" s="332"/>
      <c r="BX3" s="332"/>
      <c r="BY3" s="332"/>
      <c r="BZ3" s="332"/>
      <c r="CA3" s="332"/>
      <c r="CB3" s="332"/>
      <c r="CC3" s="332"/>
      <c r="CD3" s="332"/>
      <c r="CE3" s="332"/>
      <c r="CF3" s="332"/>
      <c r="CG3" s="332"/>
      <c r="CH3" s="332"/>
      <c r="CI3" s="332"/>
      <c r="CJ3" s="332"/>
      <c r="CK3" s="332"/>
      <c r="CL3" s="332"/>
      <c r="CM3" s="332"/>
      <c r="CN3" s="332"/>
      <c r="CO3" s="332"/>
      <c r="CP3" s="332"/>
      <c r="CQ3" s="332"/>
      <c r="CR3" s="332"/>
      <c r="CS3" s="332"/>
      <c r="CT3" s="332"/>
      <c r="CU3" s="332"/>
      <c r="CV3" s="332"/>
      <c r="CW3" s="332"/>
      <c r="CX3" s="332"/>
      <c r="CY3" s="332"/>
      <c r="CZ3" s="332"/>
      <c r="DA3" s="332"/>
      <c r="DB3" s="332"/>
      <c r="DC3" s="332"/>
      <c r="DD3" s="332"/>
      <c r="DE3" s="332"/>
      <c r="DF3" s="332"/>
      <c r="DG3" s="332"/>
      <c r="DH3" s="332"/>
      <c r="DI3" s="332"/>
      <c r="DJ3" s="332"/>
      <c r="DK3" s="332"/>
      <c r="DL3" s="332"/>
      <c r="DM3" s="332"/>
      <c r="DN3" s="332"/>
      <c r="DO3" s="332"/>
      <c r="DP3" s="332"/>
      <c r="DQ3" s="332"/>
      <c r="DR3" s="332"/>
      <c r="DS3" s="332"/>
      <c r="DT3" s="332"/>
      <c r="DU3" s="332"/>
      <c r="DV3" s="332"/>
      <c r="DW3" s="332"/>
      <c r="DX3" s="332"/>
      <c r="DY3" s="332"/>
      <c r="DZ3" s="332"/>
      <c r="EA3" s="332"/>
      <c r="EB3" s="332"/>
      <c r="EC3" s="332"/>
      <c r="ED3" s="332"/>
      <c r="EE3" s="332"/>
      <c r="EF3" s="332"/>
      <c r="EG3" s="332"/>
      <c r="EH3" s="332"/>
      <c r="EI3" s="332"/>
      <c r="EJ3" s="332"/>
      <c r="EK3" s="332"/>
      <c r="EL3" s="332"/>
      <c r="EM3" s="332"/>
      <c r="EN3" s="332"/>
      <c r="EO3" s="332"/>
      <c r="EP3" s="332"/>
      <c r="EQ3" s="332"/>
      <c r="ER3" s="332"/>
      <c r="ES3" s="332"/>
      <c r="ET3" s="332"/>
      <c r="EU3" s="332"/>
      <c r="EV3" s="332"/>
      <c r="EW3" s="332"/>
      <c r="EX3" s="332"/>
      <c r="EY3" s="332"/>
      <c r="EZ3" s="332"/>
      <c r="FA3" s="332"/>
      <c r="FB3" s="332"/>
      <c r="FC3" s="332"/>
      <c r="FD3" s="332"/>
      <c r="FE3" s="332"/>
      <c r="FF3" s="332"/>
      <c r="FG3" s="332"/>
      <c r="FH3" s="332"/>
      <c r="FI3" s="332"/>
      <c r="FJ3" s="332"/>
      <c r="FK3" s="332"/>
      <c r="FL3" s="332"/>
      <c r="FM3" s="332"/>
      <c r="FN3" s="332"/>
      <c r="FO3" s="332"/>
      <c r="FP3" s="332"/>
      <c r="FQ3" s="332"/>
      <c r="FR3" s="332"/>
      <c r="FS3" s="332"/>
      <c r="FT3" s="332"/>
      <c r="FU3" s="332"/>
      <c r="FV3" s="332"/>
      <c r="FW3" s="332"/>
      <c r="FX3" s="332"/>
      <c r="FY3" s="332"/>
      <c r="FZ3" s="332"/>
      <c r="GA3" s="332"/>
      <c r="GB3" s="332"/>
      <c r="GC3" s="332"/>
      <c r="GD3" s="332"/>
      <c r="GE3" s="332"/>
      <c r="GF3" s="332"/>
      <c r="GG3" s="332"/>
      <c r="GH3" s="332"/>
      <c r="GI3" s="332"/>
      <c r="GJ3" s="332"/>
      <c r="GK3" s="332"/>
      <c r="GS3" s="148"/>
      <c r="HF3" s="386"/>
      <c r="HH3" s="421"/>
      <c r="HI3" s="340"/>
      <c r="HJ3" s="340"/>
      <c r="HK3" s="421"/>
      <c r="HL3" s="340"/>
      <c r="HM3" s="421"/>
    </row>
    <row r="4" spans="1:228" s="333" customFormat="1" ht="173.25" customHeight="1">
      <c r="A4" s="181"/>
      <c r="B4" s="366" t="s">
        <v>3</v>
      </c>
      <c r="C4" s="600" t="s">
        <v>10445</v>
      </c>
      <c r="D4" s="184" t="s">
        <v>10708</v>
      </c>
      <c r="E4" s="179" t="s">
        <v>10355</v>
      </c>
      <c r="F4" s="180" t="s">
        <v>10189</v>
      </c>
      <c r="G4" s="179" t="s">
        <v>10190</v>
      </c>
      <c r="H4" s="600" t="s">
        <v>10455</v>
      </c>
      <c r="I4" s="179" t="s">
        <v>10368</v>
      </c>
      <c r="J4" s="179" t="s">
        <v>10191</v>
      </c>
      <c r="K4" s="179" t="s">
        <v>10194</v>
      </c>
      <c r="L4" s="179" t="s">
        <v>10194</v>
      </c>
      <c r="M4" s="179" t="s">
        <v>10194</v>
      </c>
      <c r="N4" s="179" t="s">
        <v>10194</v>
      </c>
      <c r="O4" s="179" t="s">
        <v>10194</v>
      </c>
      <c r="P4" s="179" t="s">
        <v>10195</v>
      </c>
      <c r="Q4" s="179" t="s">
        <v>10196</v>
      </c>
      <c r="R4" s="184" t="s">
        <v>10297</v>
      </c>
      <c r="S4" s="179" t="s">
        <v>10197</v>
      </c>
      <c r="T4" s="179" t="s">
        <v>4</v>
      </c>
      <c r="U4" s="179" t="s">
        <v>10198</v>
      </c>
      <c r="V4" s="179" t="s">
        <v>10356</v>
      </c>
      <c r="W4" s="600" t="s">
        <v>10456</v>
      </c>
      <c r="X4" s="183" t="s">
        <v>58</v>
      </c>
      <c r="Y4" s="600" t="s">
        <v>10458</v>
      </c>
      <c r="Z4" s="179" t="s">
        <v>10192</v>
      </c>
      <c r="AA4" s="185" t="s">
        <v>10199</v>
      </c>
      <c r="AB4" s="186"/>
      <c r="AC4" s="186"/>
      <c r="AD4" s="186"/>
      <c r="AE4" s="187"/>
      <c r="AF4" s="187"/>
      <c r="AG4" s="179" t="s">
        <v>10174</v>
      </c>
      <c r="AH4" s="183" t="s">
        <v>10419</v>
      </c>
      <c r="AI4" s="179" t="s">
        <v>58</v>
      </c>
      <c r="AJ4" s="185" t="s">
        <v>10358</v>
      </c>
      <c r="AK4" s="186"/>
      <c r="AL4" s="186"/>
      <c r="AM4" s="187"/>
      <c r="AN4" s="427" t="s">
        <v>10357</v>
      </c>
      <c r="AO4" s="185" t="s">
        <v>10200</v>
      </c>
      <c r="AP4" s="187"/>
      <c r="AQ4" s="179" t="s">
        <v>10368</v>
      </c>
      <c r="AR4" s="179" t="s">
        <v>10368</v>
      </c>
      <c r="AS4" s="179" t="s">
        <v>10368</v>
      </c>
      <c r="AT4" s="179" t="s">
        <v>10368</v>
      </c>
      <c r="AU4" s="179" t="s">
        <v>10368</v>
      </c>
      <c r="AV4" s="179" t="s">
        <v>10368</v>
      </c>
      <c r="AW4" s="179" t="s">
        <v>10368</v>
      </c>
      <c r="AX4" s="179" t="s">
        <v>10201</v>
      </c>
      <c r="AY4" s="179" t="s">
        <v>10403</v>
      </c>
      <c r="AZ4" s="179" t="s">
        <v>58</v>
      </c>
      <c r="BA4" s="179" t="s">
        <v>10202</v>
      </c>
      <c r="BB4" s="183" t="s">
        <v>10404</v>
      </c>
      <c r="BC4" s="183" t="s">
        <v>58</v>
      </c>
      <c r="BD4" s="185" t="s">
        <v>10343</v>
      </c>
      <c r="BE4" s="188"/>
      <c r="BF4" s="186"/>
      <c r="BG4" s="187"/>
      <c r="BH4" s="179" t="s">
        <v>10179</v>
      </c>
      <c r="BI4" s="606" t="s">
        <v>10621</v>
      </c>
      <c r="BJ4" s="186"/>
      <c r="BK4" s="186"/>
      <c r="BL4" s="187"/>
      <c r="BM4" s="600" t="s">
        <v>10625</v>
      </c>
      <c r="BN4" s="600" t="s">
        <v>10647</v>
      </c>
      <c r="BO4" s="600" t="s">
        <v>10626</v>
      </c>
      <c r="BP4" s="185" t="s">
        <v>10401</v>
      </c>
      <c r="BQ4" s="186"/>
      <c r="BR4" s="186"/>
      <c r="BS4" s="187"/>
      <c r="BT4" s="179" t="s">
        <v>10368</v>
      </c>
      <c r="BU4" s="179" t="s">
        <v>10368</v>
      </c>
      <c r="BV4" s="179" t="s">
        <v>10402</v>
      </c>
      <c r="BW4" s="606" t="s">
        <v>10459</v>
      </c>
      <c r="BX4" s="187"/>
      <c r="BY4" s="606" t="s">
        <v>10460</v>
      </c>
      <c r="BZ4" s="187"/>
      <c r="CA4" s="185" t="s">
        <v>10414</v>
      </c>
      <c r="CB4" s="187"/>
      <c r="CC4" s="179" t="s">
        <v>10181</v>
      </c>
      <c r="CD4" s="606" t="s">
        <v>10652</v>
      </c>
      <c r="CE4" s="186"/>
      <c r="CF4" s="186"/>
      <c r="CG4" s="187"/>
      <c r="CH4" s="179" t="s">
        <v>10368</v>
      </c>
      <c r="CI4" s="179" t="s">
        <v>10405</v>
      </c>
      <c r="CJ4" s="179" t="s">
        <v>58</v>
      </c>
      <c r="CK4" s="606" t="s">
        <v>10651</v>
      </c>
      <c r="CL4" s="186"/>
      <c r="CM4" s="187"/>
      <c r="CN4" s="179" t="s">
        <v>10187</v>
      </c>
      <c r="CO4" s="606" t="s">
        <v>10650</v>
      </c>
      <c r="CP4" s="186"/>
      <c r="CQ4" s="186"/>
      <c r="CR4" s="186"/>
      <c r="CS4" s="186"/>
      <c r="CT4" s="186"/>
      <c r="CU4" s="186"/>
      <c r="CV4" s="186"/>
      <c r="CW4" s="187"/>
      <c r="CX4" s="184" t="s">
        <v>10188</v>
      </c>
      <c r="CY4" s="179" t="s">
        <v>10186</v>
      </c>
      <c r="CZ4" s="629" t="s">
        <v>10603</v>
      </c>
      <c r="DA4" s="179" t="s">
        <v>58</v>
      </c>
      <c r="DB4" s="606" t="s">
        <v>10464</v>
      </c>
      <c r="DC4" s="186"/>
      <c r="DD4" s="186"/>
      <c r="DE4" s="186"/>
      <c r="DF4" s="186"/>
      <c r="DG4" s="186"/>
      <c r="DH4" s="186"/>
      <c r="DI4" s="186"/>
      <c r="DJ4" s="186"/>
      <c r="DK4" s="186"/>
      <c r="DL4" s="186"/>
      <c r="DM4" s="187"/>
      <c r="DN4" s="179" t="s">
        <v>10204</v>
      </c>
      <c r="DO4" s="179" t="s">
        <v>10205</v>
      </c>
      <c r="DP4" s="179" t="s">
        <v>10203</v>
      </c>
      <c r="DQ4" s="179" t="s">
        <v>10206</v>
      </c>
      <c r="DR4" s="179" t="s">
        <v>10093</v>
      </c>
      <c r="DS4" s="179" t="s">
        <v>5</v>
      </c>
      <c r="DT4" s="179" t="s">
        <v>5</v>
      </c>
      <c r="DU4" s="179" t="s">
        <v>5</v>
      </c>
      <c r="DV4" s="179" t="s">
        <v>10380</v>
      </c>
      <c r="DW4" s="179" t="s">
        <v>6</v>
      </c>
      <c r="DX4" s="179" t="s">
        <v>10094</v>
      </c>
      <c r="DY4" s="179" t="s">
        <v>10095</v>
      </c>
      <c r="DZ4" s="600" t="s">
        <v>10631</v>
      </c>
      <c r="EA4" s="179" t="s">
        <v>10096</v>
      </c>
      <c r="EB4" s="179" t="s">
        <v>10097</v>
      </c>
      <c r="EC4" s="179" t="s">
        <v>10207</v>
      </c>
      <c r="ED4" s="184" t="s">
        <v>10207</v>
      </c>
      <c r="EE4" s="179" t="s">
        <v>8</v>
      </c>
      <c r="EF4" s="179" t="s">
        <v>10207</v>
      </c>
      <c r="EG4" s="179" t="s">
        <v>10208</v>
      </c>
      <c r="EH4" s="179" t="s">
        <v>10098</v>
      </c>
      <c r="EI4" s="179" t="s">
        <v>10099</v>
      </c>
      <c r="EJ4" s="179" t="s">
        <v>10090</v>
      </c>
      <c r="EK4" s="600" t="s">
        <v>10604</v>
      </c>
      <c r="EL4" s="179" t="s">
        <v>10091</v>
      </c>
      <c r="EM4" s="600" t="s">
        <v>10471</v>
      </c>
      <c r="EN4" s="600" t="s">
        <v>10476</v>
      </c>
      <c r="EO4" s="600" t="s">
        <v>10638</v>
      </c>
      <c r="EP4" s="179" t="s">
        <v>10100</v>
      </c>
      <c r="EQ4" s="179" t="s">
        <v>10101</v>
      </c>
      <c r="ER4" s="600" t="s">
        <v>10479</v>
      </c>
      <c r="ES4" s="600" t="s">
        <v>10484</v>
      </c>
      <c r="ET4" s="600" t="s">
        <v>10645</v>
      </c>
      <c r="EU4" s="600" t="s">
        <v>10489</v>
      </c>
      <c r="EV4" s="600" t="s">
        <v>10488</v>
      </c>
      <c r="EW4" s="600" t="s">
        <v>10487</v>
      </c>
      <c r="EX4" s="600" t="s">
        <v>10490</v>
      </c>
      <c r="EY4" s="600" t="s">
        <v>10665</v>
      </c>
      <c r="EZ4" s="600" t="s">
        <v>10606</v>
      </c>
      <c r="FA4" s="600" t="s">
        <v>10607</v>
      </c>
      <c r="FB4" s="630" t="s">
        <v>10666</v>
      </c>
      <c r="FC4" s="630" t="s">
        <v>10666</v>
      </c>
      <c r="FD4" s="600" t="s">
        <v>10604</v>
      </c>
      <c r="FE4" s="600" t="s">
        <v>10604</v>
      </c>
      <c r="FF4" s="600" t="s">
        <v>10491</v>
      </c>
      <c r="FG4" s="600" t="s">
        <v>10488</v>
      </c>
      <c r="FH4" s="600" t="s">
        <v>10494</v>
      </c>
      <c r="FI4" s="600" t="s">
        <v>10493</v>
      </c>
      <c r="FJ4" s="179" t="s">
        <v>10102</v>
      </c>
      <c r="FK4" s="600" t="s">
        <v>10503</v>
      </c>
      <c r="FL4" s="179" t="s">
        <v>10103</v>
      </c>
      <c r="FM4" s="600" t="s">
        <v>10615</v>
      </c>
      <c r="FN4" s="179" t="s">
        <v>10091</v>
      </c>
      <c r="FO4" s="179" t="s">
        <v>10105</v>
      </c>
      <c r="FP4" s="179" t="s">
        <v>10104</v>
      </c>
      <c r="FQ4" s="600" t="s">
        <v>10500</v>
      </c>
      <c r="FR4" s="179" t="s">
        <v>10106</v>
      </c>
      <c r="FS4" s="600" t="s">
        <v>10502</v>
      </c>
      <c r="FT4" s="179" t="s">
        <v>10091</v>
      </c>
      <c r="FU4" s="179" t="s">
        <v>10087</v>
      </c>
      <c r="FV4" s="179" t="s">
        <v>10088</v>
      </c>
      <c r="FW4" s="179" t="s">
        <v>10406</v>
      </c>
      <c r="FX4" s="179" t="s">
        <v>58</v>
      </c>
      <c r="FY4" s="427" t="s">
        <v>10368</v>
      </c>
      <c r="FZ4" s="182" t="s">
        <v>10368</v>
      </c>
      <c r="GA4" s="179" t="s">
        <v>10107</v>
      </c>
      <c r="GB4" s="427" t="s">
        <v>10137</v>
      </c>
      <c r="GC4" s="179" t="s">
        <v>10368</v>
      </c>
      <c r="GD4" s="179" t="s">
        <v>10368</v>
      </c>
      <c r="GE4" s="179" t="s">
        <v>10368</v>
      </c>
      <c r="GF4" s="179" t="s">
        <v>10368</v>
      </c>
      <c r="GG4" s="179" t="s">
        <v>10108</v>
      </c>
      <c r="GH4" s="179" t="s">
        <v>10108</v>
      </c>
      <c r="GI4" s="179" t="s">
        <v>10108</v>
      </c>
      <c r="GJ4" s="179" t="s">
        <v>10108</v>
      </c>
      <c r="GK4" s="179" t="s">
        <v>10108</v>
      </c>
      <c r="GS4" s="517" t="s">
        <v>10440</v>
      </c>
      <c r="HF4" s="387"/>
      <c r="HH4" s="422"/>
      <c r="HI4" s="423"/>
      <c r="HJ4" s="423"/>
      <c r="HK4" s="422"/>
      <c r="HL4" s="423"/>
      <c r="HM4" s="422"/>
    </row>
    <row r="5" spans="1:228" s="340" customFormat="1" hidden="1">
      <c r="A5" s="528"/>
      <c r="B5" s="365"/>
      <c r="C5" s="569" t="s">
        <v>143</v>
      </c>
      <c r="D5" s="341" t="s">
        <v>143</v>
      </c>
      <c r="E5" s="341" t="s">
        <v>143</v>
      </c>
      <c r="F5" s="341" t="s">
        <v>143</v>
      </c>
      <c r="G5" s="341" t="s">
        <v>143</v>
      </c>
      <c r="H5" s="341" t="s">
        <v>143</v>
      </c>
      <c r="I5" s="341" t="s">
        <v>143</v>
      </c>
      <c r="J5" s="341" t="s">
        <v>143</v>
      </c>
      <c r="K5" s="341" t="s">
        <v>143</v>
      </c>
      <c r="L5" s="341" t="s">
        <v>143</v>
      </c>
      <c r="M5" s="341" t="s">
        <v>143</v>
      </c>
      <c r="N5" s="341" t="s">
        <v>143</v>
      </c>
      <c r="O5" s="341" t="s">
        <v>143</v>
      </c>
      <c r="P5" s="341" t="s">
        <v>143</v>
      </c>
      <c r="Q5" s="341" t="s">
        <v>143</v>
      </c>
      <c r="R5" s="341" t="s">
        <v>143</v>
      </c>
      <c r="S5" s="341" t="s">
        <v>143</v>
      </c>
      <c r="T5" s="341" t="s">
        <v>143</v>
      </c>
      <c r="U5" s="341" t="s">
        <v>143</v>
      </c>
      <c r="V5" s="341" t="s">
        <v>143</v>
      </c>
      <c r="W5" s="341" t="s">
        <v>143</v>
      </c>
      <c r="X5" s="341" t="s">
        <v>143</v>
      </c>
      <c r="Y5" s="341">
        <f>IF(Y15&lt;&gt;"",IF(OR(AND(V15&lt;&gt;"",YEAR(V15)=2024,Y15="Nie podjęto uchwały w roku sprawozdawczym"),AND(V15&lt;&gt;"",YEAR(V15)&lt;2024,Y15&lt;&gt;"Nie podjęto uchwały w roku sprawozdawczym")),1,0),0)</f>
        <v>0</v>
      </c>
      <c r="Z5" s="341" t="s">
        <v>143</v>
      </c>
      <c r="AA5" s="341">
        <f>IF(AG15&lt;0,1,0)</f>
        <v>0</v>
      </c>
      <c r="AB5" s="341" t="s">
        <v>143</v>
      </c>
      <c r="AC5" s="341" t="s">
        <v>143</v>
      </c>
      <c r="AD5" s="341" t="s">
        <v>143</v>
      </c>
      <c r="AE5" s="341"/>
      <c r="AF5" s="341"/>
      <c r="AG5" s="341" t="s">
        <v>10175</v>
      </c>
      <c r="AH5" s="341" t="s">
        <v>143</v>
      </c>
      <c r="AI5" s="341" t="s">
        <v>143</v>
      </c>
      <c r="AJ5" s="341">
        <f>IF(AN15&lt;&gt;0,1,0)</f>
        <v>0</v>
      </c>
      <c r="AK5" s="341" t="s">
        <v>143</v>
      </c>
      <c r="AL5" s="341" t="s">
        <v>143</v>
      </c>
      <c r="AM5" s="341" t="s">
        <v>143</v>
      </c>
      <c r="AN5" s="341" t="s">
        <v>143</v>
      </c>
      <c r="AO5" s="341" t="s">
        <v>143</v>
      </c>
      <c r="AP5" s="341" t="s">
        <v>143</v>
      </c>
      <c r="AQ5" s="341" t="s">
        <v>143</v>
      </c>
      <c r="AR5" s="341" t="s">
        <v>143</v>
      </c>
      <c r="AS5" s="341" t="s">
        <v>143</v>
      </c>
      <c r="AT5" s="341" t="s">
        <v>143</v>
      </c>
      <c r="AU5" s="341" t="s">
        <v>143</v>
      </c>
      <c r="AV5" s="341" t="s">
        <v>143</v>
      </c>
      <c r="AW5" s="341" t="s">
        <v>143</v>
      </c>
      <c r="AX5" s="341" t="s">
        <v>143</v>
      </c>
      <c r="AY5" s="341" t="s">
        <v>143</v>
      </c>
      <c r="AZ5" s="341" t="s">
        <v>143</v>
      </c>
      <c r="BA5" s="341" t="s">
        <v>143</v>
      </c>
      <c r="BB5" s="341" t="s">
        <v>143</v>
      </c>
      <c r="BC5" s="341" t="s">
        <v>143</v>
      </c>
      <c r="BD5" s="341">
        <f>IF(BE15&lt;&gt;"",1,0)</f>
        <v>0</v>
      </c>
      <c r="BE5" s="341" t="s">
        <v>143</v>
      </c>
      <c r="BF5" s="341">
        <f>IF(BG15&lt;&gt;"",1,0)</f>
        <v>0</v>
      </c>
      <c r="BG5" s="341" t="s">
        <v>143</v>
      </c>
      <c r="BH5" s="341" t="s">
        <v>143</v>
      </c>
      <c r="BI5" s="341">
        <f>IF(BJ15&lt;&gt;"",1,0)</f>
        <v>0</v>
      </c>
      <c r="BJ5" s="341" t="s">
        <v>143</v>
      </c>
      <c r="BK5" s="341">
        <f>IF(BL15&lt;&gt;"",1,0)</f>
        <v>0</v>
      </c>
      <c r="BL5" s="341" t="s">
        <v>143</v>
      </c>
      <c r="BM5" s="341" t="s">
        <v>143</v>
      </c>
      <c r="BN5" s="341">
        <f>IF(AND(AX15+BA15&gt;0,BN15="Brak szamb i POŚ w aglomeracji"),1,0)</f>
        <v>0</v>
      </c>
      <c r="BO5" s="341">
        <f>IF(MID(BO15,1,7)=C15,1,0)</f>
        <v>1</v>
      </c>
      <c r="BP5" s="341" t="s">
        <v>143</v>
      </c>
      <c r="BQ5" s="341">
        <f>IF(AND(BQ15&gt;BP15,BP15&lt;&gt;""),1,0)</f>
        <v>0</v>
      </c>
      <c r="BR5" s="341" t="s">
        <v>143</v>
      </c>
      <c r="BS5" s="341">
        <f>IF(AND(BS15&gt;BR15,BR15&lt;&gt;""),1,0)</f>
        <v>0</v>
      </c>
      <c r="BT5" s="341" t="s">
        <v>143</v>
      </c>
      <c r="BU5" s="341" t="s">
        <v>143</v>
      </c>
      <c r="BV5" s="341" t="s">
        <v>143</v>
      </c>
      <c r="BW5" s="341" t="s">
        <v>143</v>
      </c>
      <c r="BX5" s="341">
        <f>IF(AND(BX15&gt;BW15,BW15&lt;&gt;""),1,0)</f>
        <v>0</v>
      </c>
      <c r="BY5" s="341" t="s">
        <v>143</v>
      </c>
      <c r="BZ5" s="341">
        <f>IF(AND(BZ15&gt;BY15,BY15&lt;&gt;""),1,0)</f>
        <v>0</v>
      </c>
      <c r="CA5" s="341">
        <f>IF(CA15+CB15&gt;AR15,1,0)</f>
        <v>0</v>
      </c>
      <c r="CB5" s="341">
        <f>IF(OR(CC15&lt;&gt;"",CA15+CB15&gt;AR15),1,0)</f>
        <v>0</v>
      </c>
      <c r="CC5" s="341" t="s">
        <v>143</v>
      </c>
      <c r="CD5" s="341" t="s">
        <v>143</v>
      </c>
      <c r="CE5" s="341" t="s">
        <v>143</v>
      </c>
      <c r="CF5" s="341" t="s">
        <v>143</v>
      </c>
      <c r="CG5" s="341" t="s">
        <v>143</v>
      </c>
      <c r="CH5" s="341" t="s">
        <v>143</v>
      </c>
      <c r="CI5" s="341" t="s">
        <v>143</v>
      </c>
      <c r="CJ5" s="341" t="s">
        <v>143</v>
      </c>
      <c r="CK5" s="341" t="s">
        <v>143</v>
      </c>
      <c r="CL5" s="341" t="s">
        <v>143</v>
      </c>
      <c r="CM5" s="341" t="s">
        <v>143</v>
      </c>
      <c r="CN5" s="341" t="s">
        <v>143</v>
      </c>
      <c r="CO5" s="341" t="s">
        <v>143</v>
      </c>
      <c r="CP5" s="341" t="s">
        <v>143</v>
      </c>
      <c r="CQ5" s="341" t="s">
        <v>143</v>
      </c>
      <c r="CR5" s="341" t="s">
        <v>143</v>
      </c>
      <c r="CS5" s="341" t="s">
        <v>143</v>
      </c>
      <c r="CT5" s="341" t="s">
        <v>143</v>
      </c>
      <c r="CU5" s="341" t="s">
        <v>143</v>
      </c>
      <c r="CV5" s="341" t="s">
        <v>143</v>
      </c>
      <c r="CW5" s="341" t="s">
        <v>143</v>
      </c>
      <c r="CX5" s="341" t="s">
        <v>143</v>
      </c>
      <c r="CY5" s="341">
        <f>IF(CY15&gt;0,1,0)</f>
        <v>0</v>
      </c>
      <c r="CZ5" s="341" t="s">
        <v>143</v>
      </c>
      <c r="DA5" s="341" t="s">
        <v>143</v>
      </c>
      <c r="DB5" s="341" t="s">
        <v>143</v>
      </c>
      <c r="DC5" s="341" t="s">
        <v>143</v>
      </c>
      <c r="DD5" s="341" t="s">
        <v>143</v>
      </c>
      <c r="DE5" s="341" t="s">
        <v>143</v>
      </c>
      <c r="DF5" s="341" t="s">
        <v>143</v>
      </c>
      <c r="DG5" s="341" t="s">
        <v>143</v>
      </c>
      <c r="DH5" s="341" t="s">
        <v>143</v>
      </c>
      <c r="DI5" s="341" t="s">
        <v>143</v>
      </c>
      <c r="DJ5" s="341" t="s">
        <v>143</v>
      </c>
      <c r="DK5" s="341" t="s">
        <v>143</v>
      </c>
      <c r="DL5" s="341" t="s">
        <v>143</v>
      </c>
      <c r="DM5" s="341" t="s">
        <v>143</v>
      </c>
      <c r="DN5" s="341" t="s">
        <v>143</v>
      </c>
      <c r="DO5" s="341" t="s">
        <v>143</v>
      </c>
      <c r="DP5" s="341" t="s">
        <v>143</v>
      </c>
      <c r="DQ5" s="341" t="s">
        <v>143</v>
      </c>
      <c r="DR5" s="341">
        <f>IF(AND(DP15&lt;&gt;"",DQ15&lt;&gt;""),IF(OR(AND(DP15=0,OR(DQ15="TAK",DQ15="NIE")),AND(DP15&gt;0,DQ15="Brak przelewów burzowych na terenie aglomeracji")),1,0),0)</f>
        <v>0</v>
      </c>
      <c r="DS5" s="341" t="s">
        <v>143</v>
      </c>
      <c r="DT5" s="341" t="s">
        <v>143</v>
      </c>
      <c r="DU5" s="341" t="s">
        <v>143</v>
      </c>
      <c r="DV5" s="341" t="s">
        <v>143</v>
      </c>
      <c r="DW5" s="341" t="s">
        <v>143</v>
      </c>
      <c r="DX5" s="341" t="s">
        <v>143</v>
      </c>
      <c r="DY5" s="341" t="s">
        <v>143</v>
      </c>
      <c r="DZ5" s="341" t="s">
        <v>143</v>
      </c>
      <c r="EA5" s="341" t="s">
        <v>143</v>
      </c>
      <c r="EB5" s="341" t="s">
        <v>143</v>
      </c>
      <c r="EC5" s="341" t="s">
        <v>143</v>
      </c>
      <c r="ED5" s="341" t="s">
        <v>143</v>
      </c>
      <c r="EE5" s="341" t="s">
        <v>143</v>
      </c>
      <c r="EF5" s="341" t="s">
        <v>143</v>
      </c>
      <c r="EG5" s="341" t="s">
        <v>143</v>
      </c>
      <c r="EH5" s="341" t="s">
        <v>143</v>
      </c>
      <c r="EI5" s="341" t="s">
        <v>143</v>
      </c>
      <c r="EJ5" s="341" t="s">
        <v>143</v>
      </c>
      <c r="EK5" s="341" t="s">
        <v>143</v>
      </c>
      <c r="EL5" s="341" t="s">
        <v>143</v>
      </c>
      <c r="EM5" s="341"/>
      <c r="EN5" s="341"/>
      <c r="EO5" s="341"/>
      <c r="EP5" s="341" t="s">
        <v>143</v>
      </c>
      <c r="EQ5" s="341" t="s">
        <v>143</v>
      </c>
      <c r="ER5" s="341" t="s">
        <v>143</v>
      </c>
      <c r="ES5" s="341"/>
      <c r="ET5" s="341"/>
      <c r="EU5" s="341"/>
      <c r="EV5" s="341" t="s">
        <v>143</v>
      </c>
      <c r="EW5" s="341" t="s">
        <v>143</v>
      </c>
      <c r="EX5" s="341"/>
      <c r="EY5" s="341"/>
      <c r="EZ5" s="341" t="s">
        <v>143</v>
      </c>
      <c r="FA5" s="341"/>
      <c r="FB5" s="341"/>
      <c r="FC5" s="341"/>
      <c r="FD5" s="341" t="s">
        <v>143</v>
      </c>
      <c r="FE5" s="341" t="s">
        <v>143</v>
      </c>
      <c r="FF5" s="341" t="s">
        <v>143</v>
      </c>
      <c r="FG5" s="341"/>
      <c r="FH5" s="341"/>
      <c r="FI5" s="341" t="s">
        <v>143</v>
      </c>
      <c r="FJ5" s="341" t="s">
        <v>143</v>
      </c>
      <c r="FK5" s="341" t="s">
        <v>143</v>
      </c>
      <c r="FL5" s="341" t="s">
        <v>143</v>
      </c>
      <c r="FM5" s="341" t="s">
        <v>143</v>
      </c>
      <c r="FN5" s="341" t="s">
        <v>143</v>
      </c>
      <c r="FO5" s="341" t="s">
        <v>143</v>
      </c>
      <c r="FP5" s="341" t="s">
        <v>143</v>
      </c>
      <c r="FQ5" s="341" t="s">
        <v>143</v>
      </c>
      <c r="FR5" s="341" t="s">
        <v>143</v>
      </c>
      <c r="FS5" s="341" t="s">
        <v>143</v>
      </c>
      <c r="FT5" s="341" t="s">
        <v>143</v>
      </c>
      <c r="FU5" s="341" t="s">
        <v>143</v>
      </c>
      <c r="FV5" s="341" t="s">
        <v>143</v>
      </c>
      <c r="FW5" s="341" t="s">
        <v>143</v>
      </c>
      <c r="FX5" s="341" t="s">
        <v>143</v>
      </c>
      <c r="FY5" s="341" t="s">
        <v>143</v>
      </c>
      <c r="FZ5" s="341" t="s">
        <v>143</v>
      </c>
      <c r="GA5" s="341" t="s">
        <v>143</v>
      </c>
      <c r="GB5" s="341" t="s">
        <v>143</v>
      </c>
      <c r="GC5" s="341" t="s">
        <v>143</v>
      </c>
      <c r="GD5" s="341" t="s">
        <v>143</v>
      </c>
      <c r="GE5" s="341" t="s">
        <v>143</v>
      </c>
      <c r="GF5" s="341" t="s">
        <v>143</v>
      </c>
      <c r="GG5" s="341" t="s">
        <v>143</v>
      </c>
      <c r="GH5" s="341" t="s">
        <v>143</v>
      </c>
      <c r="GI5" s="341" t="s">
        <v>143</v>
      </c>
      <c r="GJ5" s="341" t="str">
        <f>'Dane pomocnicze'!J2</f>
        <v>cc</v>
      </c>
      <c r="GK5" s="341"/>
      <c r="HF5" s="420"/>
      <c r="HH5" s="421"/>
      <c r="HK5" s="421"/>
      <c r="HM5" s="421"/>
    </row>
    <row r="6" spans="1:228" s="340" customFormat="1" hidden="1">
      <c r="B6" s="341">
        <f>IF(AND($C$15&lt;&gt;"",B$15=""),1,0)</f>
        <v>0</v>
      </c>
      <c r="C6" s="341">
        <f>IF(AND($F$15&lt;&gt;"",C$15=""),1,0)</f>
        <v>0</v>
      </c>
      <c r="D6" s="341" t="s">
        <v>143</v>
      </c>
      <c r="E6" s="341">
        <f>IF(AND(C15&lt;&gt;"",E15=""),1,0)</f>
        <v>0</v>
      </c>
      <c r="F6" s="341">
        <f>IF(AND(OR($C$15&lt;&gt;"",$E$15&lt;&gt;""),F15=""),1,0)</f>
        <v>0</v>
      </c>
      <c r="G6" s="341">
        <f>IF(AND(OR($C$15&lt;&gt;"",$E$15&lt;&gt;""),G15=""),1,0)</f>
        <v>0</v>
      </c>
      <c r="H6" s="341">
        <f>IF(AND(OR($C$15&lt;&gt;"",$E$15&lt;&gt;""),H15=""),1,0)</f>
        <v>0</v>
      </c>
      <c r="I6" s="341" t="s">
        <v>143</v>
      </c>
      <c r="J6" s="341">
        <f t="shared" ref="J6:O6" si="0">IF(AND(OR($C$15&lt;&gt;"",$E$15&lt;&gt;""),J15=""),1,0)</f>
        <v>0</v>
      </c>
      <c r="K6" s="341">
        <f t="shared" si="0"/>
        <v>0</v>
      </c>
      <c r="L6" s="341">
        <f t="shared" si="0"/>
        <v>0</v>
      </c>
      <c r="M6" s="341">
        <f t="shared" si="0"/>
        <v>0</v>
      </c>
      <c r="N6" s="341">
        <f t="shared" si="0"/>
        <v>0</v>
      </c>
      <c r="O6" s="341">
        <f t="shared" si="0"/>
        <v>0</v>
      </c>
      <c r="P6" s="341">
        <f>IF(AND(OR($C$15&lt;&gt;"",$E$15&lt;&gt;""),Q15=""),1,0)</f>
        <v>0</v>
      </c>
      <c r="Q6" s="341">
        <f>IF(AND(OR($C$15&lt;&gt;"",$E$15&lt;&gt;""),Q15=""),1,0)</f>
        <v>0</v>
      </c>
      <c r="R6" s="341">
        <f>IF(AND(OR($C$15&lt;&gt;"",$E$15&lt;&gt;""),R15=""),1,0)</f>
        <v>0</v>
      </c>
      <c r="S6" s="341">
        <f>IF(AND(OR($C$15&lt;&gt;"",$E$15&lt;&gt;""),S15=""),1,0)</f>
        <v>0</v>
      </c>
      <c r="T6" s="341">
        <f>IF(AND(S15="NIE",T15=""),1,0)</f>
        <v>0</v>
      </c>
      <c r="U6" s="341">
        <f>IF(AND(OR($C$15&lt;&gt;"",$E$15&lt;&gt;""),U15=""),1,0)</f>
        <v>0</v>
      </c>
      <c r="V6" s="341">
        <f>IF(AND(OR($C$15&lt;&gt;"",$E$15&lt;&gt;""),V15=""),1,0)</f>
        <v>0</v>
      </c>
      <c r="W6" s="341" t="s">
        <v>143</v>
      </c>
      <c r="X6" s="341">
        <f>IF(AND(W15&lt;&gt;"",X15=""),1,0)</f>
        <v>0</v>
      </c>
      <c r="Y6" s="341">
        <f>IF(AND(OR($C$15&lt;&gt;"",$E$15&lt;&gt;""),Y15=""),1,0)</f>
        <v>0</v>
      </c>
      <c r="Z6" s="341">
        <f>IF(AND(OR($C$15&lt;&gt;"",$E$15&lt;&gt;""),Z15="",GT7=1),1,0)</f>
        <v>0</v>
      </c>
      <c r="AA6" s="341">
        <f>IF(AND(OR($C$15&lt;&gt;"",$E$15&lt;&gt;""),AA15="",GT7=1),1,0)</f>
        <v>0</v>
      </c>
      <c r="AB6" s="341">
        <f>IF(AND(OR($C$15&lt;&gt;"",$E$15&lt;&gt;""),AB15="",GT7=1),1,0)</f>
        <v>0</v>
      </c>
      <c r="AC6" s="341">
        <f>IF(AND(OR($C$15&lt;&gt;"",$E$15&lt;&gt;""),AC15="",GT7=1),1,0)</f>
        <v>0</v>
      </c>
      <c r="AD6" s="341">
        <f>IF(AND(OR($C$15&lt;&gt;"",$E$15&lt;&gt;""),AD15="",GT7=1),1,0)</f>
        <v>0</v>
      </c>
      <c r="AE6" s="341"/>
      <c r="AF6" s="341"/>
      <c r="AG6" s="341" t="s">
        <v>10175</v>
      </c>
      <c r="AH6" s="341" t="s">
        <v>143</v>
      </c>
      <c r="AI6" s="341">
        <f>IF(AND(AH15="Należy wyjaśnić, skąd wynika większa od 0 liczba mieszkańców nieprzyporządkowanych do żadnego systemu zbierania ("&amp;AG15&amp;")",AI15=""),1,0)</f>
        <v>0</v>
      </c>
      <c r="AJ6" s="341">
        <f>IF(AND(OR($C$15&lt;&gt;"",$E$15&lt;&gt;""),AJ15="",GT7=1),1,0)</f>
        <v>0</v>
      </c>
      <c r="AK6" s="341">
        <f>IF(AND(OR($C$15&lt;&gt;"",$E$15&lt;&gt;""),AK15="",GT7=1),1,0)</f>
        <v>0</v>
      </c>
      <c r="AL6" s="341">
        <f>IF(AND(OR($C$15&lt;&gt;"",$E$15&lt;&gt;""),AL15="",GT7=1),1,0)</f>
        <v>0</v>
      </c>
      <c r="AM6" s="341">
        <f>IF(AND(OR($C$15&lt;&gt;"",$E$15&lt;&gt;""),AM15="",GT7=1),1,0)</f>
        <v>0</v>
      </c>
      <c r="AN6" s="341" t="s">
        <v>143</v>
      </c>
      <c r="AO6" s="341">
        <f>IF(AND(OR($C$15&lt;&gt;"",$E$15&lt;&gt;""),AO15="",GT7=1),1,0)</f>
        <v>0</v>
      </c>
      <c r="AP6" s="341">
        <f>IF(AND(OR($C$15&lt;&gt;"",$E$15&lt;&gt;""),AP15="",GT7=1),1,0)</f>
        <v>0</v>
      </c>
      <c r="AQ6" s="341" t="s">
        <v>143</v>
      </c>
      <c r="AR6" s="341" t="s">
        <v>143</v>
      </c>
      <c r="AS6" s="341" t="s">
        <v>143</v>
      </c>
      <c r="AT6" s="341" t="s">
        <v>143</v>
      </c>
      <c r="AU6" s="341" t="s">
        <v>143</v>
      </c>
      <c r="AV6" s="341" t="s">
        <v>143</v>
      </c>
      <c r="AW6" s="341" t="s">
        <v>143</v>
      </c>
      <c r="AX6" s="341">
        <f>IF(AND(OR($C$15&lt;&gt;"",$E$15&lt;&gt;""),AX15="",GT7=1),1,0)</f>
        <v>0</v>
      </c>
      <c r="AY6" s="341" t="s">
        <v>143</v>
      </c>
      <c r="AZ6" s="341">
        <f>IF(AND(AY15&lt;&gt;"",AZ15=""),1,0)</f>
        <v>0</v>
      </c>
      <c r="BA6" s="341">
        <f>IF(AND(OR($C$15&lt;&gt;"",$E$15&lt;&gt;""),BA15="",GT7=1),1,0)</f>
        <v>0</v>
      </c>
      <c r="BB6" s="341" t="s">
        <v>143</v>
      </c>
      <c r="BC6" s="341">
        <f>IF(AND(BB15&lt;&gt;"",BC15=""),1,0)</f>
        <v>0</v>
      </c>
      <c r="BD6" s="341">
        <f>IF(AND(OR($C$15&lt;&gt;"",$E$15&lt;&gt;""),BD15="",GT7=1),1,0)</f>
        <v>0</v>
      </c>
      <c r="BE6" s="341" t="s">
        <v>143</v>
      </c>
      <c r="BF6" s="341">
        <f>IF(AND(OR($C$15&lt;&gt;"",$E$15&lt;&gt;""),BF15="",GT7=1),1,0)</f>
        <v>0</v>
      </c>
      <c r="BG6" s="341" t="s">
        <v>143</v>
      </c>
      <c r="BH6" s="341">
        <f>IF(AND(OR($BD$15="NIE lub częściowo",BF15="NIE lub częściowo"),BH15=""),1,0)</f>
        <v>0</v>
      </c>
      <c r="BI6" s="341">
        <f>IF(AND(OR($C$15&lt;&gt;"",$E$15&lt;&gt;""),BI15="",GT7=1),1,0)</f>
        <v>0</v>
      </c>
      <c r="BJ6" s="341" t="s">
        <v>143</v>
      </c>
      <c r="BK6" s="341">
        <f>IF(AND(OR($C$15&lt;&gt;"",$E$15&lt;&gt;""),BK15="",GT7=1),1,0)</f>
        <v>0</v>
      </c>
      <c r="BL6" s="341" t="s">
        <v>143</v>
      </c>
      <c r="BM6" s="341">
        <f>IF(AND(OR($BI$15="NIE lub częściowo",BK15="NIE lub częściowo"),BM15=""),1,0)</f>
        <v>0</v>
      </c>
      <c r="BN6" s="341">
        <f>IF(AND(OR($C$15&lt;&gt;"",$E$15&lt;&gt;""),BN15="",GT7=1),1,0)</f>
        <v>0</v>
      </c>
      <c r="BO6" s="341">
        <f>IF(MID(BN15,1,3)="TAK",1,0)</f>
        <v>0</v>
      </c>
      <c r="BP6" s="341">
        <f>IF(AND(OR($C$15&lt;&gt;"",$E$15&lt;&gt;""),BP15="",GT7=1),1,0)</f>
        <v>0</v>
      </c>
      <c r="BQ6" s="341">
        <f>IF(AND(OR($C$15&lt;&gt;"",$E$15&lt;&gt;""),BQ15="",GT7=1),1,0)</f>
        <v>0</v>
      </c>
      <c r="BR6" s="341">
        <f>IF(AND(OR($C$15&lt;&gt;"",$E$15&lt;&gt;""),BR15="",GT7=1),1,0)</f>
        <v>0</v>
      </c>
      <c r="BS6" s="341">
        <f>IF(AND(OR($C$15&lt;&gt;"",$E$15&lt;&gt;""),BS15="",GT7=1),1,0)</f>
        <v>0</v>
      </c>
      <c r="BT6" s="341" t="s">
        <v>143</v>
      </c>
      <c r="BU6" s="341" t="s">
        <v>143</v>
      </c>
      <c r="BV6" s="341">
        <f>IF(AND(OR($C$15&lt;&gt;"",$E$15&lt;&gt;""),BV15="",GT7=1),1,0)</f>
        <v>0</v>
      </c>
      <c r="BW6" s="341">
        <f t="shared" ref="BW6:CB6" si="1">IF(AND(OR($C$15&lt;&gt;"",$E$15&lt;&gt;""),BW15=""),1,0)</f>
        <v>0</v>
      </c>
      <c r="BX6" s="341">
        <f t="shared" si="1"/>
        <v>0</v>
      </c>
      <c r="BY6" s="341">
        <f t="shared" si="1"/>
        <v>0</v>
      </c>
      <c r="BZ6" s="341">
        <f t="shared" si="1"/>
        <v>0</v>
      </c>
      <c r="CA6" s="341">
        <f t="shared" si="1"/>
        <v>0</v>
      </c>
      <c r="CB6" s="341">
        <f t="shared" si="1"/>
        <v>0</v>
      </c>
      <c r="CC6" s="341" t="s">
        <v>143</v>
      </c>
      <c r="CD6" s="341">
        <f>IF(AND(OR($C$15&lt;&gt;"",$E$15&lt;&gt;""),CD15=""),1,0)</f>
        <v>0</v>
      </c>
      <c r="CE6" s="341">
        <f>IF(AND(OR($C$15&lt;&gt;"",$E$15&lt;&gt;""),CE15=""),1,0)</f>
        <v>0</v>
      </c>
      <c r="CF6" s="341">
        <f>IF(AND(OR($C$15&lt;&gt;"",$E$15&lt;&gt;""),CF15=""),1,0)</f>
        <v>0</v>
      </c>
      <c r="CG6" s="341">
        <f>IF(AND(OR($C$15&lt;&gt;"",$E$15&lt;&gt;""),CG15=""),1,0)</f>
        <v>0</v>
      </c>
      <c r="CH6" s="341" t="s">
        <v>143</v>
      </c>
      <c r="CI6" s="341" t="s">
        <v>143</v>
      </c>
      <c r="CJ6" s="341">
        <f>IF(AND(CI15&lt;&gt;"",CJ15=""),1,0)</f>
        <v>0</v>
      </c>
      <c r="CK6" s="341" t="s">
        <v>143</v>
      </c>
      <c r="CL6" s="341" t="s">
        <v>143</v>
      </c>
      <c r="CM6" s="341" t="s">
        <v>143</v>
      </c>
      <c r="CN6" s="341" t="s">
        <v>143</v>
      </c>
      <c r="CO6" s="341" t="s">
        <v>143</v>
      </c>
      <c r="CP6" s="341" t="s">
        <v>143</v>
      </c>
      <c r="CQ6" s="341" t="s">
        <v>143</v>
      </c>
      <c r="CR6" s="341" t="s">
        <v>143</v>
      </c>
      <c r="CS6" s="341">
        <f>IF(AND(CR15&gt;0,CS15=""),1,0)</f>
        <v>0</v>
      </c>
      <c r="CT6" s="341" t="s">
        <v>143</v>
      </c>
      <c r="CU6" s="341">
        <f>IF(AND(CT15&gt;0,CU15=""),1,0)</f>
        <v>0</v>
      </c>
      <c r="CV6" s="341" t="s">
        <v>143</v>
      </c>
      <c r="CW6" s="341">
        <f>IF(AND(CV15&gt;0,CW15=""),1,0)</f>
        <v>0</v>
      </c>
      <c r="CX6" s="341" t="s">
        <v>143</v>
      </c>
      <c r="CY6" s="341" t="s">
        <v>143</v>
      </c>
      <c r="CZ6" s="341" t="s">
        <v>143</v>
      </c>
      <c r="DA6" s="341">
        <f>IF(AND(CZ15&lt;&gt;"",DA15=""),1,0)</f>
        <v>0</v>
      </c>
      <c r="DB6" s="341" t="s">
        <v>143</v>
      </c>
      <c r="DC6" s="341" t="s">
        <v>143</v>
      </c>
      <c r="DD6" s="341" t="s">
        <v>143</v>
      </c>
      <c r="DE6" s="341" t="s">
        <v>143</v>
      </c>
      <c r="DF6" s="341" t="s">
        <v>143</v>
      </c>
      <c r="DG6" s="341" t="s">
        <v>143</v>
      </c>
      <c r="DH6" s="341" t="s">
        <v>143</v>
      </c>
      <c r="DI6" s="341" t="s">
        <v>143</v>
      </c>
      <c r="DJ6" s="341" t="s">
        <v>143</v>
      </c>
      <c r="DK6" s="341" t="s">
        <v>143</v>
      </c>
      <c r="DL6" s="341" t="s">
        <v>143</v>
      </c>
      <c r="DM6" s="341" t="s">
        <v>143</v>
      </c>
      <c r="DN6" s="341">
        <f>IF(AND(OR($C$15&lt;&gt;"",$E$15&lt;&gt;""),DN15=""),1,0)</f>
        <v>0</v>
      </c>
      <c r="DO6" s="341">
        <f>IF(AND(OR($C$15&lt;&gt;"",$E$15&lt;&gt;""),DO15=""),1,0)</f>
        <v>0</v>
      </c>
      <c r="DP6" s="341">
        <f>IF(AND(OR($C$15&lt;&gt;"",$E$15&lt;&gt;""),DP15=""),1,0)</f>
        <v>0</v>
      </c>
      <c r="DQ6" s="341">
        <f>IF(AND(OR($C$15&lt;&gt;"",$E$15&lt;&gt;""),DQ15=""),1,0)</f>
        <v>0</v>
      </c>
      <c r="DR6" s="341" t="s">
        <v>143</v>
      </c>
      <c r="DS6" s="341">
        <f>IF(AND($DP$15&gt;0,OR($DQ$15="Tak",$DQ$15="Nie"),DS15=""),1,0)</f>
        <v>0</v>
      </c>
      <c r="DT6" s="341">
        <f t="shared" ref="DT6:DZ6" si="2">IF(AND($DP$15&gt;0,OR($DQ$15="Tak",$DQ$15="Nie"),DT15=""),1,0)</f>
        <v>0</v>
      </c>
      <c r="DU6" s="341">
        <f t="shared" si="2"/>
        <v>0</v>
      </c>
      <c r="DV6" s="341">
        <f t="shared" si="2"/>
        <v>0</v>
      </c>
      <c r="DW6" s="341">
        <f t="shared" si="2"/>
        <v>0</v>
      </c>
      <c r="DX6" s="341">
        <f t="shared" si="2"/>
        <v>0</v>
      </c>
      <c r="DY6" s="341">
        <f t="shared" si="2"/>
        <v>0</v>
      </c>
      <c r="DZ6" s="341">
        <f t="shared" si="2"/>
        <v>0</v>
      </c>
      <c r="EA6" s="341">
        <f>IF(AND($DP$15&gt;0,OR($DQ$15="Tak",$DQ$15="Nie"),EA15="",GT7=1),1,0)</f>
        <v>0</v>
      </c>
      <c r="EB6" s="341">
        <f>IF(AND($DP$15&gt;0,OR($DQ$15="Tak",$DQ$15="Nie"),EB15="",GT7=1),1,0)</f>
        <v>0</v>
      </c>
      <c r="EC6" s="341">
        <f>IF(AND(OR($C$15&lt;&gt;"",$E$15&lt;&gt;""),EC15="",GT7=1),1,0)</f>
        <v>0</v>
      </c>
      <c r="ED6" s="341">
        <f>IF(AND(OR($C$15&lt;&gt;"",$E$15&lt;&gt;""),ED15="",GT7=1),1,0)</f>
        <v>0</v>
      </c>
      <c r="EE6" s="341">
        <f>IF(AND(OR($C$15&lt;&gt;"",$E$15&lt;&gt;""),EE15="",GT7=1,ED15="TAK"),1,0)</f>
        <v>0</v>
      </c>
      <c r="EF6" s="341">
        <f>IF(AND(OR($C$15&lt;&gt;"",$E$15&lt;&gt;""),EF15="",GT7=1),1,0)</f>
        <v>0</v>
      </c>
      <c r="EG6" s="341">
        <f>IF(AND(OR($C$15&lt;&gt;"",$E$15&lt;&gt;""),EG15="",GT7=1),1,0)</f>
        <v>0</v>
      </c>
      <c r="EH6" s="341">
        <f>IF(AND($GT$15=1,EH15=""),1,0)</f>
        <v>0</v>
      </c>
      <c r="EI6" s="341">
        <f>IF(AND($GT$15=1,EI15=""),1,0)</f>
        <v>0</v>
      </c>
      <c r="EJ6" s="341">
        <f>IF(AND($GT$15=1,EJ15=""),1,0)</f>
        <v>0</v>
      </c>
      <c r="EK6" s="341">
        <f>IF(AND($GT$15=1,EK15=""),1,0)</f>
        <v>0</v>
      </c>
      <c r="EL6" s="341">
        <f>IF(AND($GT$15=1,EL15=""),1,0)</f>
        <v>0</v>
      </c>
      <c r="EM6" s="341"/>
      <c r="EN6" s="341"/>
      <c r="EO6" s="341"/>
      <c r="EP6" s="341">
        <f>IF(AND($GT$15=1,EP15="",EL15="TAK"),1,0)</f>
        <v>0</v>
      </c>
      <c r="EQ6" s="341">
        <f>IF(AND($GT$15=1,EQ15=""),1,0)</f>
        <v>0</v>
      </c>
      <c r="ER6" s="341">
        <f>IF(AND($GU$15=1,ER15=""),1,0)</f>
        <v>0</v>
      </c>
      <c r="ES6" s="341"/>
      <c r="ET6" s="341"/>
      <c r="EU6" s="341"/>
      <c r="EV6" s="341">
        <f>IF(OR(EU15="TAK",EU15="CZĘŚCIOWO"),1,0)</f>
        <v>0</v>
      </c>
      <c r="EW6" s="341">
        <f>IF(AND($GU$15=1,EW15=""),1,0)</f>
        <v>0</v>
      </c>
      <c r="EX6" s="341"/>
      <c r="EY6" s="341"/>
      <c r="EZ6" s="341">
        <f>IF(AND($GU$15=1,EZ15=""),1,0)</f>
        <v>0</v>
      </c>
      <c r="FA6" s="341"/>
      <c r="FB6" s="341"/>
      <c r="FC6" s="341"/>
      <c r="FD6" s="341">
        <f>IF(AND($GU$15=1,FD15=""),1,0)</f>
        <v>0</v>
      </c>
      <c r="FE6" s="341"/>
      <c r="FF6" s="341">
        <f>IF(AND($GU$15=1,FF15=""),1,0)</f>
        <v>0</v>
      </c>
      <c r="FG6" s="341">
        <f>IF(FF15="TAK",1,0)</f>
        <v>0</v>
      </c>
      <c r="FH6" s="341"/>
      <c r="FI6" s="341">
        <f>IF(AND($GU$15=1,FI15="",FF15="TAK"),1,0)</f>
        <v>0</v>
      </c>
      <c r="FJ6" s="341">
        <f>IF(AND($GU$15=1,FJ15=""),1,0)</f>
        <v>0</v>
      </c>
      <c r="FK6" s="341">
        <f>IF(AND($GV$15=1,FK15=""),1,0)</f>
        <v>0</v>
      </c>
      <c r="FL6" s="341">
        <f>IF(AND($GV$15=1,FL15=""),1,0)</f>
        <v>0</v>
      </c>
      <c r="FM6" s="341">
        <f>IF(AND($GV$15=1,FM15=""),1,0)</f>
        <v>0</v>
      </c>
      <c r="FN6" s="341">
        <f>IF(AND($GV$15=1,FN15=""),1,0)</f>
        <v>0</v>
      </c>
      <c r="FO6" s="341">
        <f>IF(AND($GV$15=1,FO15="",FN15="TAK"),1,0)</f>
        <v>0</v>
      </c>
      <c r="FP6" s="341">
        <f>IF(AND($GV$15=1,FP15=""),1,0)</f>
        <v>0</v>
      </c>
      <c r="FQ6" s="341">
        <f>IF(AND($GW$15=1,FQ15=""),1,0)</f>
        <v>0</v>
      </c>
      <c r="FR6" s="341">
        <f>IF(AND($GW$15=1,FR15=""),1,0)</f>
        <v>0</v>
      </c>
      <c r="FS6" s="341">
        <f>IF(AND($GW$15=1,FS15=""),1,0)</f>
        <v>0</v>
      </c>
      <c r="FT6" s="341">
        <f>IF(AND($GW$15=1,FT15=""),1,0)</f>
        <v>0</v>
      </c>
      <c r="FU6" s="341">
        <f>IF(AND($GW$15=1,FU15="",FT15="TAK"),1,0)</f>
        <v>0</v>
      </c>
      <c r="FV6" s="341">
        <f>IF(AND($GW$15=1,FV15=""),1,0)</f>
        <v>0</v>
      </c>
      <c r="FW6" s="341" t="s">
        <v>143</v>
      </c>
      <c r="FX6" s="341">
        <f>IF(AND(FW15&lt;&gt;"",FX15=""),1,0)</f>
        <v>0</v>
      </c>
      <c r="FY6" s="341" t="s">
        <v>143</v>
      </c>
      <c r="FZ6" s="341" t="s">
        <v>143</v>
      </c>
      <c r="GA6" s="341" t="s">
        <v>143</v>
      </c>
      <c r="GB6" s="341" t="s">
        <v>143</v>
      </c>
      <c r="GC6" s="341" t="s">
        <v>10175</v>
      </c>
      <c r="GD6" s="341" t="s">
        <v>10175</v>
      </c>
      <c r="GE6" s="341" t="s">
        <v>10175</v>
      </c>
      <c r="GF6" s="341" t="s">
        <v>10175</v>
      </c>
      <c r="GG6" s="341" t="s">
        <v>10175</v>
      </c>
      <c r="GH6" s="341" t="s">
        <v>10175</v>
      </c>
      <c r="GI6" s="341" t="s">
        <v>10175</v>
      </c>
      <c r="GJ6" s="341" t="s">
        <v>10175</v>
      </c>
      <c r="GK6" s="341"/>
      <c r="GT6" s="340" t="s">
        <v>10193</v>
      </c>
      <c r="GU6" s="340" t="s">
        <v>10209</v>
      </c>
      <c r="HF6" s="420"/>
      <c r="HH6" s="421"/>
      <c r="HK6" s="421"/>
      <c r="HM6" s="421"/>
    </row>
    <row r="7" spans="1:228" s="340" customFormat="1" hidden="1">
      <c r="B7" s="341"/>
      <c r="C7" s="341"/>
      <c r="D7" s="341"/>
      <c r="E7" s="341"/>
      <c r="F7" s="341"/>
      <c r="G7" s="341"/>
      <c r="H7" s="341"/>
      <c r="I7" s="341"/>
      <c r="J7" s="341"/>
      <c r="K7" s="341"/>
      <c r="L7" s="341"/>
      <c r="M7" s="341"/>
      <c r="N7" s="341"/>
      <c r="O7" s="341"/>
      <c r="P7" s="341"/>
      <c r="Q7" s="341"/>
      <c r="R7" s="341"/>
      <c r="S7" s="341"/>
      <c r="T7" s="341"/>
      <c r="U7" s="341"/>
      <c r="V7" s="341"/>
      <c r="W7" s="341"/>
      <c r="X7" s="341">
        <f>X6</f>
        <v>0</v>
      </c>
      <c r="Y7" s="341"/>
      <c r="Z7" s="341"/>
      <c r="AA7" s="341"/>
      <c r="AB7" s="341"/>
      <c r="AC7" s="341"/>
      <c r="AD7" s="341"/>
      <c r="AE7" s="341"/>
      <c r="AF7" s="341"/>
      <c r="AG7" s="341"/>
      <c r="AH7" s="341"/>
      <c r="AI7" s="341">
        <f>AI6</f>
        <v>0</v>
      </c>
      <c r="AJ7" s="341"/>
      <c r="AK7" s="341"/>
      <c r="AL7" s="341"/>
      <c r="AM7" s="341"/>
      <c r="AN7" s="341"/>
      <c r="AO7" s="341"/>
      <c r="AP7" s="341"/>
      <c r="AQ7" s="341"/>
      <c r="AR7" s="341"/>
      <c r="AS7" s="341"/>
      <c r="AT7" s="341"/>
      <c r="AU7" s="341"/>
      <c r="AV7" s="341"/>
      <c r="AW7" s="341"/>
      <c r="AX7" s="341"/>
      <c r="AY7" s="341"/>
      <c r="AZ7" s="341">
        <f>AZ6</f>
        <v>0</v>
      </c>
      <c r="BA7" s="341"/>
      <c r="BB7" s="341"/>
      <c r="BC7" s="341">
        <f>BC6</f>
        <v>0</v>
      </c>
      <c r="BD7" s="341"/>
      <c r="BE7" s="341"/>
      <c r="BF7" s="341"/>
      <c r="BG7" s="341"/>
      <c r="BH7" s="341"/>
      <c r="BI7" s="341"/>
      <c r="BJ7" s="341"/>
      <c r="BK7" s="341"/>
      <c r="BL7" s="341"/>
      <c r="BM7" s="341"/>
      <c r="BN7" s="341"/>
      <c r="BO7" s="341"/>
      <c r="BP7" s="341"/>
      <c r="BQ7" s="341"/>
      <c r="BR7" s="341"/>
      <c r="BS7" s="341"/>
      <c r="BT7" s="341"/>
      <c r="BU7" s="341"/>
      <c r="BV7" s="341"/>
      <c r="BW7" s="341"/>
      <c r="BX7" s="341"/>
      <c r="BY7" s="341"/>
      <c r="BZ7" s="341"/>
      <c r="CA7" s="341"/>
      <c r="CB7" s="341"/>
      <c r="CC7" s="341"/>
      <c r="CD7" s="341"/>
      <c r="CE7" s="341"/>
      <c r="CF7" s="341"/>
      <c r="CG7" s="341"/>
      <c r="CH7" s="341"/>
      <c r="CI7" s="341"/>
      <c r="CJ7" s="341">
        <f>CJ6</f>
        <v>0</v>
      </c>
      <c r="CK7" s="341"/>
      <c r="CL7" s="341"/>
      <c r="CM7" s="341"/>
      <c r="CN7" s="341"/>
      <c r="CO7" s="341"/>
      <c r="CP7" s="341"/>
      <c r="CQ7" s="341"/>
      <c r="CR7" s="341"/>
      <c r="CS7" s="341"/>
      <c r="CT7" s="341"/>
      <c r="CU7" s="341"/>
      <c r="CV7" s="341"/>
      <c r="CW7" s="341"/>
      <c r="CX7" s="341"/>
      <c r="CY7" s="341"/>
      <c r="CZ7" s="341"/>
      <c r="DA7" s="341">
        <f>DA6</f>
        <v>0</v>
      </c>
      <c r="DB7" s="341"/>
      <c r="DC7" s="341"/>
      <c r="DD7" s="341"/>
      <c r="DE7" s="341"/>
      <c r="DF7" s="341"/>
      <c r="DG7" s="341"/>
      <c r="DH7" s="341"/>
      <c r="DI7" s="341"/>
      <c r="DJ7" s="341"/>
      <c r="DK7" s="341"/>
      <c r="DL7" s="341"/>
      <c r="DM7" s="341"/>
      <c r="DN7" s="341"/>
      <c r="DO7" s="341"/>
      <c r="DP7" s="341"/>
      <c r="DQ7" s="341"/>
      <c r="DR7" s="341"/>
      <c r="DS7" s="341"/>
      <c r="DT7" s="341"/>
      <c r="DU7" s="341"/>
      <c r="DV7" s="341"/>
      <c r="DW7" s="341"/>
      <c r="DX7" s="341"/>
      <c r="DY7" s="341"/>
      <c r="DZ7" s="341"/>
      <c r="EA7" s="341"/>
      <c r="EB7" s="341"/>
      <c r="EC7" s="341"/>
      <c r="ED7" s="341"/>
      <c r="EE7" s="341"/>
      <c r="EF7" s="341"/>
      <c r="EG7" s="341"/>
      <c r="EH7" s="341"/>
      <c r="EI7" s="341"/>
      <c r="EJ7" s="341"/>
      <c r="EK7" s="341"/>
      <c r="EL7" s="341"/>
      <c r="EM7" s="341"/>
      <c r="EN7" s="341"/>
      <c r="EO7" s="341"/>
      <c r="EP7" s="341"/>
      <c r="EQ7" s="341"/>
      <c r="ER7" s="341"/>
      <c r="ES7" s="341"/>
      <c r="ET7" s="341"/>
      <c r="EU7" s="341"/>
      <c r="EV7" s="341"/>
      <c r="EW7" s="341"/>
      <c r="EX7" s="341"/>
      <c r="EY7" s="341"/>
      <c r="EZ7" s="341"/>
      <c r="FA7" s="341"/>
      <c r="FB7" s="341"/>
      <c r="FC7" s="341"/>
      <c r="FD7" s="341"/>
      <c r="FE7" s="341"/>
      <c r="FF7" s="341"/>
      <c r="FG7" s="341"/>
      <c r="FH7" s="341"/>
      <c r="FI7" s="341"/>
      <c r="FJ7" s="341"/>
      <c r="FK7" s="341"/>
      <c r="FL7" s="341"/>
      <c r="FM7" s="341"/>
      <c r="FN7" s="341"/>
      <c r="FO7" s="341"/>
      <c r="FP7" s="341"/>
      <c r="FQ7" s="341"/>
      <c r="FR7" s="341"/>
      <c r="FS7" s="341"/>
      <c r="FT7" s="341"/>
      <c r="FU7" s="341"/>
      <c r="FV7" s="341"/>
      <c r="FW7" s="341"/>
      <c r="FX7" s="341"/>
      <c r="FY7" s="341"/>
      <c r="FZ7" s="341"/>
      <c r="GA7" s="341"/>
      <c r="GB7" s="341"/>
      <c r="GC7" s="341"/>
      <c r="GD7" s="341"/>
      <c r="GE7" s="341"/>
      <c r="GF7" s="341"/>
      <c r="GG7" s="341"/>
      <c r="GH7" s="341"/>
      <c r="GI7" s="341"/>
      <c r="GJ7" s="341"/>
      <c r="GK7" s="341"/>
      <c r="GT7" s="340">
        <f>IF(F15&lt;&gt;"",IF(MID(F15,1,1)="A",1,0),0)</f>
        <v>0</v>
      </c>
      <c r="GU7" s="340">
        <f>IF(F15&lt;&gt;"",IF(OR(MID(F15,1,1)="W",MID(F15,1,1)="L"),1,0),0)</f>
        <v>0</v>
      </c>
      <c r="HF7" s="420"/>
      <c r="HH7" s="421"/>
      <c r="HK7" s="421"/>
      <c r="HM7" s="421"/>
    </row>
    <row r="8" spans="1:228">
      <c r="A8" s="1"/>
      <c r="B8" s="1"/>
      <c r="C8" s="2"/>
      <c r="D8" s="2"/>
      <c r="E8" s="2"/>
      <c r="F8" s="3"/>
      <c r="G8" s="4"/>
      <c r="H8" s="4"/>
      <c r="I8" s="4"/>
      <c r="J8" s="3"/>
      <c r="K8" s="3"/>
      <c r="L8" s="3"/>
      <c r="M8" s="3"/>
      <c r="N8" s="3"/>
      <c r="O8" s="3"/>
      <c r="P8" s="5"/>
      <c r="Q8" s="5"/>
      <c r="R8" s="5"/>
      <c r="S8" s="5"/>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6" t="s">
        <v>9</v>
      </c>
      <c r="EI8" s="6"/>
      <c r="EJ8" s="6"/>
      <c r="EK8" s="7"/>
      <c r="EL8" s="7"/>
      <c r="EM8" s="321"/>
      <c r="EN8" s="321"/>
      <c r="EO8" s="321"/>
      <c r="EP8" s="321"/>
      <c r="EQ8" s="322"/>
      <c r="ER8" s="322"/>
      <c r="ES8" s="322"/>
      <c r="ET8" s="322"/>
      <c r="EU8" s="322"/>
      <c r="EV8" s="322"/>
      <c r="EW8" s="322"/>
      <c r="EX8" s="322"/>
      <c r="EY8" s="322"/>
      <c r="EZ8" s="322"/>
      <c r="FA8" s="322"/>
      <c r="FB8" s="322"/>
      <c r="FC8" s="322"/>
      <c r="FD8" s="322"/>
      <c r="FE8" s="322"/>
      <c r="FF8" s="322"/>
      <c r="FG8" s="322"/>
      <c r="FH8" s="322"/>
      <c r="FI8" s="322"/>
      <c r="FJ8" s="322"/>
      <c r="FK8" s="322"/>
      <c r="FL8" s="322"/>
      <c r="FM8" s="322"/>
      <c r="FN8" s="322"/>
      <c r="FO8" s="322"/>
      <c r="FP8" s="322"/>
      <c r="FQ8" s="322"/>
      <c r="FR8" s="322"/>
      <c r="FS8" s="322"/>
      <c r="FT8" s="322"/>
      <c r="FU8" s="322"/>
      <c r="FV8" s="322"/>
      <c r="FW8" s="322"/>
      <c r="FX8" s="322"/>
      <c r="FY8" s="322"/>
      <c r="FZ8" s="322"/>
      <c r="GA8" s="323"/>
      <c r="GB8" s="3"/>
      <c r="GC8" s="3"/>
      <c r="GD8" s="3"/>
      <c r="GE8" s="3"/>
      <c r="GF8" s="3"/>
      <c r="GG8" s="3"/>
      <c r="GH8" s="3"/>
      <c r="GI8" s="3"/>
      <c r="GJ8" s="8"/>
      <c r="GK8" s="632"/>
    </row>
    <row r="9" spans="1:228" s="149" customFormat="1" ht="35.25" customHeight="1">
      <c r="A9" s="9" t="s">
        <v>10</v>
      </c>
      <c r="B9" s="10"/>
      <c r="C9" s="11"/>
      <c r="D9" s="11"/>
      <c r="E9" s="11"/>
      <c r="F9" s="11"/>
      <c r="G9" s="11"/>
      <c r="H9" s="11"/>
      <c r="I9" s="11"/>
      <c r="J9" s="11"/>
      <c r="K9" s="11"/>
      <c r="L9" s="12"/>
      <c r="M9" s="11"/>
      <c r="N9" s="11"/>
      <c r="O9" s="11"/>
      <c r="P9" s="11"/>
      <c r="Q9" s="11"/>
      <c r="R9" s="11"/>
      <c r="S9" s="11"/>
      <c r="T9" s="11"/>
      <c r="U9" s="11"/>
      <c r="V9" s="11"/>
      <c r="W9" s="11"/>
      <c r="X9" s="11"/>
      <c r="Y9" s="11"/>
      <c r="Z9" s="13"/>
      <c r="AA9" s="14" t="s">
        <v>11</v>
      </c>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6" t="s">
        <v>12</v>
      </c>
      <c r="BQ9" s="17"/>
      <c r="BR9" s="17"/>
      <c r="BS9" s="17"/>
      <c r="BT9" s="17"/>
      <c r="BU9" s="17"/>
      <c r="BV9" s="17"/>
      <c r="BW9" s="18"/>
      <c r="BX9" s="18"/>
      <c r="BY9" s="18"/>
      <c r="BZ9" s="18"/>
      <c r="CA9" s="18"/>
      <c r="CB9" s="18"/>
      <c r="CC9" s="18"/>
      <c r="CD9" s="18"/>
      <c r="CE9" s="18"/>
      <c r="CF9" s="18"/>
      <c r="CG9" s="18"/>
      <c r="CH9" s="18"/>
      <c r="CI9" s="18"/>
      <c r="CJ9" s="19"/>
      <c r="CK9" s="20" t="s">
        <v>10439</v>
      </c>
      <c r="CL9" s="21"/>
      <c r="CM9" s="21"/>
      <c r="CN9" s="21"/>
      <c r="CO9" s="21"/>
      <c r="CP9" s="21"/>
      <c r="CQ9" s="21"/>
      <c r="CR9" s="21"/>
      <c r="CS9" s="21"/>
      <c r="CT9" s="21"/>
      <c r="CU9" s="21"/>
      <c r="CV9" s="21"/>
      <c r="CW9" s="21"/>
      <c r="CX9" s="21"/>
      <c r="CY9" s="21"/>
      <c r="CZ9" s="21"/>
      <c r="DA9" s="21"/>
      <c r="DB9" s="22" t="s">
        <v>13</v>
      </c>
      <c r="DC9" s="23"/>
      <c r="DD9" s="23"/>
      <c r="DE9" s="23"/>
      <c r="DF9" s="23"/>
      <c r="DG9" s="20" t="s">
        <v>14</v>
      </c>
      <c r="DH9" s="21"/>
      <c r="DI9" s="21"/>
      <c r="DJ9" s="21"/>
      <c r="DK9" s="21"/>
      <c r="DL9" s="21"/>
      <c r="DM9" s="21"/>
      <c r="DN9" s="22" t="s">
        <v>15</v>
      </c>
      <c r="DO9" s="24"/>
      <c r="DP9" s="20" t="s">
        <v>16</v>
      </c>
      <c r="DQ9" s="21"/>
      <c r="DR9" s="21"/>
      <c r="DS9" s="21"/>
      <c r="DT9" s="21"/>
      <c r="DU9" s="21"/>
      <c r="DV9" s="21"/>
      <c r="DW9" s="21"/>
      <c r="DX9" s="21"/>
      <c r="DY9" s="21"/>
      <c r="DZ9" s="21"/>
      <c r="EA9" s="21"/>
      <c r="EB9" s="21"/>
      <c r="EC9" s="21"/>
      <c r="ED9" s="21"/>
      <c r="EE9" s="21"/>
      <c r="EF9" s="21"/>
      <c r="EG9" s="25"/>
      <c r="EH9" s="26" t="s">
        <v>10449</v>
      </c>
      <c r="EI9" s="27"/>
      <c r="EJ9" s="27"/>
      <c r="EK9" s="27"/>
      <c r="EL9" s="27"/>
      <c r="EM9" s="27"/>
      <c r="EN9" s="27"/>
      <c r="EO9" s="27"/>
      <c r="EP9" s="27"/>
      <c r="EQ9" s="27"/>
      <c r="ER9" s="27" t="s">
        <v>10448</v>
      </c>
      <c r="ES9" s="27"/>
      <c r="ET9" s="27"/>
      <c r="EU9" s="27"/>
      <c r="EV9" s="27"/>
      <c r="EW9" s="27"/>
      <c r="EX9" s="27"/>
      <c r="EY9" s="27"/>
      <c r="EZ9" s="27"/>
      <c r="FA9" s="27"/>
      <c r="FB9" s="27"/>
      <c r="FC9" s="27"/>
      <c r="FD9" s="27"/>
      <c r="FE9" s="27"/>
      <c r="FF9" s="27"/>
      <c r="FG9" s="27"/>
      <c r="FH9" s="27"/>
      <c r="FI9" s="27"/>
      <c r="FJ9" s="27"/>
      <c r="FK9" s="28" t="s">
        <v>10498</v>
      </c>
      <c r="FL9" s="29"/>
      <c r="FM9" s="29"/>
      <c r="FN9" s="29"/>
      <c r="FO9" s="29"/>
      <c r="FP9" s="29"/>
      <c r="FQ9" s="29" t="s">
        <v>10497</v>
      </c>
      <c r="FR9" s="29"/>
      <c r="FS9" s="29"/>
      <c r="FT9" s="29"/>
      <c r="FU9" s="29"/>
      <c r="FV9" s="29"/>
      <c r="FW9" s="29"/>
      <c r="FX9" s="29"/>
      <c r="FY9" s="30" t="s">
        <v>10506</v>
      </c>
      <c r="FZ9" s="31"/>
      <c r="GA9" s="32" t="s">
        <v>10510</v>
      </c>
      <c r="GB9" s="33"/>
      <c r="GC9" s="34" t="s">
        <v>17</v>
      </c>
      <c r="GD9" s="34"/>
      <c r="GE9" s="34"/>
      <c r="GF9" s="34"/>
      <c r="GG9" s="34"/>
      <c r="GH9" s="34"/>
      <c r="GI9" s="34"/>
      <c r="GJ9" s="34"/>
      <c r="GK9" s="34"/>
      <c r="HF9" s="386"/>
      <c r="HH9" s="421"/>
      <c r="HI9" s="340"/>
      <c r="HJ9" s="340"/>
      <c r="HK9" s="421"/>
      <c r="HL9" s="340"/>
      <c r="HM9" s="421"/>
    </row>
    <row r="10" spans="1:228" s="333" customFormat="1" ht="40.5" customHeight="1">
      <c r="A10" s="35"/>
      <c r="B10" s="490"/>
      <c r="C10" s="37"/>
      <c r="D10" s="38"/>
      <c r="E10" s="38"/>
      <c r="F10" s="39"/>
      <c r="G10" s="39"/>
      <c r="H10" s="39"/>
      <c r="I10" s="40"/>
      <c r="J10" s="38"/>
      <c r="K10" s="40"/>
      <c r="L10" s="40"/>
      <c r="M10" s="40"/>
      <c r="N10" s="41"/>
      <c r="O10" s="41"/>
      <c r="P10" s="42"/>
      <c r="Q10" s="39"/>
      <c r="R10" s="42"/>
      <c r="S10" s="39"/>
      <c r="T10" s="39"/>
      <c r="U10" s="37"/>
      <c r="V10" s="37"/>
      <c r="W10" s="38"/>
      <c r="X10" s="37"/>
      <c r="Y10" s="39"/>
      <c r="Z10" s="37"/>
      <c r="AA10" s="43" t="s">
        <v>19</v>
      </c>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212"/>
      <c r="BE10" s="212"/>
      <c r="BF10" s="212"/>
      <c r="BG10" s="212"/>
      <c r="BH10" s="212"/>
      <c r="BI10" s="212"/>
      <c r="BJ10" s="212"/>
      <c r="BK10" s="212"/>
      <c r="BL10" s="212"/>
      <c r="BM10" s="212"/>
      <c r="BN10" s="212"/>
      <c r="BO10" s="45"/>
      <c r="BP10" s="43" t="s">
        <v>19</v>
      </c>
      <c r="BQ10" s="44"/>
      <c r="BR10" s="44"/>
      <c r="BS10" s="44"/>
      <c r="BT10" s="44"/>
      <c r="BU10" s="44"/>
      <c r="BV10" s="46"/>
      <c r="BW10" s="601" t="s">
        <v>10446</v>
      </c>
      <c r="BX10" s="47"/>
      <c r="BY10" s="47"/>
      <c r="BZ10" s="47"/>
      <c r="CA10" s="47"/>
      <c r="CB10" s="44"/>
      <c r="CC10" s="46"/>
      <c r="CD10" s="48" t="s">
        <v>10641</v>
      </c>
      <c r="CE10" s="49"/>
      <c r="CF10" s="49"/>
      <c r="CG10" s="49"/>
      <c r="CH10" s="89"/>
      <c r="CI10" s="89"/>
      <c r="CJ10" s="50"/>
      <c r="CK10" s="198" t="s">
        <v>10461</v>
      </c>
      <c r="CL10" s="51"/>
      <c r="CM10" s="51"/>
      <c r="CN10" s="52"/>
      <c r="CO10" s="53" t="s">
        <v>10462</v>
      </c>
      <c r="CP10" s="54"/>
      <c r="CQ10" s="55"/>
      <c r="CR10" s="55"/>
      <c r="CS10" s="55"/>
      <c r="CT10" s="55"/>
      <c r="CU10" s="55"/>
      <c r="CV10" s="55"/>
      <c r="CW10" s="55"/>
      <c r="CX10" s="56"/>
      <c r="CY10" s="57"/>
      <c r="CZ10" s="58"/>
      <c r="DA10" s="270"/>
      <c r="DB10" s="59"/>
      <c r="DC10" s="60"/>
      <c r="DD10" s="60"/>
      <c r="DE10" s="60"/>
      <c r="DF10" s="61"/>
      <c r="DG10" s="367" t="s">
        <v>10210</v>
      </c>
      <c r="DH10" s="62"/>
      <c r="DI10" s="62"/>
      <c r="DJ10" s="62"/>
      <c r="DK10" s="62"/>
      <c r="DL10" s="62"/>
      <c r="DM10" s="57"/>
      <c r="DN10" s="63"/>
      <c r="DO10" s="64"/>
      <c r="DP10" s="39"/>
      <c r="DQ10" s="65"/>
      <c r="DR10" s="66"/>
      <c r="DS10" s="39"/>
      <c r="DT10" s="67"/>
      <c r="DU10" s="67"/>
      <c r="DV10" s="67"/>
      <c r="DW10" s="67"/>
      <c r="DX10" s="67"/>
      <c r="DY10" s="67"/>
      <c r="DZ10" s="67"/>
      <c r="EA10" s="67"/>
      <c r="EB10" s="67"/>
      <c r="EC10" s="65"/>
      <c r="ED10" s="67"/>
      <c r="EE10" s="39"/>
      <c r="EF10" s="65"/>
      <c r="EG10" s="68"/>
      <c r="EH10" s="54" t="s">
        <v>10468</v>
      </c>
      <c r="EI10" s="69"/>
      <c r="EJ10" s="69"/>
      <c r="EK10" s="70"/>
      <c r="EL10" s="69"/>
      <c r="EM10" s="69"/>
      <c r="EN10" s="69"/>
      <c r="EO10" s="69"/>
      <c r="EP10" s="69"/>
      <c r="EQ10" s="56"/>
      <c r="ER10" s="54" t="s">
        <v>10642</v>
      </c>
      <c r="ES10" s="69"/>
      <c r="ET10" s="69"/>
      <c r="EU10" s="69"/>
      <c r="EV10" s="69"/>
      <c r="EW10" s="71"/>
      <c r="EX10" s="634"/>
      <c r="EY10" s="634"/>
      <c r="EZ10" s="71"/>
      <c r="FA10" s="71"/>
      <c r="FB10" s="634"/>
      <c r="FC10" s="634"/>
      <c r="FD10" s="71"/>
      <c r="FE10" s="71"/>
      <c r="FF10" s="71"/>
      <c r="FG10" s="71"/>
      <c r="FH10" s="71"/>
      <c r="FI10" s="71"/>
      <c r="FJ10" s="72"/>
      <c r="FK10" s="54" t="s">
        <v>10643</v>
      </c>
      <c r="FL10" s="69"/>
      <c r="FM10" s="69"/>
      <c r="FN10" s="69"/>
      <c r="FO10" s="69"/>
      <c r="FP10" s="56"/>
      <c r="FQ10" s="54" t="s">
        <v>10644</v>
      </c>
      <c r="FR10" s="69"/>
      <c r="FS10" s="69"/>
      <c r="FT10" s="69"/>
      <c r="FU10" s="69"/>
      <c r="FV10" s="69"/>
      <c r="FW10" s="69"/>
      <c r="FX10" s="69"/>
      <c r="FY10" s="570" t="s">
        <v>10509</v>
      </c>
      <c r="FZ10" s="475"/>
      <c r="GA10" s="73"/>
      <c r="GB10" s="74"/>
      <c r="GC10" s="195" t="s">
        <v>10693</v>
      </c>
      <c r="GD10" s="75"/>
      <c r="GE10" s="75"/>
      <c r="GF10" s="75"/>
      <c r="GG10" s="75"/>
      <c r="GH10" s="75"/>
      <c r="GI10" s="75"/>
      <c r="GJ10" s="76"/>
      <c r="GK10" s="633"/>
      <c r="HF10" s="387"/>
      <c r="HH10" s="422"/>
      <c r="HI10" s="423"/>
      <c r="HJ10" s="423"/>
      <c r="HK10" s="422"/>
      <c r="HL10" s="423"/>
      <c r="HM10" s="422"/>
    </row>
    <row r="11" spans="1:228" s="333" customFormat="1" ht="45" customHeight="1">
      <c r="A11" s="77"/>
      <c r="B11" s="488"/>
      <c r="C11" s="79"/>
      <c r="D11" s="80"/>
      <c r="E11" s="80"/>
      <c r="F11" s="81"/>
      <c r="G11" s="81"/>
      <c r="H11" s="81"/>
      <c r="I11" s="82"/>
      <c r="J11" s="80"/>
      <c r="K11" s="82"/>
      <c r="L11" s="82"/>
      <c r="M11" s="82"/>
      <c r="N11" s="83"/>
      <c r="O11" s="83"/>
      <c r="P11" s="84"/>
      <c r="Q11" s="81"/>
      <c r="R11" s="84"/>
      <c r="S11" s="81"/>
      <c r="T11" s="81"/>
      <c r="U11" s="85"/>
      <c r="V11" s="78"/>
      <c r="W11" s="360"/>
      <c r="X11" s="86"/>
      <c r="Y11" s="81"/>
      <c r="Z11" s="87"/>
      <c r="AA11" s="39"/>
      <c r="AB11" s="88" t="s">
        <v>20</v>
      </c>
      <c r="AC11" s="89"/>
      <c r="AD11" s="89"/>
      <c r="AE11" s="89"/>
      <c r="AF11" s="89"/>
      <c r="AG11" s="89"/>
      <c r="AH11" s="90"/>
      <c r="AI11" s="91"/>
      <c r="AJ11" s="39"/>
      <c r="AK11" s="89" t="s">
        <v>20</v>
      </c>
      <c r="AL11" s="89"/>
      <c r="AM11" s="89"/>
      <c r="AN11" s="92"/>
      <c r="AO11" s="196" t="s">
        <v>21</v>
      </c>
      <c r="AP11" s="89"/>
      <c r="AQ11" s="40"/>
      <c r="AR11" s="345" t="s">
        <v>10359</v>
      </c>
      <c r="AS11" s="93"/>
      <c r="AT11" s="93"/>
      <c r="AU11" s="94"/>
      <c r="AV11" s="40"/>
      <c r="AW11" s="40"/>
      <c r="AX11" s="42"/>
      <c r="AY11" s="40"/>
      <c r="AZ11" s="36"/>
      <c r="BA11" s="42"/>
      <c r="BB11" s="40"/>
      <c r="BC11" s="36"/>
      <c r="BD11" s="36"/>
      <c r="BE11" s="40"/>
      <c r="BF11" s="36"/>
      <c r="BG11" s="362"/>
      <c r="BH11" s="95"/>
      <c r="BI11" s="36"/>
      <c r="BJ11" s="40"/>
      <c r="BK11" s="36"/>
      <c r="BL11" s="97"/>
      <c r="BM11" s="96"/>
      <c r="BN11" s="36"/>
      <c r="BO11" s="95"/>
      <c r="BP11" s="428" t="s">
        <v>22</v>
      </c>
      <c r="BQ11" s="467"/>
      <c r="BR11" s="428" t="s">
        <v>23</v>
      </c>
      <c r="BS11" s="467"/>
      <c r="BT11" s="486" t="s">
        <v>24</v>
      </c>
      <c r="BU11" s="487"/>
      <c r="BV11" s="42"/>
      <c r="BW11" s="468" t="s">
        <v>10376</v>
      </c>
      <c r="BX11" s="476"/>
      <c r="BY11" s="468" t="s">
        <v>25</v>
      </c>
      <c r="BZ11" s="469"/>
      <c r="CA11" s="468" t="s">
        <v>26</v>
      </c>
      <c r="CB11" s="469"/>
      <c r="CC11" s="98"/>
      <c r="CD11" s="42"/>
      <c r="CE11" s="42"/>
      <c r="CF11" s="42"/>
      <c r="CG11" s="42"/>
      <c r="CH11" s="99"/>
      <c r="CI11" s="99"/>
      <c r="CJ11" s="359"/>
      <c r="CK11" s="100"/>
      <c r="CL11" s="37"/>
      <c r="CM11" s="37"/>
      <c r="CN11" s="38"/>
      <c r="CO11" s="101"/>
      <c r="CP11" s="102" t="s">
        <v>27</v>
      </c>
      <c r="CQ11" s="103"/>
      <c r="CR11" s="102" t="s">
        <v>28</v>
      </c>
      <c r="CS11" s="103"/>
      <c r="CT11" s="491" t="s">
        <v>29</v>
      </c>
      <c r="CU11" s="492"/>
      <c r="CV11" s="193" t="s">
        <v>30</v>
      </c>
      <c r="CW11" s="92"/>
      <c r="CX11" s="104"/>
      <c r="CY11" s="73"/>
      <c r="CZ11" s="105"/>
      <c r="DA11" s="363"/>
      <c r="DB11" s="470" t="s">
        <v>10463</v>
      </c>
      <c r="DC11" s="471"/>
      <c r="DD11" s="471"/>
      <c r="DE11" s="471"/>
      <c r="DF11" s="472"/>
      <c r="DG11" s="99"/>
      <c r="DH11" s="194" t="s">
        <v>31</v>
      </c>
      <c r="DI11" s="107"/>
      <c r="DJ11" s="108" t="s">
        <v>28</v>
      </c>
      <c r="DK11" s="108" t="s">
        <v>32</v>
      </c>
      <c r="DL11" s="106" t="s">
        <v>30</v>
      </c>
      <c r="DM11" s="385"/>
      <c r="DN11" s="473" t="s">
        <v>33</v>
      </c>
      <c r="DO11" s="474"/>
      <c r="DP11" s="81"/>
      <c r="DQ11" s="81"/>
      <c r="DR11" s="82"/>
      <c r="DS11" s="81"/>
      <c r="DT11" s="81"/>
      <c r="DU11" s="109"/>
      <c r="DV11" s="109"/>
      <c r="DW11" s="109"/>
      <c r="DX11" s="109"/>
      <c r="DY11" s="109"/>
      <c r="DZ11" s="109"/>
      <c r="EA11" s="81"/>
      <c r="EB11" s="110"/>
      <c r="EC11" s="81"/>
      <c r="ED11" s="81"/>
      <c r="EE11" s="81"/>
      <c r="EF11" s="81"/>
      <c r="EG11" s="81"/>
      <c r="EH11" s="68"/>
      <c r="EI11" s="68"/>
      <c r="EJ11" s="68"/>
      <c r="EK11" s="111"/>
      <c r="EL11" s="112"/>
      <c r="EM11" s="112"/>
      <c r="EN11" s="112"/>
      <c r="EO11" s="112"/>
      <c r="EP11" s="113" t="s">
        <v>34</v>
      </c>
      <c r="EQ11" s="114"/>
      <c r="ER11" s="68"/>
      <c r="ES11" s="68"/>
      <c r="ET11" s="68"/>
      <c r="EU11" s="68"/>
      <c r="EV11" s="68"/>
      <c r="EW11" s="112"/>
      <c r="EX11" s="113" t="s">
        <v>20</v>
      </c>
      <c r="EY11" s="114"/>
      <c r="EZ11" s="637"/>
      <c r="FA11" s="112"/>
      <c r="FB11" s="636" t="s">
        <v>10611</v>
      </c>
      <c r="FC11" s="103" t="s">
        <v>10612</v>
      </c>
      <c r="FD11" s="117"/>
      <c r="FE11" s="270"/>
      <c r="FF11" s="112"/>
      <c r="FG11" s="112"/>
      <c r="FH11" s="112"/>
      <c r="FI11" s="113" t="s">
        <v>35</v>
      </c>
      <c r="FJ11" s="114"/>
      <c r="FK11" s="68"/>
      <c r="FL11" s="68"/>
      <c r="FM11" s="111"/>
      <c r="FN11" s="112"/>
      <c r="FO11" s="115" t="s">
        <v>35</v>
      </c>
      <c r="FP11" s="114"/>
      <c r="FQ11" s="68"/>
      <c r="FR11" s="68"/>
      <c r="FS11" s="111"/>
      <c r="FT11" s="112"/>
      <c r="FU11" s="115" t="s">
        <v>35</v>
      </c>
      <c r="FV11" s="114"/>
      <c r="FW11" s="116"/>
      <c r="FX11" s="117"/>
      <c r="FY11" s="57"/>
      <c r="FZ11" s="57"/>
      <c r="GA11" s="73"/>
      <c r="GB11" s="74"/>
      <c r="GC11" s="118" t="s">
        <v>36</v>
      </c>
      <c r="GD11" s="119"/>
      <c r="GE11" s="120"/>
      <c r="GF11" s="118" t="s">
        <v>37</v>
      </c>
      <c r="GG11" s="120"/>
      <c r="GH11" s="118" t="s">
        <v>38</v>
      </c>
      <c r="GI11" s="120"/>
      <c r="GJ11" s="121"/>
      <c r="GK11" s="134"/>
      <c r="HF11" s="387"/>
      <c r="HH11" s="422"/>
      <c r="HI11" s="423"/>
      <c r="HJ11" s="423"/>
      <c r="HK11" s="422"/>
      <c r="HL11" s="423"/>
      <c r="HM11" s="422"/>
    </row>
    <row r="12" spans="1:228" s="333" customFormat="1" ht="85.9" customHeight="1">
      <c r="A12" s="327" t="s">
        <v>18</v>
      </c>
      <c r="B12" s="489" t="s">
        <v>10363</v>
      </c>
      <c r="C12" s="79" t="s">
        <v>39</v>
      </c>
      <c r="D12" s="80" t="s">
        <v>40</v>
      </c>
      <c r="E12" s="80" t="s">
        <v>41</v>
      </c>
      <c r="F12" s="81" t="s">
        <v>42</v>
      </c>
      <c r="G12" s="81" t="s">
        <v>43</v>
      </c>
      <c r="H12" s="81" t="s">
        <v>44</v>
      </c>
      <c r="I12" s="82" t="s">
        <v>45</v>
      </c>
      <c r="J12" s="80" t="s">
        <v>46</v>
      </c>
      <c r="K12" s="82" t="s">
        <v>47</v>
      </c>
      <c r="L12" s="82" t="s">
        <v>48</v>
      </c>
      <c r="M12" s="82" t="s">
        <v>49</v>
      </c>
      <c r="N12" s="83" t="s">
        <v>50</v>
      </c>
      <c r="O12" s="83" t="s">
        <v>51</v>
      </c>
      <c r="P12" s="84" t="s">
        <v>52</v>
      </c>
      <c r="Q12" s="81" t="s">
        <v>53</v>
      </c>
      <c r="R12" s="84" t="s">
        <v>54</v>
      </c>
      <c r="S12" s="81" t="s">
        <v>55</v>
      </c>
      <c r="T12" s="81" t="s">
        <v>56</v>
      </c>
      <c r="U12" s="81" t="s">
        <v>10185</v>
      </c>
      <c r="V12" s="122" t="s">
        <v>10167</v>
      </c>
      <c r="W12" s="82" t="s">
        <v>57</v>
      </c>
      <c r="X12" s="81" t="s">
        <v>58</v>
      </c>
      <c r="Y12" s="81" t="s">
        <v>10457</v>
      </c>
      <c r="Z12" s="79" t="s">
        <v>59</v>
      </c>
      <c r="AA12" s="81" t="s">
        <v>60</v>
      </c>
      <c r="AB12" s="81" t="s">
        <v>61</v>
      </c>
      <c r="AC12" s="81" t="s">
        <v>10353</v>
      </c>
      <c r="AD12" s="81" t="s">
        <v>10354</v>
      </c>
      <c r="AE12" s="81" t="s">
        <v>10694</v>
      </c>
      <c r="AF12" s="81" t="s">
        <v>10695</v>
      </c>
      <c r="AG12" s="80" t="s">
        <v>10176</v>
      </c>
      <c r="AH12" s="80" t="s">
        <v>10159</v>
      </c>
      <c r="AI12" s="361" t="s">
        <v>58</v>
      </c>
      <c r="AJ12" s="81" t="s">
        <v>62</v>
      </c>
      <c r="AK12" s="123" t="s">
        <v>63</v>
      </c>
      <c r="AL12" s="81" t="s">
        <v>64</v>
      </c>
      <c r="AM12" s="81" t="s">
        <v>65</v>
      </c>
      <c r="AN12" s="82" t="s">
        <v>10177</v>
      </c>
      <c r="AO12" s="81" t="s">
        <v>66</v>
      </c>
      <c r="AP12" s="81" t="s">
        <v>67</v>
      </c>
      <c r="AQ12" s="82" t="s">
        <v>68</v>
      </c>
      <c r="AR12" s="40" t="s">
        <v>69</v>
      </c>
      <c r="AS12" s="40" t="s">
        <v>10379</v>
      </c>
      <c r="AT12" s="40" t="s">
        <v>71</v>
      </c>
      <c r="AU12" s="40" t="s">
        <v>72</v>
      </c>
      <c r="AV12" s="82" t="s">
        <v>73</v>
      </c>
      <c r="AW12" s="82" t="s">
        <v>74</v>
      </c>
      <c r="AX12" s="84" t="s">
        <v>10365</v>
      </c>
      <c r="AY12" s="82" t="s">
        <v>10172</v>
      </c>
      <c r="AZ12" s="78" t="s">
        <v>58</v>
      </c>
      <c r="BA12" s="84" t="s">
        <v>10709</v>
      </c>
      <c r="BB12" s="82" t="s">
        <v>10184</v>
      </c>
      <c r="BC12" s="78" t="s">
        <v>58</v>
      </c>
      <c r="BD12" s="81" t="s">
        <v>75</v>
      </c>
      <c r="BE12" s="82" t="s">
        <v>76</v>
      </c>
      <c r="BF12" s="81" t="s">
        <v>77</v>
      </c>
      <c r="BG12" s="82" t="s">
        <v>78</v>
      </c>
      <c r="BH12" s="85" t="s">
        <v>79</v>
      </c>
      <c r="BI12" s="122" t="s">
        <v>10623</v>
      </c>
      <c r="BJ12" s="82" t="s">
        <v>80</v>
      </c>
      <c r="BK12" s="81" t="s">
        <v>10622</v>
      </c>
      <c r="BL12" s="360" t="s">
        <v>81</v>
      </c>
      <c r="BM12" s="123" t="s">
        <v>10624</v>
      </c>
      <c r="BN12" s="81" t="s">
        <v>10648</v>
      </c>
      <c r="BO12" s="81" t="s">
        <v>10640</v>
      </c>
      <c r="BP12" s="37" t="s">
        <v>82</v>
      </c>
      <c r="BQ12" s="37" t="s">
        <v>83</v>
      </c>
      <c r="BR12" s="37" t="s">
        <v>82</v>
      </c>
      <c r="BS12" s="37" t="s">
        <v>83</v>
      </c>
      <c r="BT12" s="38" t="s">
        <v>82</v>
      </c>
      <c r="BU12" s="38" t="s">
        <v>83</v>
      </c>
      <c r="BV12" s="84" t="s">
        <v>84</v>
      </c>
      <c r="BW12" s="37" t="s">
        <v>85</v>
      </c>
      <c r="BX12" s="37" t="s">
        <v>83</v>
      </c>
      <c r="BY12" s="37" t="s">
        <v>85</v>
      </c>
      <c r="BZ12" s="37" t="s">
        <v>83</v>
      </c>
      <c r="CA12" s="39" t="s">
        <v>86</v>
      </c>
      <c r="CB12" s="39" t="s">
        <v>10649</v>
      </c>
      <c r="CC12" s="40" t="s">
        <v>10180</v>
      </c>
      <c r="CD12" s="84" t="s">
        <v>10182</v>
      </c>
      <c r="CE12" s="81" t="s">
        <v>10168</v>
      </c>
      <c r="CF12" s="81" t="s">
        <v>87</v>
      </c>
      <c r="CG12" s="84" t="s">
        <v>10183</v>
      </c>
      <c r="CH12" s="82" t="s">
        <v>88</v>
      </c>
      <c r="CI12" s="82" t="s">
        <v>89</v>
      </c>
      <c r="CJ12" s="78" t="s">
        <v>58</v>
      </c>
      <c r="CK12" s="84" t="s">
        <v>90</v>
      </c>
      <c r="CL12" s="84" t="s">
        <v>91</v>
      </c>
      <c r="CM12" s="84" t="s">
        <v>92</v>
      </c>
      <c r="CN12" s="73" t="s">
        <v>93</v>
      </c>
      <c r="CO12" s="124" t="s">
        <v>94</v>
      </c>
      <c r="CP12" s="101" t="s">
        <v>95</v>
      </c>
      <c r="CQ12" s="101" t="s">
        <v>96</v>
      </c>
      <c r="CR12" s="125" t="s">
        <v>97</v>
      </c>
      <c r="CS12" s="125" t="s">
        <v>98</v>
      </c>
      <c r="CT12" s="125" t="s">
        <v>97</v>
      </c>
      <c r="CU12" s="125" t="s">
        <v>99</v>
      </c>
      <c r="CV12" s="125" t="s">
        <v>97</v>
      </c>
      <c r="CW12" s="125" t="s">
        <v>99</v>
      </c>
      <c r="CX12" s="82" t="s">
        <v>100</v>
      </c>
      <c r="CY12" s="73" t="s">
        <v>10122</v>
      </c>
      <c r="CZ12" s="73" t="s">
        <v>101</v>
      </c>
      <c r="DA12" s="78" t="s">
        <v>58</v>
      </c>
      <c r="DB12" s="41" t="s">
        <v>90</v>
      </c>
      <c r="DC12" s="41" t="s">
        <v>10077</v>
      </c>
      <c r="DD12" s="41" t="s">
        <v>102</v>
      </c>
      <c r="DE12" s="41" t="s">
        <v>103</v>
      </c>
      <c r="DF12" s="73" t="s">
        <v>104</v>
      </c>
      <c r="DG12" s="126" t="s">
        <v>94</v>
      </c>
      <c r="DH12" s="99" t="s">
        <v>95</v>
      </c>
      <c r="DI12" s="99" t="s">
        <v>96</v>
      </c>
      <c r="DJ12" s="104" t="s">
        <v>97</v>
      </c>
      <c r="DK12" s="104" t="s">
        <v>97</v>
      </c>
      <c r="DL12" s="384" t="s">
        <v>97</v>
      </c>
      <c r="DM12" s="301" t="s">
        <v>10653</v>
      </c>
      <c r="DN12" s="127" t="s">
        <v>105</v>
      </c>
      <c r="DO12" s="127" t="s">
        <v>106</v>
      </c>
      <c r="DP12" s="81" t="s">
        <v>10366</v>
      </c>
      <c r="DQ12" s="81" t="s">
        <v>107</v>
      </c>
      <c r="DR12" s="82" t="s">
        <v>108</v>
      </c>
      <c r="DS12" s="81" t="s">
        <v>109</v>
      </c>
      <c r="DT12" s="81" t="s">
        <v>10367</v>
      </c>
      <c r="DU12" s="109" t="s">
        <v>110</v>
      </c>
      <c r="DV12" s="109" t="s">
        <v>111</v>
      </c>
      <c r="DW12" s="109" t="s">
        <v>112</v>
      </c>
      <c r="DX12" s="109" t="s">
        <v>10654</v>
      </c>
      <c r="DY12" s="109" t="s">
        <v>113</v>
      </c>
      <c r="DZ12" s="109" t="s">
        <v>10630</v>
      </c>
      <c r="EA12" s="109" t="s">
        <v>114</v>
      </c>
      <c r="EB12" s="128" t="s">
        <v>115</v>
      </c>
      <c r="EC12" s="129" t="s">
        <v>116</v>
      </c>
      <c r="ED12" s="109" t="s">
        <v>117</v>
      </c>
      <c r="EE12" s="81" t="s">
        <v>118</v>
      </c>
      <c r="EF12" s="129" t="s">
        <v>119</v>
      </c>
      <c r="EG12" s="130" t="s">
        <v>120</v>
      </c>
      <c r="EH12" s="130" t="s">
        <v>10469</v>
      </c>
      <c r="EI12" s="127" t="s">
        <v>10655</v>
      </c>
      <c r="EJ12" s="130" t="s">
        <v>10089</v>
      </c>
      <c r="EK12" s="130" t="s">
        <v>10470</v>
      </c>
      <c r="EL12" s="130" t="s">
        <v>10656</v>
      </c>
      <c r="EM12" s="130" t="s">
        <v>10657</v>
      </c>
      <c r="EN12" s="130" t="s">
        <v>10658</v>
      </c>
      <c r="EO12" s="130" t="s">
        <v>10477</v>
      </c>
      <c r="EP12" s="68" t="s">
        <v>10475</v>
      </c>
      <c r="EQ12" s="68" t="s">
        <v>10447</v>
      </c>
      <c r="ER12" s="130" t="s">
        <v>123</v>
      </c>
      <c r="ES12" s="130" t="s">
        <v>10690</v>
      </c>
      <c r="ET12" s="130" t="s">
        <v>10659</v>
      </c>
      <c r="EU12" s="130" t="s">
        <v>10691</v>
      </c>
      <c r="EV12" s="130" t="s">
        <v>10660</v>
      </c>
      <c r="EW12" s="130" t="s">
        <v>124</v>
      </c>
      <c r="EX12" s="130" t="s">
        <v>10663</v>
      </c>
      <c r="EY12" s="130" t="s">
        <v>10664</v>
      </c>
      <c r="EZ12" s="127" t="s">
        <v>10662</v>
      </c>
      <c r="FA12" s="127" t="s">
        <v>10661</v>
      </c>
      <c r="FB12" s="635" t="s">
        <v>10609</v>
      </c>
      <c r="FC12" s="635" t="s">
        <v>10610</v>
      </c>
      <c r="FD12" s="130" t="s">
        <v>10453</v>
      </c>
      <c r="FE12" s="130" t="s">
        <v>10637</v>
      </c>
      <c r="FF12" s="130" t="s">
        <v>10656</v>
      </c>
      <c r="FG12" s="130" t="s">
        <v>10547</v>
      </c>
      <c r="FH12" s="130" t="s">
        <v>10450</v>
      </c>
      <c r="FI12" s="68" t="s">
        <v>10452</v>
      </c>
      <c r="FJ12" s="68" t="s">
        <v>10667</v>
      </c>
      <c r="FK12" s="130" t="s">
        <v>10505</v>
      </c>
      <c r="FL12" s="130" t="s">
        <v>125</v>
      </c>
      <c r="FM12" s="130" t="s">
        <v>10504</v>
      </c>
      <c r="FN12" s="130" t="s">
        <v>121</v>
      </c>
      <c r="FO12" s="68" t="s">
        <v>10499</v>
      </c>
      <c r="FP12" s="68" t="s">
        <v>10447</v>
      </c>
      <c r="FQ12" s="130" t="s">
        <v>123</v>
      </c>
      <c r="FR12" s="130" t="s">
        <v>126</v>
      </c>
      <c r="FS12" s="130" t="s">
        <v>10501</v>
      </c>
      <c r="FT12" s="130" t="s">
        <v>121</v>
      </c>
      <c r="FU12" s="68" t="s">
        <v>10452</v>
      </c>
      <c r="FV12" s="68" t="s">
        <v>10496</v>
      </c>
      <c r="FW12" s="73" t="s">
        <v>10086</v>
      </c>
      <c r="FX12" s="131" t="s">
        <v>58</v>
      </c>
      <c r="FY12" s="73" t="s">
        <v>10507</v>
      </c>
      <c r="FZ12" s="73" t="s">
        <v>10508</v>
      </c>
      <c r="GA12" s="73" t="s">
        <v>10511</v>
      </c>
      <c r="GB12" s="132" t="s">
        <v>128</v>
      </c>
      <c r="GC12" s="99" t="s">
        <v>129</v>
      </c>
      <c r="GD12" s="121" t="s">
        <v>10362</v>
      </c>
      <c r="GE12" s="99" t="s">
        <v>130</v>
      </c>
      <c r="GF12" s="99" t="s">
        <v>131</v>
      </c>
      <c r="GG12" s="121" t="s">
        <v>10360</v>
      </c>
      <c r="GH12" s="133" t="s">
        <v>132</v>
      </c>
      <c r="GI12" s="134" t="s">
        <v>10361</v>
      </c>
      <c r="GJ12" s="135" t="s">
        <v>133</v>
      </c>
      <c r="GK12" s="135" t="s">
        <v>10620</v>
      </c>
      <c r="HF12" s="387"/>
      <c r="HH12" s="422"/>
      <c r="HI12" s="423"/>
      <c r="HJ12" s="423"/>
      <c r="HK12" s="422"/>
      <c r="HL12" s="423"/>
      <c r="HM12" s="422"/>
    </row>
    <row r="13" spans="1:228" s="333" customFormat="1" ht="18.75" customHeight="1">
      <c r="A13" s="136"/>
      <c r="B13" s="137" t="s">
        <v>10639</v>
      </c>
      <c r="C13" s="138">
        <v>1</v>
      </c>
      <c r="D13" s="139" t="s">
        <v>10113</v>
      </c>
      <c r="E13" s="138">
        <v>2</v>
      </c>
      <c r="F13" s="138">
        <v>3</v>
      </c>
      <c r="G13" s="138">
        <v>4</v>
      </c>
      <c r="H13" s="138">
        <v>5</v>
      </c>
      <c r="I13" s="138">
        <v>6</v>
      </c>
      <c r="J13" s="138">
        <v>7</v>
      </c>
      <c r="K13" s="138">
        <v>8</v>
      </c>
      <c r="L13" s="138">
        <v>9</v>
      </c>
      <c r="M13" s="138">
        <v>10</v>
      </c>
      <c r="N13" s="138">
        <v>11</v>
      </c>
      <c r="O13" s="138">
        <v>12</v>
      </c>
      <c r="P13" s="138">
        <v>13</v>
      </c>
      <c r="Q13" s="138">
        <v>14</v>
      </c>
      <c r="R13" s="138">
        <v>15</v>
      </c>
      <c r="S13" s="138">
        <v>16</v>
      </c>
      <c r="T13" s="138">
        <v>17</v>
      </c>
      <c r="U13" s="140">
        <v>18</v>
      </c>
      <c r="V13" s="138">
        <v>19</v>
      </c>
      <c r="W13" s="141" t="s">
        <v>10114</v>
      </c>
      <c r="X13" s="141" t="s">
        <v>135</v>
      </c>
      <c r="Y13" s="138">
        <v>20</v>
      </c>
      <c r="Z13" s="142">
        <v>21</v>
      </c>
      <c r="AA13" s="138">
        <v>22</v>
      </c>
      <c r="AB13" s="138">
        <v>23</v>
      </c>
      <c r="AC13" s="138">
        <v>24</v>
      </c>
      <c r="AD13" s="138">
        <v>25</v>
      </c>
      <c r="AE13" s="138">
        <v>26</v>
      </c>
      <c r="AF13" s="138" t="s">
        <v>10696</v>
      </c>
      <c r="AG13" s="138">
        <v>27</v>
      </c>
      <c r="AH13" s="139" t="s">
        <v>10115</v>
      </c>
      <c r="AI13" s="139" t="s">
        <v>136</v>
      </c>
      <c r="AJ13" s="138">
        <v>28</v>
      </c>
      <c r="AK13" s="138">
        <v>29</v>
      </c>
      <c r="AL13" s="138">
        <v>30</v>
      </c>
      <c r="AM13" s="138">
        <v>31</v>
      </c>
      <c r="AN13" s="138">
        <v>32</v>
      </c>
      <c r="AO13" s="138">
        <v>33</v>
      </c>
      <c r="AP13" s="138">
        <v>34</v>
      </c>
      <c r="AQ13" s="138">
        <v>35</v>
      </c>
      <c r="AR13" s="138">
        <v>36</v>
      </c>
      <c r="AS13" s="138">
        <v>37</v>
      </c>
      <c r="AT13" s="138">
        <v>38</v>
      </c>
      <c r="AU13" s="138">
        <v>39</v>
      </c>
      <c r="AV13" s="138">
        <v>40</v>
      </c>
      <c r="AW13" s="138">
        <v>41</v>
      </c>
      <c r="AX13" s="138">
        <v>42</v>
      </c>
      <c r="AY13" s="139" t="s">
        <v>10158</v>
      </c>
      <c r="AZ13" s="139" t="s">
        <v>10156</v>
      </c>
      <c r="BA13" s="138">
        <v>43</v>
      </c>
      <c r="BB13" s="139" t="s">
        <v>10178</v>
      </c>
      <c r="BC13" s="139" t="s">
        <v>10157</v>
      </c>
      <c r="BD13" s="138" t="s">
        <v>137</v>
      </c>
      <c r="BE13" s="139" t="s">
        <v>10116</v>
      </c>
      <c r="BF13" s="138" t="s">
        <v>138</v>
      </c>
      <c r="BG13" s="143" t="s">
        <v>10117</v>
      </c>
      <c r="BH13" s="140">
        <v>45</v>
      </c>
      <c r="BI13" s="138" t="s">
        <v>139</v>
      </c>
      <c r="BJ13" s="139" t="s">
        <v>10118</v>
      </c>
      <c r="BK13" s="138" t="s">
        <v>140</v>
      </c>
      <c r="BL13" s="141" t="s">
        <v>10119</v>
      </c>
      <c r="BM13" s="142">
        <v>47</v>
      </c>
      <c r="BN13" s="138">
        <v>48</v>
      </c>
      <c r="BO13" s="142">
        <v>49</v>
      </c>
      <c r="BP13" s="138">
        <v>50</v>
      </c>
      <c r="BQ13" s="142">
        <v>51</v>
      </c>
      <c r="BR13" s="138">
        <v>52</v>
      </c>
      <c r="BS13" s="142">
        <v>53</v>
      </c>
      <c r="BT13" s="138">
        <v>54</v>
      </c>
      <c r="BU13" s="142">
        <v>55</v>
      </c>
      <c r="BV13" s="138">
        <v>56</v>
      </c>
      <c r="BW13" s="142">
        <v>57</v>
      </c>
      <c r="BX13" s="138">
        <v>58</v>
      </c>
      <c r="BY13" s="142">
        <v>59</v>
      </c>
      <c r="BZ13" s="138">
        <v>60</v>
      </c>
      <c r="CA13" s="142">
        <v>61</v>
      </c>
      <c r="CB13" s="138">
        <v>62</v>
      </c>
      <c r="CC13" s="139" t="s">
        <v>10120</v>
      </c>
      <c r="CD13" s="138">
        <v>63</v>
      </c>
      <c r="CE13" s="138">
        <v>64</v>
      </c>
      <c r="CF13" s="138">
        <v>65</v>
      </c>
      <c r="CG13" s="138">
        <v>66</v>
      </c>
      <c r="CH13" s="138">
        <v>67</v>
      </c>
      <c r="CI13" s="139" t="s">
        <v>10121</v>
      </c>
      <c r="CJ13" s="139" t="s">
        <v>141</v>
      </c>
      <c r="CK13" s="138">
        <v>68</v>
      </c>
      <c r="CL13" s="138">
        <v>69</v>
      </c>
      <c r="CM13" s="138">
        <v>70</v>
      </c>
      <c r="CN13" s="138">
        <v>71</v>
      </c>
      <c r="CO13" s="138">
        <v>72</v>
      </c>
      <c r="CP13" s="138">
        <v>73</v>
      </c>
      <c r="CQ13" s="138">
        <v>74</v>
      </c>
      <c r="CR13" s="138">
        <v>75</v>
      </c>
      <c r="CS13" s="138">
        <v>76</v>
      </c>
      <c r="CT13" s="138">
        <v>77</v>
      </c>
      <c r="CU13" s="138">
        <v>78</v>
      </c>
      <c r="CV13" s="138">
        <v>79</v>
      </c>
      <c r="CW13" s="138">
        <v>80</v>
      </c>
      <c r="CX13" s="138">
        <v>81</v>
      </c>
      <c r="CY13" s="137" t="s">
        <v>10123</v>
      </c>
      <c r="CZ13" s="137" t="s">
        <v>10124</v>
      </c>
      <c r="DA13" s="137" t="s">
        <v>142</v>
      </c>
      <c r="DB13" s="144">
        <v>82</v>
      </c>
      <c r="DC13" s="144">
        <v>83</v>
      </c>
      <c r="DD13" s="144">
        <v>84</v>
      </c>
      <c r="DE13" s="144">
        <v>85</v>
      </c>
      <c r="DF13" s="144">
        <v>86</v>
      </c>
      <c r="DG13" s="144">
        <v>87</v>
      </c>
      <c r="DH13" s="144">
        <v>88</v>
      </c>
      <c r="DI13" s="144">
        <v>89</v>
      </c>
      <c r="DJ13" s="144">
        <v>90</v>
      </c>
      <c r="DK13" s="144">
        <v>91</v>
      </c>
      <c r="DL13" s="144">
        <v>92</v>
      </c>
      <c r="DM13" s="144">
        <v>93</v>
      </c>
      <c r="DN13" s="144">
        <v>94</v>
      </c>
      <c r="DO13" s="144">
        <v>95</v>
      </c>
      <c r="DP13" s="144">
        <v>96</v>
      </c>
      <c r="DQ13" s="144">
        <v>97</v>
      </c>
      <c r="DR13" s="137" t="s">
        <v>10125</v>
      </c>
      <c r="DS13" s="144">
        <v>98</v>
      </c>
      <c r="DT13" s="144">
        <v>99</v>
      </c>
      <c r="DU13" s="144">
        <v>100</v>
      </c>
      <c r="DV13" s="144">
        <v>101</v>
      </c>
      <c r="DW13" s="144">
        <v>102</v>
      </c>
      <c r="DX13" s="144">
        <v>103</v>
      </c>
      <c r="DY13" s="144">
        <v>104</v>
      </c>
      <c r="DZ13" s="144">
        <v>105</v>
      </c>
      <c r="EA13" s="144">
        <v>106</v>
      </c>
      <c r="EB13" s="144">
        <v>107</v>
      </c>
      <c r="EC13" s="144">
        <v>108</v>
      </c>
      <c r="ED13" s="144">
        <v>109</v>
      </c>
      <c r="EE13" s="144">
        <v>110</v>
      </c>
      <c r="EF13" s="144">
        <v>111</v>
      </c>
      <c r="EG13" s="144">
        <v>112</v>
      </c>
      <c r="EH13" s="144">
        <v>113</v>
      </c>
      <c r="EI13" s="144">
        <v>114</v>
      </c>
      <c r="EJ13" s="144">
        <v>115</v>
      </c>
      <c r="EK13" s="144">
        <v>116</v>
      </c>
      <c r="EL13" s="144">
        <v>117</v>
      </c>
      <c r="EM13" s="144" t="s">
        <v>10473</v>
      </c>
      <c r="EN13" s="144" t="s">
        <v>10474</v>
      </c>
      <c r="EO13" s="144" t="s">
        <v>10478</v>
      </c>
      <c r="EP13" s="144">
        <v>118</v>
      </c>
      <c r="EQ13" s="144">
        <v>119</v>
      </c>
      <c r="ER13" s="144">
        <v>120</v>
      </c>
      <c r="ES13" s="144" t="s">
        <v>10480</v>
      </c>
      <c r="ET13" s="144" t="s">
        <v>10481</v>
      </c>
      <c r="EU13" s="144" t="s">
        <v>10482</v>
      </c>
      <c r="EV13" s="144" t="s">
        <v>10483</v>
      </c>
      <c r="EW13" s="144">
        <v>121</v>
      </c>
      <c r="EX13" s="144" t="s">
        <v>10486</v>
      </c>
      <c r="EY13" s="144" t="s">
        <v>10605</v>
      </c>
      <c r="EZ13" s="144">
        <v>122</v>
      </c>
      <c r="FA13" s="144" t="s">
        <v>10608</v>
      </c>
      <c r="FB13" s="144" t="s">
        <v>10613</v>
      </c>
      <c r="FC13" s="144" t="s">
        <v>10614</v>
      </c>
      <c r="FD13" s="144">
        <v>123</v>
      </c>
      <c r="FE13" s="144" t="s">
        <v>10492</v>
      </c>
      <c r="FF13" s="144">
        <v>124</v>
      </c>
      <c r="FG13" s="144" t="s">
        <v>10495</v>
      </c>
      <c r="FH13" s="144" t="s">
        <v>10546</v>
      </c>
      <c r="FI13" s="144">
        <v>125</v>
      </c>
      <c r="FJ13" s="144">
        <v>126</v>
      </c>
      <c r="FK13" s="144">
        <v>127</v>
      </c>
      <c r="FL13" s="144">
        <v>128</v>
      </c>
      <c r="FM13" s="144">
        <v>129</v>
      </c>
      <c r="FN13" s="144">
        <v>130</v>
      </c>
      <c r="FO13" s="144">
        <v>131</v>
      </c>
      <c r="FP13" s="144">
        <v>132</v>
      </c>
      <c r="FQ13" s="144">
        <v>133</v>
      </c>
      <c r="FR13" s="144">
        <v>134</v>
      </c>
      <c r="FS13" s="144">
        <v>135</v>
      </c>
      <c r="FT13" s="144">
        <v>136</v>
      </c>
      <c r="FU13" s="144">
        <v>137</v>
      </c>
      <c r="FV13" s="144">
        <v>138</v>
      </c>
      <c r="FW13" s="137" t="s">
        <v>10126</v>
      </c>
      <c r="FX13" s="141" t="s">
        <v>10377</v>
      </c>
      <c r="FY13" s="144">
        <v>139</v>
      </c>
      <c r="FZ13" s="144">
        <v>140</v>
      </c>
      <c r="GA13" s="144">
        <v>141</v>
      </c>
      <c r="GB13" s="144">
        <v>142</v>
      </c>
      <c r="GC13" s="144">
        <v>143</v>
      </c>
      <c r="GD13" s="144">
        <v>144</v>
      </c>
      <c r="GE13" s="144">
        <v>145</v>
      </c>
      <c r="GF13" s="144">
        <v>146</v>
      </c>
      <c r="GG13" s="144">
        <v>147</v>
      </c>
      <c r="GH13" s="144">
        <v>148</v>
      </c>
      <c r="GI13" s="144">
        <v>149</v>
      </c>
      <c r="GJ13" s="144">
        <v>150</v>
      </c>
      <c r="GK13" s="144" t="s">
        <v>10619</v>
      </c>
      <c r="HF13" s="387"/>
      <c r="HH13" s="422"/>
      <c r="HI13" s="423"/>
      <c r="HJ13" s="423"/>
      <c r="HK13" s="422"/>
      <c r="HL13" s="423"/>
      <c r="HM13" s="422"/>
    </row>
    <row r="14" spans="1:228" s="572" customFormat="1" ht="21" customHeight="1">
      <c r="A14" s="571"/>
      <c r="B14" s="571" t="str">
        <f>IF(B6=1,"Prosimy uzupełnić dane kontaktowe","")</f>
        <v/>
      </c>
      <c r="C14" s="571" t="str">
        <f>IF(C6=1,"Pole obowiązkowe",(IF(C5=1,"Pole błędnie uzupełnione","")))</f>
        <v/>
      </c>
      <c r="D14" s="571"/>
      <c r="E14" s="571" t="str">
        <f t="shared" ref="E14:BN14" si="3">IF(E6=1,"Pole obowiązkowe",(IF(E5=1,"Pole błędnie uzupełnione","")))</f>
        <v/>
      </c>
      <c r="F14" s="571" t="str">
        <f t="shared" si="3"/>
        <v/>
      </c>
      <c r="G14" s="571" t="str">
        <f t="shared" si="3"/>
        <v/>
      </c>
      <c r="H14" s="571" t="str">
        <f t="shared" si="3"/>
        <v/>
      </c>
      <c r="I14" s="571" t="str">
        <f t="shared" si="3"/>
        <v/>
      </c>
      <c r="J14" s="571" t="str">
        <f t="shared" si="3"/>
        <v/>
      </c>
      <c r="K14" s="571" t="str">
        <f t="shared" si="3"/>
        <v/>
      </c>
      <c r="L14" s="571" t="str">
        <f t="shared" si="3"/>
        <v/>
      </c>
      <c r="M14" s="571" t="str">
        <f t="shared" si="3"/>
        <v/>
      </c>
      <c r="N14" s="571" t="str">
        <f t="shared" si="3"/>
        <v/>
      </c>
      <c r="O14" s="571" t="str">
        <f t="shared" si="3"/>
        <v/>
      </c>
      <c r="P14" s="571" t="str">
        <f t="shared" si="3"/>
        <v/>
      </c>
      <c r="Q14" s="571" t="str">
        <f t="shared" si="3"/>
        <v/>
      </c>
      <c r="R14" s="571" t="str">
        <f t="shared" si="3"/>
        <v/>
      </c>
      <c r="S14" s="571" t="str">
        <f t="shared" si="3"/>
        <v/>
      </c>
      <c r="T14" s="571" t="str">
        <f t="shared" si="3"/>
        <v/>
      </c>
      <c r="U14" s="571" t="str">
        <f t="shared" si="3"/>
        <v/>
      </c>
      <c r="V14" s="571" t="str">
        <f t="shared" si="3"/>
        <v/>
      </c>
      <c r="W14" s="571" t="str">
        <f t="shared" si="3"/>
        <v/>
      </c>
      <c r="X14" s="571" t="str">
        <f t="shared" si="3"/>
        <v/>
      </c>
      <c r="Y14" s="571" t="str">
        <f t="shared" si="3"/>
        <v/>
      </c>
      <c r="Z14" s="571" t="str">
        <f t="shared" si="3"/>
        <v/>
      </c>
      <c r="AA14" s="571" t="str">
        <f>IF(AA6=1,"Pole obowiązkowe",(IF(AA5=1,"Pola 22-26 są błędnie uzupełnione","")))</f>
        <v/>
      </c>
      <c r="AB14" s="571" t="str">
        <f t="shared" si="3"/>
        <v/>
      </c>
      <c r="AC14" s="571" t="str">
        <f t="shared" si="3"/>
        <v/>
      </c>
      <c r="AD14" s="571" t="str">
        <f t="shared" si="3"/>
        <v/>
      </c>
      <c r="AE14" s="571"/>
      <c r="AF14" s="571"/>
      <c r="AG14" s="571" t="str">
        <f t="shared" si="3"/>
        <v/>
      </c>
      <c r="AH14" s="571" t="str">
        <f t="shared" si="3"/>
        <v/>
      </c>
      <c r="AI14" s="571" t="str">
        <f t="shared" si="3"/>
        <v/>
      </c>
      <c r="AJ14" s="571" t="str">
        <f>IF(AJ6=1,"Pole obowiązkowe",(IF(AJ5=1,"Pola 28-31 są błędnie uzupełnione","")))</f>
        <v/>
      </c>
      <c r="AK14" s="571" t="str">
        <f t="shared" si="3"/>
        <v/>
      </c>
      <c r="AL14" s="571" t="str">
        <f t="shared" si="3"/>
        <v/>
      </c>
      <c r="AM14" s="571" t="str">
        <f t="shared" si="3"/>
        <v/>
      </c>
      <c r="AN14" s="571"/>
      <c r="AO14" s="571" t="str">
        <f t="shared" si="3"/>
        <v/>
      </c>
      <c r="AP14" s="571" t="str">
        <f t="shared" si="3"/>
        <v/>
      </c>
      <c r="AQ14" s="571"/>
      <c r="AR14" s="571"/>
      <c r="AS14" s="571"/>
      <c r="AT14" s="571"/>
      <c r="AU14" s="571"/>
      <c r="AV14" s="571"/>
      <c r="AW14" s="571"/>
      <c r="AX14" s="571" t="str">
        <f t="shared" si="3"/>
        <v/>
      </c>
      <c r="AY14" s="571" t="str">
        <f t="shared" si="3"/>
        <v/>
      </c>
      <c r="AZ14" s="571" t="str">
        <f t="shared" si="3"/>
        <v/>
      </c>
      <c r="BA14" s="571" t="str">
        <f t="shared" si="3"/>
        <v/>
      </c>
      <c r="BB14" s="571" t="str">
        <f t="shared" si="3"/>
        <v/>
      </c>
      <c r="BC14" s="571" t="str">
        <f t="shared" si="3"/>
        <v/>
      </c>
      <c r="BD14" s="571" t="str">
        <f t="shared" si="3"/>
        <v/>
      </c>
      <c r="BE14" s="571" t="str">
        <f t="shared" si="3"/>
        <v/>
      </c>
      <c r="BF14" s="571" t="str">
        <f t="shared" si="3"/>
        <v/>
      </c>
      <c r="BG14" s="571" t="str">
        <f t="shared" si="3"/>
        <v/>
      </c>
      <c r="BH14" s="571" t="str">
        <f t="shared" si="3"/>
        <v/>
      </c>
      <c r="BI14" s="571" t="str">
        <f t="shared" si="3"/>
        <v/>
      </c>
      <c r="BJ14" s="571" t="str">
        <f t="shared" si="3"/>
        <v/>
      </c>
      <c r="BK14" s="571" t="str">
        <f t="shared" si="3"/>
        <v/>
      </c>
      <c r="BL14" s="571" t="str">
        <f t="shared" si="3"/>
        <v/>
      </c>
      <c r="BM14" s="571" t="str">
        <f t="shared" si="3"/>
        <v/>
      </c>
      <c r="BN14" s="571" t="str">
        <f t="shared" si="3"/>
        <v/>
      </c>
      <c r="BO14" s="571" t="str">
        <f>IF(BO6=0,"",IF(BO5=1,"Pole błędnie uzupełnione",IF(BO15&lt;&gt;0,"","Pole obowiązkowe")))</f>
        <v/>
      </c>
      <c r="BP14" s="571" t="str">
        <f t="shared" ref="BP14:DZ14" si="4">IF(BP6=1,"Pole obowiązkowe",(IF(BP5=1,"Pole błędnie uzupełnione","")))</f>
        <v/>
      </c>
      <c r="BQ14" s="571" t="str">
        <f t="shared" si="4"/>
        <v/>
      </c>
      <c r="BR14" s="571" t="str">
        <f t="shared" si="4"/>
        <v/>
      </c>
      <c r="BS14" s="571" t="str">
        <f t="shared" si="4"/>
        <v/>
      </c>
      <c r="BT14" s="571" t="str">
        <f t="shared" si="4"/>
        <v/>
      </c>
      <c r="BU14" s="571" t="str">
        <f t="shared" si="4"/>
        <v/>
      </c>
      <c r="BV14" s="571" t="str">
        <f t="shared" si="4"/>
        <v/>
      </c>
      <c r="BW14" s="571" t="str">
        <f t="shared" si="4"/>
        <v/>
      </c>
      <c r="BX14" s="571" t="str">
        <f t="shared" si="4"/>
        <v/>
      </c>
      <c r="BY14" s="571" t="str">
        <f t="shared" si="4"/>
        <v/>
      </c>
      <c r="BZ14" s="571" t="str">
        <f t="shared" si="4"/>
        <v/>
      </c>
      <c r="CA14" s="571" t="str">
        <f t="shared" si="4"/>
        <v/>
      </c>
      <c r="CB14" s="571" t="str">
        <f t="shared" si="4"/>
        <v/>
      </c>
      <c r="CC14" s="571"/>
      <c r="CD14" s="571" t="str">
        <f t="shared" si="4"/>
        <v/>
      </c>
      <c r="CE14" s="571" t="str">
        <f t="shared" si="4"/>
        <v/>
      </c>
      <c r="CF14" s="571" t="str">
        <f t="shared" si="4"/>
        <v/>
      </c>
      <c r="CG14" s="571" t="str">
        <f t="shared" si="4"/>
        <v/>
      </c>
      <c r="CH14" s="571"/>
      <c r="CI14" s="571" t="str">
        <f t="shared" si="4"/>
        <v/>
      </c>
      <c r="CJ14" s="571" t="str">
        <f t="shared" si="4"/>
        <v/>
      </c>
      <c r="CK14" s="571" t="str">
        <f t="shared" si="4"/>
        <v/>
      </c>
      <c r="CL14" s="571" t="str">
        <f t="shared" si="4"/>
        <v/>
      </c>
      <c r="CM14" s="571" t="str">
        <f t="shared" si="4"/>
        <v/>
      </c>
      <c r="CN14" s="571"/>
      <c r="CO14" s="571" t="str">
        <f t="shared" si="4"/>
        <v/>
      </c>
      <c r="CP14" s="571" t="str">
        <f t="shared" si="4"/>
        <v/>
      </c>
      <c r="CQ14" s="571" t="str">
        <f t="shared" si="4"/>
        <v/>
      </c>
      <c r="CR14" s="571" t="str">
        <f t="shared" si="4"/>
        <v/>
      </c>
      <c r="CS14" s="571" t="str">
        <f t="shared" si="4"/>
        <v/>
      </c>
      <c r="CT14" s="571" t="str">
        <f t="shared" si="4"/>
        <v/>
      </c>
      <c r="CU14" s="571" t="str">
        <f t="shared" si="4"/>
        <v/>
      </c>
      <c r="CV14" s="571" t="str">
        <f t="shared" si="4"/>
        <v/>
      </c>
      <c r="CW14" s="571" t="str">
        <f t="shared" si="4"/>
        <v/>
      </c>
      <c r="CX14" s="571"/>
      <c r="CY14" s="571"/>
      <c r="CZ14" s="571"/>
      <c r="DA14" s="571" t="str">
        <f>IF(DA6=1,"Pole obowiązkowe",(IF(DA5=1,"Pole błędnie uzupełnione","")))</f>
        <v/>
      </c>
      <c r="DB14" s="571" t="str">
        <f t="shared" si="4"/>
        <v/>
      </c>
      <c r="DC14" s="571" t="str">
        <f t="shared" si="4"/>
        <v/>
      </c>
      <c r="DD14" s="571" t="str">
        <f t="shared" si="4"/>
        <v/>
      </c>
      <c r="DE14" s="571" t="str">
        <f t="shared" si="4"/>
        <v/>
      </c>
      <c r="DF14" s="571" t="str">
        <f t="shared" si="4"/>
        <v/>
      </c>
      <c r="DG14" s="571" t="str">
        <f t="shared" si="4"/>
        <v/>
      </c>
      <c r="DH14" s="571" t="str">
        <f t="shared" si="4"/>
        <v/>
      </c>
      <c r="DI14" s="571" t="str">
        <f t="shared" si="4"/>
        <v/>
      </c>
      <c r="DJ14" s="571" t="str">
        <f t="shared" si="4"/>
        <v/>
      </c>
      <c r="DK14" s="571" t="str">
        <f t="shared" si="4"/>
        <v/>
      </c>
      <c r="DL14" s="571" t="str">
        <f t="shared" si="4"/>
        <v/>
      </c>
      <c r="DM14" s="571" t="str">
        <f t="shared" si="4"/>
        <v/>
      </c>
      <c r="DN14" s="571" t="str">
        <f t="shared" si="4"/>
        <v/>
      </c>
      <c r="DO14" s="571" t="str">
        <f t="shared" si="4"/>
        <v/>
      </c>
      <c r="DP14" s="571" t="str">
        <f t="shared" si="4"/>
        <v/>
      </c>
      <c r="DQ14" s="571" t="str">
        <f t="shared" si="4"/>
        <v/>
      </c>
      <c r="DR14" s="571"/>
      <c r="DS14" s="571" t="str">
        <f t="shared" si="4"/>
        <v/>
      </c>
      <c r="DT14" s="571" t="str">
        <f t="shared" si="4"/>
        <v/>
      </c>
      <c r="DU14" s="571" t="str">
        <f t="shared" si="4"/>
        <v/>
      </c>
      <c r="DV14" s="571" t="str">
        <f t="shared" si="4"/>
        <v/>
      </c>
      <c r="DW14" s="571" t="str">
        <f t="shared" si="4"/>
        <v/>
      </c>
      <c r="DX14" s="571" t="str">
        <f t="shared" si="4"/>
        <v/>
      </c>
      <c r="DY14" s="571" t="str">
        <f t="shared" si="4"/>
        <v/>
      </c>
      <c r="DZ14" s="571" t="str">
        <f t="shared" si="4"/>
        <v/>
      </c>
      <c r="EA14" s="571" t="str">
        <f t="shared" ref="EA14:FX14" si="5">IF(EA6=1,"Pole obowiązkowe",(IF(EA5=1,"Pole błędnie uzupełnione","")))</f>
        <v/>
      </c>
      <c r="EB14" s="571" t="str">
        <f t="shared" si="5"/>
        <v/>
      </c>
      <c r="EC14" s="571" t="str">
        <f t="shared" si="5"/>
        <v/>
      </c>
      <c r="ED14" s="571" t="str">
        <f t="shared" si="5"/>
        <v/>
      </c>
      <c r="EE14" s="571" t="str">
        <f t="shared" si="5"/>
        <v/>
      </c>
      <c r="EF14" s="571" t="str">
        <f t="shared" si="5"/>
        <v/>
      </c>
      <c r="EG14" s="571" t="str">
        <f t="shared" si="5"/>
        <v/>
      </c>
      <c r="EH14" s="571" t="str">
        <f t="shared" si="5"/>
        <v/>
      </c>
      <c r="EI14" s="571" t="str">
        <f t="shared" si="5"/>
        <v/>
      </c>
      <c r="EJ14" s="571" t="str">
        <f t="shared" si="5"/>
        <v/>
      </c>
      <c r="EK14" s="571" t="str">
        <f t="shared" si="5"/>
        <v/>
      </c>
      <c r="EL14" s="571" t="str">
        <f t="shared" si="5"/>
        <v/>
      </c>
      <c r="EM14" s="571"/>
      <c r="EN14" s="571"/>
      <c r="EO14" s="571"/>
      <c r="EP14" s="571" t="str">
        <f t="shared" si="5"/>
        <v/>
      </c>
      <c r="EQ14" s="571" t="str">
        <f t="shared" si="5"/>
        <v/>
      </c>
      <c r="ER14" s="571" t="str">
        <f t="shared" si="5"/>
        <v/>
      </c>
      <c r="ES14" s="571"/>
      <c r="ET14" s="571"/>
      <c r="EU14" s="571"/>
      <c r="EV14" s="571" t="str">
        <f t="shared" si="5"/>
        <v/>
      </c>
      <c r="EW14" s="571" t="str">
        <f t="shared" si="5"/>
        <v/>
      </c>
      <c r="EX14" s="571"/>
      <c r="EY14" s="571"/>
      <c r="EZ14" s="571" t="str">
        <f t="shared" si="5"/>
        <v/>
      </c>
      <c r="FA14" s="571"/>
      <c r="FB14" s="571"/>
      <c r="FC14" s="571"/>
      <c r="FD14" s="571" t="str">
        <f t="shared" si="5"/>
        <v/>
      </c>
      <c r="FE14" s="571"/>
      <c r="FF14" s="571" t="str">
        <f t="shared" si="5"/>
        <v/>
      </c>
      <c r="FG14" s="571" t="str">
        <f t="shared" si="5"/>
        <v/>
      </c>
      <c r="FH14" s="571"/>
      <c r="FI14" s="571" t="str">
        <f t="shared" si="5"/>
        <v/>
      </c>
      <c r="FJ14" s="571" t="str">
        <f t="shared" si="5"/>
        <v/>
      </c>
      <c r="FK14" s="571" t="str">
        <f t="shared" si="5"/>
        <v/>
      </c>
      <c r="FL14" s="571" t="str">
        <f t="shared" si="5"/>
        <v/>
      </c>
      <c r="FM14" s="571" t="str">
        <f t="shared" si="5"/>
        <v/>
      </c>
      <c r="FN14" s="571" t="str">
        <f t="shared" si="5"/>
        <v/>
      </c>
      <c r="FO14" s="571" t="str">
        <f t="shared" si="5"/>
        <v/>
      </c>
      <c r="FP14" s="571" t="str">
        <f t="shared" si="5"/>
        <v/>
      </c>
      <c r="FQ14" s="571" t="str">
        <f t="shared" si="5"/>
        <v/>
      </c>
      <c r="FR14" s="571" t="str">
        <f t="shared" si="5"/>
        <v/>
      </c>
      <c r="FS14" s="571" t="str">
        <f t="shared" si="5"/>
        <v/>
      </c>
      <c r="FT14" s="571" t="str">
        <f t="shared" si="5"/>
        <v/>
      </c>
      <c r="FU14" s="571" t="str">
        <f t="shared" si="5"/>
        <v/>
      </c>
      <c r="FV14" s="571" t="str">
        <f t="shared" si="5"/>
        <v/>
      </c>
      <c r="FW14" s="571" t="str">
        <f t="shared" si="5"/>
        <v/>
      </c>
      <c r="FX14" s="571" t="str">
        <f t="shared" si="5"/>
        <v/>
      </c>
      <c r="FY14" s="571"/>
      <c r="FZ14" s="571"/>
      <c r="GA14" s="571"/>
      <c r="GB14" s="571"/>
      <c r="GC14" s="571"/>
      <c r="GD14" s="571"/>
      <c r="GE14" s="571"/>
      <c r="GF14" s="571"/>
      <c r="GG14" s="571"/>
      <c r="GH14" s="571"/>
      <c r="GI14" s="571"/>
      <c r="GJ14" s="571"/>
      <c r="GK14" s="571"/>
      <c r="GT14" s="572" t="s">
        <v>10253</v>
      </c>
      <c r="GU14" s="572" t="s">
        <v>10254</v>
      </c>
      <c r="GV14" s="572" t="s">
        <v>10255</v>
      </c>
      <c r="GW14" s="572" t="s">
        <v>10256</v>
      </c>
      <c r="GX14" s="572" t="s">
        <v>10391</v>
      </c>
      <c r="HF14" s="422"/>
      <c r="HH14" s="422"/>
      <c r="HK14" s="422"/>
      <c r="HM14" s="422"/>
    </row>
    <row r="15" spans="1:228" s="352" customFormat="1" ht="57" customHeight="1">
      <c r="A15" s="346">
        <v>1</v>
      </c>
      <c r="B15" s="602"/>
      <c r="C15" s="603"/>
      <c r="D15" s="574" t="str">
        <f>IF(C15&lt;&gt;"",IF(COUNTIF('Dane pomocnicze'!$D$5:$D$1544,Aglomeracje!C15)=0,"I_d aglomeracji jest błędnie wpisane lub nie występuje w sprawozdaniu za zeszły rok",""),"")</f>
        <v/>
      </c>
      <c r="E15" s="645"/>
      <c r="F15" s="379"/>
      <c r="G15" s="343"/>
      <c r="H15" s="343"/>
      <c r="I15" s="348" t="str">
        <f>IF(AND(G15&lt;&gt;"",H15&lt;&gt;""),IF(AND(G15&gt;0,H15=0),"Aglomeracja z OŚ",(IF(AND(G15=0,H15&gt;0),"Aglomeracja z KP",IF(AND(G15&gt;0,H15&gt;0),"Aglomeracja z OŚ i KP","")))),"Brak uzupełnienia kol. 4 i/lub 5")</f>
        <v>Brak uzupełnienia kol. 4 i/lub 5</v>
      </c>
      <c r="J15" s="349" t="str">
        <f>IF(C15&lt;&gt;"",IF(COUNTIF('Dane pomocnicze'!$D$5:$D$1544,Aglomeracje!C15)&gt;0,VLOOKUP(Aglomeracje!C15,'Dane pomocnicze'!$D$5:$M$1544,6,0),""),"")</f>
        <v/>
      </c>
      <c r="K15" s="349" t="str">
        <f>IF(C15&lt;&gt;"",IF(COUNTIF('Dane pomocnicze'!$D$5:$D$1544,Aglomeracje!C15)&gt;0,VLOOKUP(Aglomeracje!C15,'Dane pomocnicze'!$D$5:$M$1544,7,0),""),"")</f>
        <v/>
      </c>
      <c r="L15" s="349" t="str">
        <f>IF(C15&lt;&gt;"",IF(COUNTIF('Dane pomocnicze'!$D$5:$D$1544,Aglomeracje!C15)&gt;0,VLOOKUP(Aglomeracje!C15,'Dane pomocnicze'!$D$5:$AB$1544,25,0),""),"")</f>
        <v/>
      </c>
      <c r="M15" s="349" t="str">
        <f>IF(C15&lt;&gt;"",IF(COUNTIF('Dane pomocnicze'!$D$5:$D$1544,Aglomeracje!C15)&gt;0,VLOOKUP(Aglomeracje!C15,'Dane pomocnicze'!$D$5:$M$1544,8,0),""),"")</f>
        <v/>
      </c>
      <c r="N15" s="349" t="str">
        <f>IF(C15&lt;&gt;"",IF(COUNTIF('Dane pomocnicze'!$D$5:$D$1544,Aglomeracje!C15)&gt;0,VLOOKUP(Aglomeracje!C15,'Dane pomocnicze'!$D$5:$M$1544,9,0),""),"")</f>
        <v/>
      </c>
      <c r="O15" s="349" t="str">
        <f>IF(C15&lt;&gt;"",IF(COUNTIF('Dane pomocnicze'!$D$5:$D$1544,Aglomeracje!C15)&gt;0,VLOOKUP(Aglomeracje!C15,'Dane pomocnicze'!$D$5:$M$1544,10,0),""),"")</f>
        <v/>
      </c>
      <c r="P15" s="603"/>
      <c r="Q15" s="466"/>
      <c r="R15" s="347"/>
      <c r="S15" s="379"/>
      <c r="T15" s="347"/>
      <c r="U15" s="347"/>
      <c r="V15" s="344"/>
      <c r="W15" s="348" t="str">
        <f>IF(V15&lt;&gt;"",IF(ISNUMBER(V15),(IF(DATE(YEAR(V15)+2,MONTH(V15),DAY(V15))&lt;45657," Czy dokonano obowiązku przeglądu obszarów i granic aglomeracji?","")),"Błąd wpisania daty"),"")</f>
        <v/>
      </c>
      <c r="X15" s="347"/>
      <c r="Y15" s="379"/>
      <c r="Z15" s="350"/>
      <c r="AA15" s="354"/>
      <c r="AB15" s="354"/>
      <c r="AC15" s="354"/>
      <c r="AD15" s="354"/>
      <c r="AE15" s="354"/>
      <c r="AF15" s="354"/>
      <c r="AG15" s="353">
        <f>AA15-AB15-AC15-AD15-AE15-AF15</f>
        <v>0</v>
      </c>
      <c r="AH15" s="574" t="str">
        <f>IF(AG15&gt;0,"Należy wyjaśnić, skąd wynika większa od 0 liczba mieszkańców nieprzyporządkowanych do żadnego systemu zbierania ("&amp;AG15&amp;")",IF(AG15&lt;0,"Uwaga! Błąd wpisanych danych, dane w kol. 22-26 należy skorygować",""))</f>
        <v/>
      </c>
      <c r="AI15" s="602"/>
      <c r="AJ15" s="354"/>
      <c r="AK15" s="354"/>
      <c r="AL15" s="354"/>
      <c r="AM15" s="354"/>
      <c r="AN15" s="353">
        <f>AJ15-AK15-AL15-AM15</f>
        <v>0</v>
      </c>
      <c r="AO15" s="354"/>
      <c r="AP15" s="354"/>
      <c r="AQ15" s="477">
        <f>_xlfn.AGGREGATE(9,6,AB15:AP15)-AJ15</f>
        <v>0</v>
      </c>
      <c r="AR15" s="477">
        <f>AB15+AK15+AO15</f>
        <v>0</v>
      </c>
      <c r="AS15" s="599">
        <f>AP15+AL15+AC15+AD15</f>
        <v>0</v>
      </c>
      <c r="AT15" s="599">
        <f>AE15+AF15+AM15</f>
        <v>0</v>
      </c>
      <c r="AU15" s="477">
        <f>IF(OR(AG15&lt;0,AN15&lt;0),"Błąd wpisanych danych uniemożliwia obliczenia",AQ15-AR15)</f>
        <v>0</v>
      </c>
      <c r="AV15" s="478">
        <f>IF(AQ15&gt;0,IF(OR(AG15&lt;0,AN15&lt;0),"Błąd wpisanych danych uniemożliwia obliczenia",ROUND(AR15/AQ15,4)),0)</f>
        <v>0</v>
      </c>
      <c r="AW15" s="477" t="str">
        <f>IF(AA15&lt;&gt;"",IF(AND(AQ15&gt;=0,AQ15&lt;2000), "&lt;2000", IF(AQ15&lt;=10000,"≥ 2 000 &lt;10 000",IF(AQ15&lt;=15000,"≥ 10 000 &lt;15 000",IF(AQ15&lt;=100000,"≥ 15 000 &lt;100 000",IF(AQ15&lt;=150000,"≥ 100 000 &lt;150 000","≥ 150 000"))))),"")</f>
        <v/>
      </c>
      <c r="AX15" s="355"/>
      <c r="AY15" s="584" t="str">
        <f>IF(AX15&lt;&gt;"",IF(AND(AX15=0,AS15&gt;0),"Wykazano RLM korzystający z szamb mimo braku szamb",IF(AX15&gt;0,IF(OR(AX15&gt;=AS15,AX15*5&lt;AS15),"Liczba RLM przypadających na 1 szambo wynosi: "&amp;ROUND(AS15/AX15,2),""),"")),"")</f>
        <v/>
      </c>
      <c r="AZ15" s="347"/>
      <c r="BA15" s="355"/>
      <c r="BB15" s="574" t="str">
        <f>IF(BA15&lt;&gt;"",IF(AND(BA15=0,AT15&gt;0),"Wykazano RLM korzystający z POŚ mimo braku POŚ",IF(BA15&gt;0,IF(OR(BA15&gt;=AT15,BA15*25&lt;AT15),"Liczba RLM przypadających na 1 POŚ wynosi: "&amp;ROUND(AT15/BA15,2),""),"")),"")</f>
        <v/>
      </c>
      <c r="BC15" s="347"/>
      <c r="BD15" s="356"/>
      <c r="BE15" s="574" t="str">
        <f>IF(BD15&lt;&gt;"",IF(OR(AND(AX15&gt;0,BD15="Brak szamb na terenie aglomeracji"),AND(AX15=0,OR(BD15="TAK",BD15="Nie lub częściowo"))),"Dane w kol. 42 i 44a są sprzeczne i należy je skorygować",""),"")</f>
        <v/>
      </c>
      <c r="BF15" s="356"/>
      <c r="BG15" s="585" t="str">
        <f>IF(BF15&lt;&gt;"",IF(OR(AND(BA15&gt;0,BF15="Brak POŚ na terenie aglomeracji"),AND(BA15=0,OR(BF15="TAK",BF15="Nie lub częściowo"))),"Dane w kol. 43 i 44b są sprzeczne i należy je skorygować",""),"")</f>
        <v/>
      </c>
      <c r="BH15" s="347"/>
      <c r="BI15" s="356"/>
      <c r="BJ15" s="574" t="str">
        <f>IF(BI15&lt;&gt;"",IF(OR(AND(AX15&gt;0,BI15="Brak szamb na terenie aglomeracji"),AND(AX15=0,OR(BI15="TAK",BI15="Nie lub częściowo"))),"Dane w kol.42 i 46a są sprzeczne i należy je skorygować",""),"")</f>
        <v/>
      </c>
      <c r="BK15" s="356"/>
      <c r="BL15" s="574" t="str">
        <f>IF(BK15&lt;&gt;"",IF(OR(AND(BA15&gt;0,BK15="Brak poś na terenie aglomeracji"),AND(BA15=0,OR(BK15="TAK",BK15="Nie lub częściowo"))),"Dane w kol. 43 i 46b są sprzeczne i należy je skorygować",""),"")</f>
        <v/>
      </c>
      <c r="BM15" s="347"/>
      <c r="BN15" s="356"/>
      <c r="BO15" s="602"/>
      <c r="BP15" s="479"/>
      <c r="BQ15" s="479"/>
      <c r="BR15" s="479"/>
      <c r="BS15" s="479"/>
      <c r="BT15" s="358">
        <f>BP15+BR15</f>
        <v>0</v>
      </c>
      <c r="BU15" s="358">
        <f>BQ15+BS15</f>
        <v>0</v>
      </c>
      <c r="BV15" s="479"/>
      <c r="BW15" s="479"/>
      <c r="BX15" s="479"/>
      <c r="BY15" s="479"/>
      <c r="BZ15" s="479"/>
      <c r="CA15" s="354"/>
      <c r="CB15" s="354"/>
      <c r="CC15" s="574" t="str">
        <f>IF(CB15&lt;&gt;"",IF(AND(CB15&gt;0,BW15=0),"Gmina deklaruje przyłączenie mieszkańców do nowo wybudowanej sieci i jednocześnie nie wykazuje sieci, która byłaby wybudowana i odebrana w roku sprawozdawczym",""),"")</f>
        <v/>
      </c>
      <c r="CD15" s="480"/>
      <c r="CE15" s="480"/>
      <c r="CF15" s="480"/>
      <c r="CG15" s="480"/>
      <c r="CH15" s="481">
        <f>CG15+CF15+CE15+CD15</f>
        <v>0</v>
      </c>
      <c r="CI15" s="574" t="str">
        <f>IF(AND(AQ15&gt;0,CH15&gt;0),IF(AQ15/(CH15*20)&gt;3,"Ilość wytworzonych ścieków jest niewspółmiernie niska w stosunku do wielkości aglomeracji i wynosi: "&amp;ROUND(CH15*2.74*1000/AQ15,0)&amp;" litrów/doba na 1 RLM",IF(AQ15/(CH15*20)&lt;0.3,"Ilość wytworzonych ścieków jest niewspółmiernie wysoka w stosunku do wielkości aglomeracji i wynosi: "&amp;ROUND(CH15*2.74*1000/AQ15,0)&amp;" litrów/doba na 1 RLM","")),"")</f>
        <v/>
      </c>
      <c r="CJ15" s="346"/>
      <c r="CK15" s="357"/>
      <c r="CL15" s="357"/>
      <c r="CM15" s="357"/>
      <c r="CN15" s="358">
        <f>IF(ISERROR(CK15+CL15+CM15),"Błąd wpisanych wartości",CK15+CL15+CM15)</f>
        <v>0</v>
      </c>
      <c r="CO15" s="357"/>
      <c r="CP15" s="357"/>
      <c r="CQ15" s="357"/>
      <c r="CR15" s="357"/>
      <c r="CS15" s="347"/>
      <c r="CT15" s="357"/>
      <c r="CU15" s="347"/>
      <c r="CV15" s="357"/>
      <c r="CW15" s="347"/>
      <c r="CX15" s="358">
        <f>IF(ISERROR(CO15+CP15+CQ15+CR15+CT15+CV15),"Błąd wpisanych wartości",CO15+CP15+CQ15+CR15+CT15+CV15)</f>
        <v>0</v>
      </c>
      <c r="CY15" s="358">
        <f>IF(ISERROR(ABS(CX15-CN15)),"Błąd wpisanych danych",ABS(CX15-CN15))</f>
        <v>0</v>
      </c>
      <c r="CZ15" s="574" t="str">
        <f>IF(AND(MAX(CX15,CN15)&gt;0,AQ15&gt;0),IF(MAX(CN15,CX15)&gt;7*AQ15,"Nakłady finansowe są wysokie w stosunku do wielkości aglomeracji (wynoszą w przeliczeniu: "&amp;ROUND(MAX(CX15,CN13)*1000/AQ15,0)&amp;" zł na 1 RLM)",""),"")</f>
        <v/>
      </c>
      <c r="DA15" s="346"/>
      <c r="DB15" s="358">
        <f>Oczyszczalnie!GM13</f>
        <v>0</v>
      </c>
      <c r="DC15" s="358">
        <f>Oczyszczalnie!GN13</f>
        <v>0</v>
      </c>
      <c r="DD15" s="358">
        <f>Oczyszczalnie!GO13</f>
        <v>0</v>
      </c>
      <c r="DE15" s="358">
        <f>Oczyszczalnie!GP13</f>
        <v>0</v>
      </c>
      <c r="DF15" s="358">
        <f>SUM(DB15:DE15)</f>
        <v>0</v>
      </c>
      <c r="DG15" s="358">
        <f>Oczyszczalnie!GQ13+_xlfn.AGGREGATE(9,6,CO15)</f>
        <v>0</v>
      </c>
      <c r="DH15" s="358">
        <f>Oczyszczalnie!GR13+_xlfn.AGGREGATE(9,6,CP15)</f>
        <v>0</v>
      </c>
      <c r="DI15" s="358">
        <f>Oczyszczalnie!GS13+_xlfn.AGGREGATE(9,6,CQ15)</f>
        <v>0</v>
      </c>
      <c r="DJ15" s="358">
        <f>Oczyszczalnie!GT13+_xlfn.AGGREGATE(9,6,CR15)</f>
        <v>0</v>
      </c>
      <c r="DK15" s="358">
        <f>Oczyszczalnie!GU13+_xlfn.AGGREGATE(9,6,CT15)</f>
        <v>0</v>
      </c>
      <c r="DL15" s="358">
        <f>Oczyszczalnie!GV13+_xlfn.AGGREGATE(9,6,CV15)</f>
        <v>0</v>
      </c>
      <c r="DM15" s="481">
        <f>SUM(DG15:DL15)</f>
        <v>0</v>
      </c>
      <c r="DN15" s="482"/>
      <c r="DO15" s="482"/>
      <c r="DP15" s="354"/>
      <c r="DQ15" s="379"/>
      <c r="DR15" s="586" t="str">
        <f>IF(AND(DP15&lt;&gt;"",DQ15&lt;&gt;""),IF(OR(AND(DP15=0,OR(DQ15="TAK",DQ15="NIE")),AND(DP15&gt;0,DQ15="Brak przelewów burzowych na terenie aglomeracji")),"Dane w kol. 96 i 97 są sprzeczne. Należy je ujednolicić",IF(AND(DP15&gt;0,DQ15&lt;&gt;"",OR(DQ15&lt;&gt;"TAK",DQ15&lt;&gt;"NIE")),"Wykazano istnienie przelewów burzowych, należy uzupełnić wskazane pola z zakresu kol. 98-107","Brak przelewów burzowych, kol. 98-107 należy pozostawić puste")),"")</f>
        <v/>
      </c>
      <c r="DS15" s="483"/>
      <c r="DT15" s="354"/>
      <c r="DU15" s="354"/>
      <c r="DV15" s="567"/>
      <c r="DW15" s="356"/>
      <c r="DX15" s="483"/>
      <c r="DY15" s="483"/>
      <c r="DZ15" s="483"/>
      <c r="EA15" s="483"/>
      <c r="EB15" s="356"/>
      <c r="EC15" s="484"/>
      <c r="ED15" s="484"/>
      <c r="EE15" s="483"/>
      <c r="EF15" s="484"/>
      <c r="EG15" s="346"/>
      <c r="EH15" s="346"/>
      <c r="EI15" s="351"/>
      <c r="EJ15" s="354"/>
      <c r="EK15" s="357"/>
      <c r="EL15" s="371"/>
      <c r="EM15" s="371"/>
      <c r="EN15" s="371"/>
      <c r="EO15" s="371"/>
      <c r="EP15" s="485"/>
      <c r="EQ15" s="485"/>
      <c r="ER15" s="346"/>
      <c r="ES15" s="346"/>
      <c r="ET15" s="607"/>
      <c r="EU15" s="346"/>
      <c r="EV15" s="346"/>
      <c r="EW15" s="351"/>
      <c r="EX15" s="604"/>
      <c r="EY15" s="604"/>
      <c r="EZ15" s="354"/>
      <c r="FA15" s="354"/>
      <c r="FB15" s="631" t="str">
        <f>IF(EZ15&gt;0,EZ15/EW15,"")</f>
        <v/>
      </c>
      <c r="FC15" s="631" t="str">
        <f>IF(FA15&gt;0,FA15/EW15,"")</f>
        <v/>
      </c>
      <c r="FD15" s="357"/>
      <c r="FE15" s="357"/>
      <c r="FF15" s="371"/>
      <c r="FG15" s="371"/>
      <c r="FH15" s="371"/>
      <c r="FI15" s="485"/>
      <c r="FJ15" s="485"/>
      <c r="FK15" s="346"/>
      <c r="FL15" s="351"/>
      <c r="FM15" s="357"/>
      <c r="FN15" s="371"/>
      <c r="FO15" s="485"/>
      <c r="FP15" s="485"/>
      <c r="FQ15" s="346"/>
      <c r="FR15" s="351"/>
      <c r="FS15" s="357"/>
      <c r="FT15" s="371"/>
      <c r="FU15" s="485"/>
      <c r="FV15" s="485"/>
      <c r="FW15" s="574" t="str">
        <f>IF(AND(EK15+FD15+FM15+FS15&gt;0,OR(EK15&gt;10*AQ15,FD15&gt;10*AQ15,FM15&gt;10*AQ15,FS15&gt;10*AQ15),AQ15&gt;0),"Nakłady finansowe są wysokie w stosunku do wielkości aglomeracji (wynoszą w przeliczeniu: "&amp;ROUND((MAX(FS15,FM15,FD15,EK15)*1000)/AQ15,0)&amp;" zł na 1 RLM)","")</f>
        <v/>
      </c>
      <c r="FX15" s="347"/>
      <c r="FY15" s="358">
        <f>Oczyszczalnie!GK13</f>
        <v>0</v>
      </c>
      <c r="FZ15" s="358">
        <f>Oczyszczalnie!GL13</f>
        <v>0</v>
      </c>
      <c r="GA15" s="481">
        <f>_xlfn.AGGREGATE(9,6,(FZ15,FY15,EK15,FD15,FM15,FS15))</f>
        <v>0</v>
      </c>
      <c r="GB15" s="347"/>
      <c r="GC15" s="478">
        <f>AV15</f>
        <v>0</v>
      </c>
      <c r="GD15" s="477" t="str">
        <f>IF(ISNUMBER(GC15),IF(C15&lt;&gt;"",IF(AQ15&gt;0,IF(AND((AR15/AQ15)&gt;=0.98,AR15/AQ15&lt;=1,AQ15-AR15&lt;=1999),1,0),0),""),"Błąd wpisanych danych uniemożliwia obliczenia")</f>
        <v/>
      </c>
      <c r="GE15" s="477" t="str">
        <f>IF(ISNUMBER(GC15),IF(C15&lt;&gt;"",ROUNDUP(IF(AND(AQ15&gt;=100000,AU15&gt;1999),AU15-1999,IF(GC15&lt;0.98,0.98*AQ15-AR15,0)),0),""),"Błąd wpisanych danych uniemożliwia obliczenia")</f>
        <v/>
      </c>
      <c r="GF15" s="477">
        <f>Oczyszczalnie!GW13</f>
        <v>0</v>
      </c>
      <c r="GG15" s="477" t="s">
        <v>143</v>
      </c>
      <c r="GH15" s="477" t="s">
        <v>143</v>
      </c>
      <c r="GI15" s="477" t="s">
        <v>143</v>
      </c>
      <c r="GJ15" s="477" t="s">
        <v>143</v>
      </c>
      <c r="GK15" s="477" t="s">
        <v>143</v>
      </c>
      <c r="GT15" s="445">
        <f>IF(OR(EH15&lt;&gt;"",EI15&lt;&gt;"",EK15&gt;0,EJ15&gt;0),1,0)</f>
        <v>0</v>
      </c>
      <c r="GU15" s="445">
        <f>IF(OR(ER15&lt;&gt;"",EW15&gt;0,EZ15&gt;0,FD15&gt;0),1,0)</f>
        <v>0</v>
      </c>
      <c r="GV15" s="445">
        <f>IF(OR(FK15&lt;&gt;"",FL15&gt;0,FM15&gt;0),1,0)</f>
        <v>0</v>
      </c>
      <c r="GW15" s="445">
        <f>IF(OR(FQ15&lt;&gt;"",FR15&gt;0,FS15&gt;0),1,0)</f>
        <v>0</v>
      </c>
      <c r="GX15" s="445">
        <f>IF(YEAR(V15)=2024,1,0)</f>
        <v>0</v>
      </c>
      <c r="GY15" s="445"/>
      <c r="GZ15" s="445"/>
      <c r="HA15" s="445"/>
      <c r="HB15" s="445"/>
      <c r="HC15" s="445"/>
      <c r="HD15" s="445"/>
      <c r="HE15" s="445"/>
      <c r="HF15" s="445"/>
      <c r="HG15" s="445"/>
      <c r="HH15" s="445"/>
      <c r="HI15" s="445"/>
      <c r="HJ15" s="445"/>
      <c r="HK15" s="445"/>
      <c r="HL15" s="445"/>
      <c r="HM15" s="445"/>
      <c r="HN15" s="445"/>
      <c r="HO15" s="445"/>
      <c r="HP15" s="445"/>
      <c r="HQ15" s="445"/>
      <c r="HR15" s="445"/>
      <c r="HS15" s="445"/>
      <c r="HT15" s="445"/>
    </row>
    <row r="16" spans="1:228">
      <c r="A16" s="320"/>
      <c r="B16" s="320"/>
      <c r="C16" s="320"/>
      <c r="D16" s="320"/>
      <c r="E16" s="320"/>
      <c r="F16" s="320"/>
      <c r="G16" s="320"/>
      <c r="H16" s="320"/>
      <c r="I16" s="320"/>
      <c r="J16" s="320"/>
      <c r="K16" s="320"/>
      <c r="L16" s="320"/>
      <c r="M16" s="320"/>
      <c r="N16" s="320"/>
      <c r="O16" s="320"/>
      <c r="P16" s="320"/>
      <c r="Q16" s="320"/>
      <c r="R16" s="320"/>
      <c r="S16" s="320"/>
      <c r="T16" s="320"/>
      <c r="U16" s="320"/>
      <c r="V16" s="320"/>
      <c r="W16" s="320"/>
      <c r="X16" s="320"/>
      <c r="Y16" s="320"/>
      <c r="Z16" s="320"/>
      <c r="AA16" s="320"/>
      <c r="AB16" s="320"/>
      <c r="AC16" s="320"/>
      <c r="AD16" s="320"/>
      <c r="AE16" s="320"/>
      <c r="AF16" s="320"/>
      <c r="AG16" s="320"/>
      <c r="AH16" s="320"/>
      <c r="AI16" s="320"/>
      <c r="AJ16" s="320"/>
      <c r="AK16" s="320"/>
      <c r="AL16" s="320"/>
      <c r="AM16" s="320"/>
      <c r="AN16" s="320"/>
      <c r="AO16" s="320"/>
      <c r="AP16" s="320"/>
      <c r="AQ16" s="320"/>
      <c r="AR16" s="320"/>
      <c r="AS16" s="320"/>
      <c r="AT16" s="320"/>
      <c r="AU16" s="320"/>
      <c r="AV16" s="320"/>
      <c r="AW16" s="320"/>
      <c r="AX16" s="320"/>
      <c r="AY16" s="320"/>
      <c r="AZ16" s="320"/>
      <c r="BA16" s="320"/>
      <c r="BB16" s="320"/>
      <c r="BC16" s="320"/>
      <c r="BD16" s="320"/>
      <c r="BE16" s="320"/>
      <c r="BF16" s="320"/>
      <c r="BG16" s="320"/>
      <c r="BH16" s="320"/>
      <c r="BI16" s="320"/>
      <c r="BJ16" s="320"/>
      <c r="BK16" s="320"/>
      <c r="BL16" s="320"/>
      <c r="BM16" s="320"/>
      <c r="BN16" s="320"/>
      <c r="BO16" s="320"/>
      <c r="BP16" s="320"/>
      <c r="BQ16" s="320"/>
      <c r="BR16" s="320"/>
      <c r="BS16" s="320"/>
      <c r="BT16" s="320"/>
      <c r="BU16" s="320"/>
      <c r="BV16" s="320"/>
      <c r="BW16" s="320"/>
      <c r="BX16" s="320"/>
      <c r="BY16" s="320"/>
      <c r="BZ16" s="320"/>
      <c r="CA16" s="320"/>
      <c r="CB16" s="320"/>
      <c r="CC16" s="320"/>
      <c r="CD16" s="320"/>
      <c r="CE16" s="320"/>
      <c r="CF16" s="320"/>
      <c r="CG16" s="320"/>
      <c r="CH16" s="320"/>
      <c r="CI16" s="320"/>
      <c r="CJ16" s="320"/>
      <c r="CK16" s="320"/>
      <c r="CL16" s="320"/>
      <c r="CM16" s="320"/>
      <c r="CN16" s="320"/>
      <c r="CO16" s="320"/>
      <c r="CP16" s="320"/>
      <c r="CQ16" s="320"/>
      <c r="CR16" s="320"/>
      <c r="CS16" s="320"/>
      <c r="CT16" s="320"/>
      <c r="CU16" s="320"/>
      <c r="CV16" s="320"/>
      <c r="CW16" s="320"/>
      <c r="CX16" s="320"/>
      <c r="CY16" s="320"/>
      <c r="CZ16" s="320"/>
      <c r="DA16" s="320"/>
      <c r="DB16" s="320"/>
      <c r="DC16" s="320"/>
      <c r="DD16" s="320"/>
      <c r="DE16" s="320"/>
      <c r="DF16" s="320"/>
      <c r="DG16" s="320"/>
      <c r="DH16" s="320"/>
      <c r="DI16" s="320"/>
      <c r="DJ16" s="320"/>
      <c r="DK16" s="320"/>
      <c r="DL16" s="320"/>
      <c r="DM16" s="320"/>
      <c r="DN16" s="320"/>
      <c r="DO16" s="320"/>
      <c r="DP16" s="320"/>
      <c r="DQ16" s="320"/>
      <c r="DR16" s="320"/>
      <c r="DS16" s="320"/>
      <c r="DT16" s="320"/>
      <c r="DU16" s="320"/>
      <c r="DV16" s="320"/>
      <c r="DW16" s="320"/>
      <c r="DX16" s="320"/>
      <c r="DY16" s="320"/>
      <c r="DZ16" s="320"/>
      <c r="EA16" s="320"/>
      <c r="EB16" s="320"/>
      <c r="EC16" s="320"/>
      <c r="ED16" s="320"/>
      <c r="EE16" s="320"/>
      <c r="EF16" s="320"/>
      <c r="EG16" s="320"/>
      <c r="EH16" s="320"/>
      <c r="EI16" s="320"/>
      <c r="EJ16" s="320"/>
      <c r="EK16" s="320"/>
      <c r="EL16" s="320"/>
      <c r="EM16" s="320"/>
      <c r="EN16" s="320"/>
      <c r="EO16" s="320"/>
      <c r="EP16" s="320"/>
      <c r="EQ16" s="320"/>
      <c r="ER16" s="320"/>
      <c r="ES16" s="320"/>
      <c r="ET16" s="320"/>
      <c r="EU16" s="320"/>
      <c r="EV16" s="320"/>
      <c r="EW16" s="320"/>
      <c r="EX16" s="320"/>
      <c r="EY16" s="320"/>
      <c r="EZ16" s="320"/>
      <c r="FA16" s="320"/>
      <c r="FB16" s="320"/>
      <c r="FC16" s="320"/>
      <c r="FD16" s="320"/>
      <c r="FE16" s="320"/>
      <c r="FF16" s="320"/>
      <c r="FG16" s="320"/>
      <c r="FH16" s="320"/>
      <c r="FI16" s="320"/>
      <c r="FJ16" s="320"/>
      <c r="FK16" s="320"/>
      <c r="FL16" s="320"/>
      <c r="FM16" s="320"/>
      <c r="FN16" s="320"/>
      <c r="FO16" s="320"/>
      <c r="FP16" s="320"/>
      <c r="FQ16" s="320"/>
      <c r="FR16" s="320"/>
      <c r="FS16" s="320"/>
      <c r="FT16" s="320"/>
      <c r="FU16" s="320"/>
      <c r="FV16" s="320"/>
      <c r="FW16" s="320"/>
      <c r="FX16" s="320"/>
      <c r="FY16" s="320"/>
      <c r="FZ16" s="320"/>
      <c r="GA16" s="320"/>
      <c r="GB16" s="320"/>
      <c r="GC16" s="320"/>
      <c r="GD16" s="320"/>
      <c r="GE16" s="320"/>
      <c r="GF16" s="320"/>
      <c r="GG16" s="320"/>
      <c r="GH16" s="320"/>
      <c r="GI16" s="320"/>
      <c r="GJ16" s="320"/>
      <c r="GK16" s="320"/>
    </row>
    <row r="17" spans="1:228" s="172" customFormat="1" ht="61.5" customHeight="1">
      <c r="T17" s="605"/>
      <c r="U17" s="605"/>
      <c r="GT17" s="386"/>
      <c r="GU17" s="386"/>
      <c r="GV17" s="386"/>
      <c r="GW17" s="386"/>
      <c r="GX17" s="386"/>
      <c r="GY17" s="386"/>
      <c r="GZ17" s="386"/>
      <c r="HA17" s="386"/>
      <c r="HB17" s="386"/>
      <c r="HC17" s="386"/>
      <c r="HD17" s="386"/>
      <c r="HE17" s="386"/>
      <c r="HF17" s="386"/>
      <c r="HG17" s="386"/>
      <c r="HH17" s="421"/>
      <c r="HI17" s="420"/>
      <c r="HJ17" s="420"/>
      <c r="HK17" s="421"/>
      <c r="HL17" s="420"/>
      <c r="HM17" s="421"/>
      <c r="HN17" s="386"/>
      <c r="HO17" s="386"/>
      <c r="HP17" s="386"/>
      <c r="HQ17" s="386"/>
      <c r="HR17" s="386"/>
      <c r="HS17" s="386"/>
      <c r="HT17" s="386"/>
    </row>
    <row r="18" spans="1:228" s="364" customFormat="1" ht="340.5" customHeight="1">
      <c r="A18" s="342"/>
      <c r="B18" s="579" t="s">
        <v>10646</v>
      </c>
      <c r="C18" s="581"/>
      <c r="D18" s="581"/>
      <c r="E18" s="581"/>
      <c r="F18" s="581"/>
      <c r="G18" s="581"/>
      <c r="H18" s="581"/>
      <c r="I18" s="581"/>
      <c r="J18" s="581"/>
      <c r="K18" s="581"/>
      <c r="L18" s="581"/>
      <c r="M18" s="581"/>
      <c r="N18" s="581"/>
      <c r="O18" s="342"/>
      <c r="P18" s="342"/>
      <c r="Q18" s="342"/>
      <c r="R18" s="342"/>
      <c r="S18" s="342"/>
      <c r="T18" s="342"/>
      <c r="U18" s="342"/>
      <c r="V18" s="342"/>
      <c r="W18" s="342"/>
      <c r="X18" s="342"/>
      <c r="Y18" s="342"/>
      <c r="Z18" s="342"/>
      <c r="AA18" s="342"/>
      <c r="AB18" s="342"/>
      <c r="AC18" s="342"/>
      <c r="AD18" s="342"/>
      <c r="AE18" s="342"/>
      <c r="AF18" s="342"/>
      <c r="AG18" s="342"/>
      <c r="AH18" s="342"/>
      <c r="AI18" s="342"/>
      <c r="AJ18" s="342"/>
      <c r="AK18" s="342"/>
      <c r="AL18" s="342"/>
      <c r="AM18" s="342"/>
      <c r="AN18" s="342"/>
      <c r="AO18" s="342"/>
      <c r="AP18" s="342"/>
      <c r="AQ18" s="342"/>
      <c r="AR18" s="342"/>
      <c r="AS18" s="342"/>
      <c r="AT18" s="342"/>
      <c r="AU18" s="342"/>
      <c r="AV18" s="342"/>
      <c r="AW18" s="342"/>
      <c r="AX18" s="342"/>
      <c r="AY18" s="342"/>
      <c r="AZ18" s="342"/>
      <c r="BA18" s="342"/>
      <c r="BB18" s="342"/>
      <c r="BC18" s="342"/>
      <c r="BD18" s="342"/>
      <c r="BE18" s="342"/>
      <c r="BF18" s="342"/>
      <c r="BG18" s="342"/>
      <c r="BH18" s="342"/>
      <c r="BI18" s="342"/>
      <c r="BJ18" s="342"/>
      <c r="BK18" s="342"/>
      <c r="BL18" s="342"/>
      <c r="BM18" s="342"/>
      <c r="BN18" s="342"/>
      <c r="BO18" s="342"/>
      <c r="BP18" s="342"/>
      <c r="BQ18" s="342"/>
      <c r="BR18" s="342"/>
      <c r="BS18" s="342"/>
      <c r="BT18" s="342"/>
      <c r="BU18" s="342"/>
      <c r="BV18" s="342"/>
      <c r="BW18" s="342"/>
      <c r="BX18" s="342"/>
      <c r="BY18" s="342"/>
      <c r="BZ18" s="342"/>
      <c r="CA18" s="342"/>
      <c r="CB18" s="342"/>
      <c r="CC18" s="342"/>
      <c r="CD18" s="342"/>
      <c r="CE18" s="342"/>
      <c r="CF18" s="342"/>
      <c r="CG18" s="342"/>
      <c r="CH18" s="342"/>
      <c r="CI18" s="342"/>
      <c r="CJ18" s="342"/>
      <c r="CK18" s="342"/>
      <c r="CL18" s="342"/>
      <c r="CM18" s="342"/>
      <c r="CN18" s="342"/>
      <c r="CO18" s="342"/>
      <c r="CP18" s="342"/>
      <c r="CQ18" s="342"/>
      <c r="CR18" s="342"/>
      <c r="CS18" s="342"/>
      <c r="CT18" s="342"/>
      <c r="CU18" s="342"/>
      <c r="CV18" s="342"/>
      <c r="CW18" s="342"/>
      <c r="CX18" s="342"/>
      <c r="CY18" s="342"/>
      <c r="CZ18" s="342"/>
      <c r="DA18" s="342"/>
      <c r="DB18" s="342"/>
      <c r="DC18" s="342"/>
      <c r="DD18" s="342"/>
      <c r="DE18" s="342"/>
      <c r="DF18" s="342"/>
      <c r="DG18" s="342"/>
      <c r="DH18" s="342"/>
      <c r="DI18" s="342"/>
      <c r="DJ18" s="342"/>
      <c r="DK18" s="342"/>
      <c r="DL18" s="342"/>
      <c r="DM18" s="342"/>
      <c r="DN18" s="342"/>
      <c r="DO18" s="342"/>
      <c r="DP18" s="342"/>
      <c r="DQ18" s="342"/>
      <c r="DR18" s="342"/>
      <c r="DS18" s="342"/>
      <c r="DT18" s="342"/>
      <c r="DU18" s="342"/>
      <c r="DV18" s="342"/>
      <c r="DW18" s="342"/>
      <c r="DX18" s="342"/>
      <c r="DY18" s="342"/>
      <c r="DZ18" s="342"/>
      <c r="EA18" s="342"/>
      <c r="EB18" s="342"/>
      <c r="EC18" s="342"/>
      <c r="ED18" s="342"/>
      <c r="EE18" s="342"/>
      <c r="EF18" s="342"/>
      <c r="EG18" s="342"/>
      <c r="EH18" s="342"/>
      <c r="EI18" s="342"/>
      <c r="EJ18" s="342"/>
      <c r="EK18" s="342"/>
      <c r="EL18" s="342"/>
      <c r="EM18" s="342"/>
      <c r="EN18" s="342"/>
      <c r="EO18" s="342"/>
      <c r="EP18" s="342"/>
      <c r="EQ18" s="342"/>
      <c r="ER18" s="342"/>
      <c r="ES18" s="342"/>
      <c r="ET18" s="342"/>
      <c r="EU18" s="342"/>
      <c r="EV18" s="342"/>
      <c r="EW18" s="342"/>
      <c r="EX18" s="342"/>
      <c r="EY18" s="342"/>
      <c r="EZ18" s="342"/>
      <c r="FA18" s="342"/>
      <c r="FB18" s="342"/>
      <c r="FC18" s="342"/>
      <c r="FD18" s="342"/>
      <c r="FE18" s="342"/>
      <c r="FF18" s="342"/>
      <c r="FG18" s="342"/>
      <c r="FH18" s="342"/>
      <c r="FI18" s="342"/>
      <c r="FJ18" s="342"/>
      <c r="FK18" s="342"/>
      <c r="FL18" s="342"/>
      <c r="FM18" s="342"/>
      <c r="FN18" s="342"/>
      <c r="FO18" s="342"/>
      <c r="FP18" s="342"/>
      <c r="FQ18" s="342"/>
      <c r="FR18" s="342"/>
      <c r="FS18" s="342"/>
      <c r="FT18" s="342"/>
      <c r="FU18" s="342"/>
      <c r="FV18" s="342"/>
      <c r="FW18" s="342"/>
      <c r="FX18" s="342"/>
      <c r="FY18" s="342"/>
      <c r="FZ18" s="342"/>
      <c r="GA18" s="342"/>
      <c r="GB18" s="342"/>
      <c r="GC18" s="342"/>
      <c r="GD18" s="342"/>
      <c r="GE18" s="342"/>
      <c r="GF18" s="342"/>
      <c r="GG18" s="342"/>
      <c r="GH18" s="342"/>
      <c r="GI18" s="342"/>
      <c r="GJ18" s="342"/>
      <c r="GK18" s="342"/>
      <c r="GT18" s="446"/>
      <c r="GU18" s="446"/>
      <c r="GV18" s="446"/>
      <c r="GW18" s="446"/>
      <c r="GX18" s="446"/>
      <c r="GY18" s="446"/>
      <c r="GZ18" s="446"/>
      <c r="HA18" s="446"/>
      <c r="HB18" s="446"/>
      <c r="HC18" s="446"/>
      <c r="HD18" s="446"/>
      <c r="HE18" s="446"/>
      <c r="HF18" s="447"/>
      <c r="HG18" s="446"/>
      <c r="HH18" s="421"/>
      <c r="HI18" s="340"/>
      <c r="HJ18" s="340"/>
      <c r="HK18" s="421"/>
      <c r="HL18" s="340"/>
      <c r="HM18" s="421"/>
      <c r="HN18" s="446"/>
      <c r="HO18" s="446"/>
      <c r="HP18" s="446"/>
      <c r="HQ18" s="446"/>
      <c r="HR18" s="446"/>
      <c r="HS18" s="446"/>
      <c r="HT18" s="446"/>
    </row>
    <row r="19" spans="1:228" s="580" customFormat="1" ht="210.75" customHeight="1">
      <c r="B19" s="579" t="s">
        <v>10417</v>
      </c>
      <c r="GT19" s="582"/>
      <c r="GU19" s="582"/>
      <c r="GV19" s="582"/>
      <c r="GW19" s="582"/>
      <c r="GX19" s="582"/>
      <c r="GY19" s="582"/>
      <c r="GZ19" s="582"/>
      <c r="HA19" s="582"/>
      <c r="HB19" s="582"/>
      <c r="HC19" s="582"/>
      <c r="HD19" s="583" t="s">
        <v>10282</v>
      </c>
      <c r="HE19" s="582"/>
      <c r="HF19" s="404"/>
      <c r="HG19" s="582"/>
      <c r="HH19" s="404"/>
      <c r="HI19" s="583" t="s">
        <v>10307</v>
      </c>
      <c r="HJ19" s="582"/>
      <c r="HK19" s="404"/>
      <c r="HL19" s="582"/>
      <c r="HM19" s="404"/>
      <c r="HN19" s="583" t="s">
        <v>10344</v>
      </c>
      <c r="HO19" s="582"/>
      <c r="HP19" s="582"/>
      <c r="HQ19" s="404"/>
      <c r="HR19" s="582"/>
      <c r="HS19" s="404"/>
      <c r="HT19" s="582"/>
    </row>
    <row r="20" spans="1:228" ht="243" customHeight="1">
      <c r="B20" s="579" t="s">
        <v>10412</v>
      </c>
      <c r="J20" s="175"/>
      <c r="HD20" s="449" t="s">
        <v>10283</v>
      </c>
      <c r="HE20" s="449" t="s">
        <v>10285</v>
      </c>
      <c r="HF20" s="450" t="s">
        <v>10284</v>
      </c>
      <c r="HG20" s="449" t="s">
        <v>10287</v>
      </c>
      <c r="HH20" s="451" t="s">
        <v>10304</v>
      </c>
      <c r="HI20" s="388" t="s">
        <v>10283</v>
      </c>
      <c r="HJ20" s="388" t="s">
        <v>10285</v>
      </c>
      <c r="HK20" s="451" t="s">
        <v>10284</v>
      </c>
      <c r="HL20" s="388" t="s">
        <v>10287</v>
      </c>
      <c r="HM20" s="451" t="s">
        <v>10304</v>
      </c>
      <c r="HN20" s="388" t="s">
        <v>10345</v>
      </c>
      <c r="HO20" s="388"/>
      <c r="HP20" s="388"/>
      <c r="HQ20" s="451" t="s">
        <v>10284</v>
      </c>
      <c r="HR20" s="388" t="s">
        <v>10287</v>
      </c>
      <c r="HS20" s="451" t="s">
        <v>10304</v>
      </c>
    </row>
    <row r="21" spans="1:228" ht="75.650000000000006" customHeight="1">
      <c r="B21" s="172" t="s">
        <v>10413</v>
      </c>
      <c r="HD21" s="388">
        <f>AA5</f>
        <v>0</v>
      </c>
      <c r="HE21" s="388" t="s">
        <v>10286</v>
      </c>
      <c r="HF21" s="450" t="s">
        <v>10305</v>
      </c>
      <c r="HG21" s="388">
        <f>IF(HD21&gt;0,1,0)</f>
        <v>0</v>
      </c>
      <c r="HH21" s="452" t="str">
        <f>IF(HG21=1,HE21&amp;HF21,"")</f>
        <v/>
      </c>
      <c r="HI21" s="453">
        <f>X7</f>
        <v>0</v>
      </c>
      <c r="HJ21" s="388" t="s">
        <v>10308</v>
      </c>
      <c r="HK21" s="451" t="str">
        <f>W15</f>
        <v/>
      </c>
      <c r="HL21" s="388">
        <f>IF(HI21&gt;0,1,0)</f>
        <v>0</v>
      </c>
      <c r="HM21" s="451" t="str">
        <f>IF(HL21=1,HJ21&amp;" ("&amp;HK21&amp;"); ","")</f>
        <v/>
      </c>
      <c r="HN21" s="454" t="s">
        <v>10346</v>
      </c>
      <c r="HO21" s="449"/>
      <c r="HP21" s="449"/>
      <c r="HQ21" s="529" t="s">
        <v>10350</v>
      </c>
      <c r="HR21" s="449"/>
      <c r="HS21" s="457" t="str">
        <f>IF(HR21=1,HQ21,"")</f>
        <v/>
      </c>
    </row>
    <row r="22" spans="1:228" ht="39">
      <c r="HD22" s="388">
        <f>AJ5</f>
        <v>0</v>
      </c>
      <c r="HE22" s="388" t="s">
        <v>10288</v>
      </c>
      <c r="HF22" s="392" t="s">
        <v>10299</v>
      </c>
      <c r="HG22" s="388">
        <f>IF(HD22&gt;0,1,0)</f>
        <v>0</v>
      </c>
      <c r="HH22" s="452" t="str">
        <f t="shared" ref="HH22:HH31" si="6">IF(HG22=1,HE22&amp;HF22,"")</f>
        <v/>
      </c>
      <c r="HI22" s="453" t="e">
        <f>#REF!</f>
        <v>#REF!</v>
      </c>
      <c r="HJ22" s="388"/>
      <c r="HK22" s="451"/>
      <c r="HL22" s="388" t="e">
        <f t="shared" ref="HL22:HL31" si="7">IF(HI22&gt;0,1,0)</f>
        <v>#REF!</v>
      </c>
      <c r="HM22" s="451"/>
      <c r="HN22" s="454" t="s">
        <v>10347</v>
      </c>
      <c r="HO22" s="449" t="e">
        <f>VLOOKUP(C15,'Dane pomocnicze'!$D$5:$W$1536,20,0)</f>
        <v>#N/A</v>
      </c>
      <c r="HP22" s="456">
        <f>AV15</f>
        <v>0</v>
      </c>
      <c r="HQ22" s="455" t="s">
        <v>10703</v>
      </c>
      <c r="HR22" s="449">
        <f>IF(ISERROR(HO22-HP22&gt;0),0,IF(HO22-HP22&gt;0,1,0))</f>
        <v>0</v>
      </c>
      <c r="HS22" s="457" t="str">
        <f t="shared" ref="HS22:HS25" si="8">IF(HR22=1,HQ22,"")</f>
        <v/>
      </c>
    </row>
    <row r="23" spans="1:228" ht="65">
      <c r="HD23" s="388">
        <f>BD5</f>
        <v>0</v>
      </c>
      <c r="HE23" s="388" t="s">
        <v>10289</v>
      </c>
      <c r="HF23" s="392" t="s">
        <v>10300</v>
      </c>
      <c r="HG23" s="388">
        <f t="shared" ref="HG23:HG31" si="9">IF(HD23&gt;0,1,0)</f>
        <v>0</v>
      </c>
      <c r="HH23" s="452" t="str">
        <f t="shared" si="6"/>
        <v/>
      </c>
      <c r="HI23" s="453">
        <f>AI7</f>
        <v>0</v>
      </c>
      <c r="HJ23" s="388" t="s">
        <v>10286</v>
      </c>
      <c r="HK23" s="451" t="str">
        <f>AH15</f>
        <v/>
      </c>
      <c r="HL23" s="388">
        <f t="shared" si="7"/>
        <v>0</v>
      </c>
      <c r="HM23" s="451" t="str">
        <f t="shared" ref="HM23:HM31" si="10">IF(HL23=1,HJ23&amp;" ("&amp;HK23&amp;"); ","")</f>
        <v/>
      </c>
      <c r="HN23" s="454" t="s">
        <v>10348</v>
      </c>
      <c r="HO23" s="449" t="e">
        <f>VLOOKUP(C15,'Dane pomocnicze'!$D$5:$X$1536,21,0)</f>
        <v>#N/A</v>
      </c>
      <c r="HP23" s="456" t="str">
        <f>GD15</f>
        <v/>
      </c>
      <c r="HQ23" s="504" t="s">
        <v>10701</v>
      </c>
      <c r="HR23" s="449">
        <f>IF(ISERROR(HO23-HP23&gt;0),0,IF(AND(HO23-HP23&gt;0,HO23=1),1,0))</f>
        <v>0</v>
      </c>
      <c r="HS23" s="457" t="str">
        <f t="shared" si="8"/>
        <v/>
      </c>
    </row>
    <row r="24" spans="1:228" ht="91">
      <c r="HD24" s="388">
        <f>BF5</f>
        <v>0</v>
      </c>
      <c r="HE24" s="388" t="s">
        <v>10290</v>
      </c>
      <c r="HF24" s="392" t="s">
        <v>10301</v>
      </c>
      <c r="HG24" s="388">
        <f t="shared" si="9"/>
        <v>0</v>
      </c>
      <c r="HH24" s="452" t="str">
        <f t="shared" si="6"/>
        <v/>
      </c>
      <c r="HI24" s="453">
        <f>AZ7</f>
        <v>0</v>
      </c>
      <c r="HJ24" s="388" t="s">
        <v>10309</v>
      </c>
      <c r="HK24" s="451" t="str">
        <f>AY15</f>
        <v/>
      </c>
      <c r="HL24" s="388">
        <f t="shared" si="7"/>
        <v>0</v>
      </c>
      <c r="HM24" s="451" t="str">
        <f t="shared" si="10"/>
        <v/>
      </c>
      <c r="HN24" s="458" t="s">
        <v>10349</v>
      </c>
      <c r="HO24" s="449">
        <f>AT15</f>
        <v>0</v>
      </c>
      <c r="HP24" s="449">
        <f>AQ15</f>
        <v>0</v>
      </c>
      <c r="HQ24" s="505" t="s">
        <v>10378</v>
      </c>
      <c r="HR24" s="449">
        <f>IF(ISERROR(HO24/HP24),0,IF(HO24/HP24&gt;0.02,1,0))</f>
        <v>0</v>
      </c>
      <c r="HS24" s="457" t="str">
        <f t="shared" si="8"/>
        <v/>
      </c>
    </row>
    <row r="25" spans="1:228" ht="57.65" customHeight="1">
      <c r="HD25" s="388">
        <f>BQ5</f>
        <v>0</v>
      </c>
      <c r="HE25" s="388" t="s">
        <v>10291</v>
      </c>
      <c r="HF25" s="392" t="s">
        <v>10418</v>
      </c>
      <c r="HG25" s="388">
        <f t="shared" si="9"/>
        <v>0</v>
      </c>
      <c r="HH25" s="452" t="str">
        <f t="shared" si="6"/>
        <v/>
      </c>
      <c r="HI25" s="453">
        <f>BC7</f>
        <v>0</v>
      </c>
      <c r="HJ25" s="388" t="s">
        <v>10310</v>
      </c>
      <c r="HK25" s="451" t="str">
        <f>BB15</f>
        <v/>
      </c>
      <c r="HL25" s="388">
        <f t="shared" si="7"/>
        <v>0</v>
      </c>
      <c r="HM25" s="451" t="str">
        <f t="shared" si="10"/>
        <v/>
      </c>
      <c r="HN25" s="459" t="s">
        <v>10702</v>
      </c>
      <c r="HO25" s="449" t="e">
        <f>VLOOKUP(C15,'Dane pomocnicze'!$D$5:$X$1536,15,0)</f>
        <v>#N/A</v>
      </c>
      <c r="HP25" s="449">
        <f>AQ15</f>
        <v>0</v>
      </c>
      <c r="HQ25" s="505" t="s">
        <v>10700</v>
      </c>
      <c r="HR25" s="449">
        <f>IF(ISERROR(HO25/HP25),0,IF(AND(ABS(HO25-HP25)/HO25&gt;0.05,'Raport wypełnienia ankiety'!B8&lt;&gt;2024),1,0))</f>
        <v>0</v>
      </c>
      <c r="HS25" s="457" t="str">
        <f t="shared" si="8"/>
        <v/>
      </c>
    </row>
    <row r="26" spans="1:228" ht="29">
      <c r="HD26" s="388">
        <f>BS5</f>
        <v>0</v>
      </c>
      <c r="HE26" s="388" t="s">
        <v>10292</v>
      </c>
      <c r="HF26" s="392" t="s">
        <v>10418</v>
      </c>
      <c r="HG26" s="388">
        <f t="shared" si="9"/>
        <v>0</v>
      </c>
      <c r="HH26" s="452" t="str">
        <f t="shared" si="6"/>
        <v/>
      </c>
      <c r="HI26" s="453">
        <f>CJ7</f>
        <v>0</v>
      </c>
      <c r="HJ26" s="388" t="s">
        <v>10311</v>
      </c>
      <c r="HK26" s="451" t="str">
        <f>CI15</f>
        <v/>
      </c>
      <c r="HL26" s="388">
        <f t="shared" si="7"/>
        <v>0</v>
      </c>
      <c r="HM26" s="451" t="str">
        <f t="shared" si="10"/>
        <v/>
      </c>
      <c r="HN26" s="449"/>
      <c r="HO26" s="449"/>
      <c r="HP26" s="449"/>
      <c r="HQ26" s="449"/>
      <c r="HR26" s="449"/>
      <c r="HS26" s="502"/>
    </row>
    <row r="27" spans="1:228" ht="29">
      <c r="HD27" s="388">
        <f>BX5</f>
        <v>0</v>
      </c>
      <c r="HE27" s="388" t="s">
        <v>10293</v>
      </c>
      <c r="HF27" s="392" t="s">
        <v>10418</v>
      </c>
      <c r="HG27" s="388">
        <f t="shared" si="9"/>
        <v>0</v>
      </c>
      <c r="HH27" s="452" t="str">
        <f t="shared" si="6"/>
        <v/>
      </c>
      <c r="HI27" s="453">
        <f>DA7</f>
        <v>0</v>
      </c>
      <c r="HJ27" s="388" t="s">
        <v>10312</v>
      </c>
      <c r="HK27" s="451" t="str">
        <f>CZ15</f>
        <v/>
      </c>
      <c r="HL27" s="388">
        <f t="shared" si="7"/>
        <v>0</v>
      </c>
      <c r="HM27" s="451" t="str">
        <f t="shared" si="10"/>
        <v/>
      </c>
    </row>
    <row r="28" spans="1:228" ht="29">
      <c r="HD28" s="388">
        <f>BZ5</f>
        <v>0</v>
      </c>
      <c r="HE28" s="388" t="s">
        <v>10294</v>
      </c>
      <c r="HF28" s="392" t="s">
        <v>10418</v>
      </c>
      <c r="HG28" s="388">
        <f t="shared" si="9"/>
        <v>0</v>
      </c>
      <c r="HH28" s="452" t="str">
        <f t="shared" si="6"/>
        <v/>
      </c>
      <c r="HI28" s="453">
        <f>FX7</f>
        <v>0</v>
      </c>
      <c r="HJ28" s="388" t="s">
        <v>10313</v>
      </c>
      <c r="HK28" s="451">
        <f>FW7</f>
        <v>0</v>
      </c>
      <c r="HL28" s="388">
        <f t="shared" si="7"/>
        <v>0</v>
      </c>
      <c r="HM28" s="451" t="str">
        <f t="shared" si="10"/>
        <v/>
      </c>
    </row>
    <row r="29" spans="1:228" ht="58">
      <c r="HD29" s="388">
        <f>CB5</f>
        <v>0</v>
      </c>
      <c r="HE29" s="388" t="s">
        <v>10295</v>
      </c>
      <c r="HF29" s="392" t="s">
        <v>10302</v>
      </c>
      <c r="HG29" s="388">
        <f t="shared" si="9"/>
        <v>0</v>
      </c>
      <c r="HH29" s="452" t="str">
        <f t="shared" si="6"/>
        <v/>
      </c>
      <c r="HI29" s="453"/>
      <c r="HJ29" s="388"/>
      <c r="HK29" s="451"/>
      <c r="HL29" s="388">
        <f t="shared" si="7"/>
        <v>0</v>
      </c>
      <c r="HM29" s="451" t="str">
        <f t="shared" si="10"/>
        <v/>
      </c>
    </row>
    <row r="30" spans="1:228" ht="29">
      <c r="HD30" s="388">
        <f>CY5</f>
        <v>0</v>
      </c>
      <c r="HE30" s="388" t="s">
        <v>10298</v>
      </c>
      <c r="HF30" s="392" t="s">
        <v>10306</v>
      </c>
      <c r="HG30" s="388">
        <f t="shared" si="9"/>
        <v>0</v>
      </c>
      <c r="HH30" s="452" t="str">
        <f t="shared" si="6"/>
        <v/>
      </c>
      <c r="HI30" s="453"/>
      <c r="HJ30" s="388"/>
      <c r="HK30" s="451"/>
      <c r="HL30" s="388">
        <f t="shared" si="7"/>
        <v>0</v>
      </c>
      <c r="HM30" s="451" t="str">
        <f t="shared" si="10"/>
        <v/>
      </c>
    </row>
    <row r="31" spans="1:228" ht="29">
      <c r="HD31" s="388">
        <f>DR5</f>
        <v>0</v>
      </c>
      <c r="HE31" s="388" t="s">
        <v>10296</v>
      </c>
      <c r="HF31" s="392" t="s">
        <v>10303</v>
      </c>
      <c r="HG31" s="388">
        <f t="shared" si="9"/>
        <v>0</v>
      </c>
      <c r="HH31" s="452" t="str">
        <f t="shared" si="6"/>
        <v/>
      </c>
      <c r="HI31" s="453"/>
      <c r="HJ31" s="388"/>
      <c r="HK31" s="451"/>
      <c r="HL31" s="388">
        <f t="shared" si="7"/>
        <v>0</v>
      </c>
      <c r="HM31" s="451" t="str">
        <f t="shared" si="10"/>
        <v/>
      </c>
    </row>
    <row r="32" spans="1:228">
      <c r="HF32" s="149"/>
    </row>
    <row r="33" spans="214:214">
      <c r="HF33" s="149"/>
    </row>
    <row r="34" spans="214:214">
      <c r="HF34" s="149"/>
    </row>
    <row r="35" spans="214:214">
      <c r="HF35" s="149"/>
    </row>
    <row r="36" spans="214:214">
      <c r="HF36" s="149"/>
    </row>
  </sheetData>
  <sheetProtection algorithmName="SHA-512" hashValue="1YCDk+BD3ntgOtrRfE4C3hz3XchrZkCNO1dUSObMN2JTgOZY1gnebwUrkWhkmkiBs04tu0taH+eZJ0i6DRsvbA==" saltValue="xSZdVTVgiY1NL4k1I5zVUg==" spinCount="100000" sheet="1" formatCells="0" selectLockedCells="1"/>
  <conditionalFormatting sqref="A14:FX14">
    <cfRule type="containsText" dxfId="16" priority="25" operator="containsText" text="błędnie">
      <formula>NOT(ISERROR(SEARCH("błędnie",A14)))</formula>
    </cfRule>
    <cfRule type="containsText" dxfId="15" priority="26" operator="containsText" text="obowiązkowe">
      <formula>NOT(ISERROR(SEARCH("obowiązkowe",A14)))</formula>
    </cfRule>
  </conditionalFormatting>
  <conditionalFormatting sqref="A5:XFD7">
    <cfRule type="containsText" dxfId="14" priority="6" operator="containsText" text="x">
      <formula>NOT(ISERROR(SEARCH("x",A5)))</formula>
    </cfRule>
  </conditionalFormatting>
  <conditionalFormatting sqref="B14">
    <cfRule type="containsText" dxfId="13" priority="1" operator="containsText" text="Proszę">
      <formula>NOT(ISERROR(SEARCH("Proszę",B14)))</formula>
    </cfRule>
  </conditionalFormatting>
  <conditionalFormatting sqref="B5:GK7">
    <cfRule type="expression" dxfId="12" priority="259">
      <formula>$GJ$5="cc"</formula>
    </cfRule>
  </conditionalFormatting>
  <conditionalFormatting sqref="AG15">
    <cfRule type="cellIs" dxfId="11" priority="23" operator="lessThan">
      <formula>0</formula>
    </cfRule>
  </conditionalFormatting>
  <conditionalFormatting sqref="AH15">
    <cfRule type="containsText" dxfId="10" priority="24" operator="containsText" text="błąd">
      <formula>NOT(ISERROR(SEARCH("błąd",AH15)))</formula>
    </cfRule>
  </conditionalFormatting>
  <conditionalFormatting sqref="AN15">
    <cfRule type="expression" dxfId="9" priority="22">
      <formula>$AN$15&lt;&gt;0</formula>
    </cfRule>
  </conditionalFormatting>
  <conditionalFormatting sqref="BQ15">
    <cfRule type="expression" dxfId="8" priority="18">
      <formula>AND(BP15&lt;&gt;"",BQ15&gt;BP15)</formula>
    </cfRule>
  </conditionalFormatting>
  <conditionalFormatting sqref="BS15">
    <cfRule type="expression" dxfId="7" priority="16">
      <formula>AND(BR15&lt;&gt;"",BS15&gt;BR15)</formula>
    </cfRule>
  </conditionalFormatting>
  <conditionalFormatting sqref="BX15">
    <cfRule type="expression" dxfId="6" priority="13">
      <formula>AND(BW15&lt;&gt;"",BW15&lt;BX15)</formula>
    </cfRule>
  </conditionalFormatting>
  <conditionalFormatting sqref="BZ15">
    <cfRule type="expression" dxfId="5" priority="12">
      <formula>AND(BY15&lt;&gt;"",BY15&lt;BZ15)</formula>
    </cfRule>
  </conditionalFormatting>
  <conditionalFormatting sqref="CN15">
    <cfRule type="containsText" dxfId="4" priority="11" operator="containsText" text="błąd">
      <formula>NOT(ISERROR(SEARCH("błąd",CN15)))</formula>
    </cfRule>
  </conditionalFormatting>
  <conditionalFormatting sqref="CX15">
    <cfRule type="containsText" dxfId="3" priority="10" operator="containsText" text="błąd">
      <formula>NOT(ISERROR(SEARCH("błąd",CX15)))</formula>
    </cfRule>
  </conditionalFormatting>
  <conditionalFormatting sqref="CY15">
    <cfRule type="cellIs" dxfId="0" priority="9" operator="greaterThanOrEqual">
      <formula>0.01</formula>
    </cfRule>
  </conditionalFormatting>
  <conditionalFormatting sqref="DR15">
    <cfRule type="containsText" dxfId="2" priority="5" operator="containsText" text="sprzeczne">
      <formula>NOT(ISERROR(SEARCH("sprzeczne",DR15)))</formula>
    </cfRule>
  </conditionalFormatting>
  <conditionalFormatting sqref="GS4:IN44">
    <cfRule type="expression" dxfId="1" priority="3">
      <formula>$GS$4="cc"</formula>
    </cfRule>
  </conditionalFormatting>
  <dataValidations xWindow="772" yWindow="984" count="36">
    <dataValidation type="decimal" allowBlank="1" showInputMessage="1" showErrorMessage="1" error="Uwaga, wpisano wartość powyżej 400 km, sprzawdź czy nie wpisano w metrach." prompt="Długość w kilometrach [0; 400 km]" sqref="FR15" xr:uid="{CED28162-C322-4E8D-BC28-C0B3A2959B8E}">
      <formula1>0</formula1>
      <formula2>400</formula2>
    </dataValidation>
    <dataValidation type="list" allowBlank="1" showInputMessage="1" showErrorMessage="1" error="Należy wybrać z listy rozwijanej" prompt="wybór z listy rozwijanej" sqref="F15" xr:uid="{65BE33D3-2F04-43B2-B2BD-FED8527C4AE6}">
      <formula1>"A - Aglomeracja jest aktywna,W - Aglomeracja jest nieaktywna (weszła w skład innej aglomeracji) ,L - Aglomeracja jest nieaktywna (została zlikwidowana)"</formula1>
    </dataValidation>
    <dataValidation type="whole" allowBlank="1" showInputMessage="1" showErrorMessage="1" error="Należy wpisać liczbę całkowitą z przedziału [0;20]" prompt="Liczba całkowita z przedziału &lt;0; 20&gt;" sqref="G15:H15" xr:uid="{0FC408B2-380C-4C2B-A17F-A28445E50C18}">
      <formula1>0</formula1>
      <formula2>20</formula2>
    </dataValidation>
    <dataValidation type="list" allowBlank="1" showInputMessage="1" showErrorMessage="1" error="Należy wybrać z listy rozwijanej [TAK/NIE]" prompt="Wybór z listy rozwijanej" sqref="S15" xr:uid="{0BB21ACF-ACE5-45E1-9DF5-0DD37FB7CA20}">
      <formula1>"TAK,NIE"</formula1>
    </dataValidation>
    <dataValidation type="date" allowBlank="1" showInputMessage="1" showErrorMessage="1" error="data wejścia w życie uchwały lub jej zmiany nie jest w formacie RRRR-MM-DD lub wykracza poza okres sprawozdawczy (2023 r.)" prompt="Data w formacie RRRR-MM-DD" sqref="V15" xr:uid="{C1CA9F48-08D7-4FA9-90E4-EA3A2A194CEE}">
      <formula1>39155</formula1>
      <formula2>45657</formula2>
    </dataValidation>
    <dataValidation type="list" allowBlank="1" showInputMessage="1" showErrorMessage="1" error="Należy wybrać z listy rozwijanej" prompt="wybór z listy rozwijanej" sqref="Y15" xr:uid="{FB0AD24C-A81C-48E3-A865-D291587338C1}">
      <formula1>"Wyznaczono nową aglomerację,Zmieniono obszar,Zmieniono tylko RLM,Zmieniono zarówno obszar jak i RLM,Zmieniono zakres inwestycji,Kilka powodów,Nie podjęto uchwały w roku sprawozdawczym,Zlikwidowano aglomerację"</formula1>
    </dataValidation>
    <dataValidation type="whole" allowBlank="1" showInputMessage="1" showErrorMessage="1" error="Należy wpisać liczbę całkowitą &lt;0; 3000000&gt;" prompt="Tylko wartości liczbowe &lt;0 ; 3000000&gt;" sqref="AO15:AP15 AJ15:AM15 Z15:AD15" xr:uid="{224D3A79-C72D-4A47-97D1-387C644AC874}">
      <formula1>0</formula1>
      <formula2>3000000</formula2>
    </dataValidation>
    <dataValidation type="whole" allowBlank="1" showInputMessage="1" showErrorMessage="1" error="Należy wpisać liczbę całkowitą &lt;0; 15000&gt;" prompt="Tylko wartości liczbowe &lt;0 ; 15 000&gt;" sqref="AX15 BA15" xr:uid="{C1C4761C-26A8-4A7E-9BCF-C696F92BC5DA}">
      <formula1>0</formula1>
      <formula2>15000</formula2>
    </dataValidation>
    <dataValidation type="list" allowBlank="1" showInputMessage="1" showErrorMessage="1" error="Należy wybrać z listy rozwijanej" prompt="Wybór z listy rozwijanej " sqref="BD15 BI15" xr:uid="{8F392CA2-74E3-459B-94EE-C85A8C7DEDF2}">
      <formula1>"TAK,NIE lub częściowo,Brak szamb na terenie aglomeracji"</formula1>
    </dataValidation>
    <dataValidation type="list" allowBlank="1" showInputMessage="1" showErrorMessage="1" error="Należy wybrać z listy rozwijanej" prompt="Wybór z listy rozwijanej " sqref="BF15 BK15" xr:uid="{63F4E956-3575-4E50-A242-F392A9C58F4C}">
      <formula1>"TAK,NIE lub częściowo,Brak POŚ na terenie aglomeracji"</formula1>
    </dataValidation>
    <dataValidation type="list" allowBlank="1" showInputMessage="1" showErrorMessage="1" error="Należy wybrać z listy rozwijanej" prompt="Wybór z listy rozwijanej " sqref="BN15" xr:uid="{A72C3F2C-13CF-4C9D-9EB0-B746E62337DF}">
      <formula1>"TAK,NIE,TAK-tylko z szamb,TAK- tylko osady z POŚ,Brak szamb i POŚ w aglomeracji"</formula1>
    </dataValidation>
    <dataValidation type="decimal" showInputMessage="1" showErrorMessage="1" error="Należy wpisać wartość liczbową &lt;0;5000&gt;" prompt="wartości liczbowe z zakresu &lt;0; 5000&gt;" sqref="BP15:BS15" xr:uid="{28989746-92D7-4C4F-8159-E3E63D4C85AB}">
      <formula1>0</formula1>
      <formula2>5000</formula2>
    </dataValidation>
    <dataValidation type="decimal" errorStyle="warning" showInputMessage="1" showErrorMessage="1" error="Należy wpisać wartość liczbową &lt;0;200&gt; w kilometrach, proszę upwenić się, czy nie podano w metrach" prompt="wartości liczbowe z zakresu &lt;0; 200&gt;" sqref="BW15:BZ15" xr:uid="{C841FD8A-0C0F-4AC8-A591-017231D9DD13}">
      <formula1>0</formula1>
      <formula2>200</formula2>
    </dataValidation>
    <dataValidation type="decimal" showInputMessage="1" showErrorMessage="1" error="Należy wpisać wartość liczbową &lt;0;1000&gt;" prompt="wartości liczbowe z zakresu &lt;0; 1000&gt;" sqref="BV15" xr:uid="{0BE50630-8D4A-48EC-9257-484B0FAD4033}">
      <formula1>0</formula1>
      <formula2>1000</formula2>
    </dataValidation>
    <dataValidation type="whole" showInputMessage="1" showErrorMessage="1" error="Należy wpisać liczby całkowite &lt;0;50000&gt;" prompt="wartości liczbowe z zakresu &lt;0 ; 50000&gt;" sqref="CA15:CB15" xr:uid="{77E5758C-67A4-4315-AF09-563B24963EAD}">
      <formula1>0</formula1>
      <formula2>50000</formula2>
    </dataValidation>
    <dataValidation type="decimal" showInputMessage="1" showErrorMessage="1" error="Należy wpisać wartości liczbowe &lt;0;300000&gt;" prompt="wartości liczbowe z zakresu &lt;0; 300000&gt;" sqref="CD15" xr:uid="{70A3B3ED-3422-4E7F-9BE5-39A850CCF196}">
      <formula1>0</formula1>
      <formula2>300000</formula2>
    </dataValidation>
    <dataValidation type="decimal" showInputMessage="1" showErrorMessage="1" error="Należy wpisać wartości liczbowe &lt;0;5000&gt;" prompt="wartości liczbowe z zakresu &lt;0; 5000&gt;" sqref="CF15:CG15" xr:uid="{F700EDC4-8FBF-4185-A590-AA381502E1A9}">
      <formula1>0</formula1>
      <formula2>5000</formula2>
    </dataValidation>
    <dataValidation type="decimal" errorStyle="warning" allowBlank="1" showInputMessage="1" showErrorMessage="1" error="Wpisana wartość nie jest liczbą lub przekracza 1 000 000, proszę upewnić się, że podano w TYS. zł" prompt="wartości liczbowe &lt;0; 1000000&gt;" sqref="FD15:FE15 CO15:CR15 CT15 CV15 FS15 EK15 FM15 CK15:CM15" xr:uid="{05C347DC-4FB9-460B-AF05-187BE1D979B2}">
      <formula1>0</formula1>
      <formula2>1000000</formula2>
    </dataValidation>
    <dataValidation type="decimal" allowBlank="1" showInputMessage="1" showErrorMessage="1" error="Tylko wartości współrzędnych w formacie dziesiętnym_x000a_od 49,00000 do 55,00000" prompt="Tylko wartości współrzędnych w formacie dziesiętnym_x000a_od 49,00000 do 55,00000" sqref="DN15" xr:uid="{5A65B88A-2B68-401C-8B35-BBB2EE550EC6}">
      <formula1>49</formula1>
      <formula2>55</formula2>
    </dataValidation>
    <dataValidation type="decimal" allowBlank="1" showInputMessage="1" showErrorMessage="1" error="Tylko wartości współrzędnych w formacie dziesiętnym_x000a_od 14,00000 do 24,50000" prompt="Tylko wartości współrzędnych w formacie dziesiętnym_x000a_od 14,00000 do 24,50000" sqref="DO15" xr:uid="{154B7DB6-5294-452C-80A7-1FDD9E69BE16}">
      <formula1>14</formula1>
      <formula2>24.5</formula2>
    </dataValidation>
    <dataValidation type="list" allowBlank="1" showInputMessage="1" showErrorMessage="1" error="proszę wybrać z listy rozwijanej" prompt="proszę wybrać z listy rozwijanej" sqref="DQ15" xr:uid="{9C08B1CB-51AC-4482-A0BA-ADC1EE2011BA}">
      <formula1>"TAK,NIE,Brak przelewów burzowych na terenie aglomeracji"</formula1>
    </dataValidation>
    <dataValidation type="whole" allowBlank="1" showInputMessage="1" showErrorMessage="1" prompt="Należy podać liczbę całkowitą" sqref="DP15 DT15:DU15" xr:uid="{144A6F59-39DD-41B6-A544-F1B621DB0B43}">
      <formula1>0</formula1>
      <formula2>100</formula2>
    </dataValidation>
    <dataValidation type="list" allowBlank="1" showInputMessage="1" showErrorMessage="1" error="Proszę wybrać z listy rozwijanej [TAK/NIE}" prompt="wybór z listy rozwijanej" sqref="EN15 FN15 FT15 EL15 FF15 FH15" xr:uid="{3DC68CCB-8B54-40E6-A92E-E1524B434279}">
      <formula1>"TAK,NIE"</formula1>
    </dataValidation>
    <dataValidation type="whole" showInputMessage="1" showErrorMessage="1" error="Należy wpisać liczby całkowite &lt;0; 200000&gt;" prompt="wartości liczbowe z zakresu &lt;0; 200000&gt;" sqref="EJ15 EZ15:FA15" xr:uid="{E578303A-613F-4479-A1FE-5BFEE87F89DE}">
      <formula1>0</formula1>
      <formula2>200000</formula2>
    </dataValidation>
    <dataValidation type="date" errorStyle="warning" operator="greaterThan" allowBlank="1" showInputMessage="1" showErrorMessage="1" error="Wpisana dana nie jest w formacie RRRR-MM-DD" prompt="data RRRR-MM-DD" sqref="EP15:EQ15 FI15:FJ15 FO15:FP15 FU15:FV15" xr:uid="{B17AEEA3-ABA7-491D-B4FF-9D6A60BE0F8F}">
      <formula1>25569</formula1>
    </dataValidation>
    <dataValidation type="list" allowBlank="1" showInputMessage="1" showErrorMessage="1" error="Wybó z listy rozwijalnej" prompt="Wybór z listy rozwijanej" sqref="Q15" xr:uid="{13F89DA7-A142-4AD3-9D6E-737F31AD33E9}">
      <formula1>"Gmina wiejska,Gmina miejska,Gmina miejsko-wiejska,Obszar wiejski,Miasto gmina miejsko-wiejska"</formula1>
    </dataValidation>
    <dataValidation allowBlank="1" showInputMessage="1" showErrorMessage="1" prompt="Opis w postaci tekstowej" sqref="DS15 EE15 DX15:EA15" xr:uid="{BEA7C1B8-B413-4004-BA54-5467FAA6C378}"/>
    <dataValidation type="list" allowBlank="1" showInputMessage="1" showErrorMessage="1" error="Należy wybrać z listy rozwijanej" prompt="Wybór z listy rozwijanej " sqref="DW15 EB15" xr:uid="{9B777106-F602-4C65-A4F6-D5128781457C}">
      <formula1>"TAK,NIE"</formula1>
    </dataValidation>
    <dataValidation type="list" allowBlank="1" showInputMessage="1" showErrorMessage="1" error="Wybór z listy rozwijalnej" prompt="wybór z listy rozwijanej" sqref="EC15:ED15 EF15" xr:uid="{7A96BFC1-5BFB-4B50-830A-F201FC622E7E}">
      <formula1>"TAK,NIE,Brak sieci kanalizacyjnej na terenie aglomeracji"</formula1>
    </dataValidation>
    <dataValidation type="decimal" errorStyle="warning" allowBlank="1" showInputMessage="1" showErrorMessage="1" error="Uwaga, wpisano wartość powyżej 400 km, sprzawdź czy nie wpisano w metrach." prompt="Długość w kilometrach [0; 400 km]" sqref="FL15 EW15:EY15 EI15" xr:uid="{93C6EB13-E4CA-43DC-B9F2-5C81F08B3735}">
      <formula1>0</formula1>
      <formula2>400</formula2>
    </dataValidation>
    <dataValidation type="decimal" showInputMessage="1" showErrorMessage="1" error="Należy wpisać wartości liczbowe &lt;0;300000&gt;" prompt="wartości liczbowe z zakresu &lt;0: 300000&gt;" sqref="CE15" xr:uid="{E0E0B634-EEC5-4943-BBFB-A9E1BC8683CC}">
      <formula1>0</formula1>
      <formula2>300000</formula2>
    </dataValidation>
    <dataValidation type="decimal" allowBlank="1" showInputMessage="1" showErrorMessage="1" prompt="Tylko wartości liczbowe m. 0 a 1000000" sqref="EM15 EO15" xr:uid="{0483BF0E-A173-40A1-B7AB-FA5DA2439F11}">
      <formula1>0</formula1>
      <formula2>1000000</formula2>
    </dataValidation>
    <dataValidation type="list" allowBlank="1" showInputMessage="1" showErrorMessage="1" prompt="Proszę wybrać z listy" sqref="ES15" xr:uid="{94B952B1-E255-4078-9B4C-84021F8279A9}">
      <formula1>"TAK,NIE"</formula1>
    </dataValidation>
    <dataValidation type="list" allowBlank="1" showInputMessage="1" showErrorMessage="1" prompt="Proszę wybrać z listy" sqref="EU15" xr:uid="{5E22E967-9F91-4723-9113-8F2EC9D53729}">
      <formula1>"TAK,NIE,CZĘŚCIOWO"</formula1>
    </dataValidation>
    <dataValidation showInputMessage="1" showErrorMessage="1" error="Należy wpisać liczby całkowite &lt;0; 200000&gt;" sqref="FB15:FC15" xr:uid="{4D5A798C-EED0-49BE-9ED2-12B0AE3FF040}"/>
    <dataValidation type="whole" allowBlank="1" showInputMessage="1" showErrorMessage="1" error="Należy wpisać liczbę całkowitą &lt;0; 3000000&gt;" prompt="Tylko wartości liczbowe &lt;0 ; 100000&gt;" sqref="AE15:AF15" xr:uid="{E457DA17-7782-477D-8C11-C3A19B78EA09}">
      <formula1>0</formula1>
      <formula2>100000</formula2>
    </dataValidation>
  </dataValidation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HP98"/>
  <sheetViews>
    <sheetView showGridLines="0" zoomScaleNormal="100" workbookViewId="0">
      <selection activeCell="EA16" sqref="EA16:EB25"/>
    </sheetView>
  </sheetViews>
  <sheetFormatPr defaultRowHeight="14.5"/>
  <cols>
    <col min="1" max="1" width="52.81640625" customWidth="1"/>
    <col min="2" max="2" width="35.81640625" customWidth="1"/>
    <col min="3" max="3" width="41" customWidth="1"/>
    <col min="4" max="4" width="35.1796875" customWidth="1"/>
    <col min="5" max="5" width="46" customWidth="1"/>
    <col min="6" max="6" width="43.81640625" customWidth="1"/>
    <col min="7" max="7" width="33.1796875" customWidth="1"/>
    <col min="8" max="8" width="33.453125" customWidth="1"/>
    <col min="9" max="9" width="30.54296875" customWidth="1"/>
    <col min="10" max="10" width="57.81640625" customWidth="1"/>
    <col min="11" max="11" width="25" customWidth="1"/>
    <col min="12" max="12" width="42.81640625" customWidth="1"/>
    <col min="13" max="13" width="50.26953125" customWidth="1"/>
    <col min="14" max="14" width="47.81640625" customWidth="1"/>
    <col min="15" max="15" width="37.54296875" customWidth="1"/>
    <col min="16" max="16" width="48.7265625" customWidth="1"/>
    <col min="17" max="17" width="25.26953125" customWidth="1"/>
    <col min="18" max="18" width="29.1796875" customWidth="1"/>
    <col min="19" max="19" width="27.54296875" customWidth="1"/>
    <col min="20" max="20" width="33.7265625" customWidth="1"/>
    <col min="21" max="21" width="106.453125" customWidth="1"/>
    <col min="22" max="22" width="28.81640625" customWidth="1"/>
    <col min="23" max="23" width="57" customWidth="1"/>
    <col min="24" max="24" width="89.26953125" customWidth="1"/>
    <col min="25" max="25" width="87.1796875" customWidth="1"/>
    <col min="26" max="26" width="63.54296875" customWidth="1"/>
    <col min="27" max="27" width="30.7265625" customWidth="1"/>
    <col min="28" max="28" width="31.26953125" customWidth="1"/>
    <col min="29" max="29" width="61" customWidth="1"/>
    <col min="30" max="30" width="64.81640625" customWidth="1"/>
    <col min="31" max="31" width="28.81640625" customWidth="1"/>
    <col min="32" max="32" width="28" customWidth="1"/>
    <col min="33" max="33" width="26.7265625" customWidth="1"/>
    <col min="34" max="35" width="31.26953125" customWidth="1"/>
    <col min="36" max="36" width="30.1796875" customWidth="1"/>
    <col min="37" max="37" width="47.54296875" customWidth="1"/>
    <col min="38" max="38" width="69.1796875" customWidth="1"/>
    <col min="39" max="39" width="19.81640625" customWidth="1"/>
    <col min="40" max="40" width="25.26953125" customWidth="1"/>
    <col min="41" max="41" width="29" customWidth="1"/>
    <col min="42" max="42" width="26" customWidth="1"/>
    <col min="43" max="43" width="25.453125" customWidth="1"/>
    <col min="44" max="44" width="42.54296875" customWidth="1"/>
    <col min="45" max="45" width="67.7265625" customWidth="1"/>
    <col min="46" max="46" width="14.26953125" customWidth="1"/>
    <col min="47" max="47" width="11.7265625" customWidth="1"/>
    <col min="48" max="48" width="16.81640625" customWidth="1"/>
    <col min="49" max="49" width="13" customWidth="1"/>
    <col min="50" max="50" width="13.26953125" customWidth="1"/>
    <col min="51" max="51" width="18.81640625" customWidth="1"/>
    <col min="52" max="52" width="20.26953125" customWidth="1"/>
    <col min="53" max="53" width="18.81640625" customWidth="1"/>
    <col min="54" max="55" width="19" customWidth="1"/>
    <col min="56" max="56" width="20" customWidth="1"/>
    <col min="57" max="57" width="20.81640625" customWidth="1"/>
    <col min="58" max="58" width="57.453125" customWidth="1"/>
    <col min="59" max="59" width="48" customWidth="1"/>
    <col min="60" max="60" width="39" customWidth="1"/>
    <col min="61" max="61" width="42.26953125" customWidth="1"/>
    <col min="62" max="62" width="30.453125" customWidth="1"/>
    <col min="63" max="63" width="80.7265625" customWidth="1"/>
    <col min="64" max="64" width="33" customWidth="1"/>
    <col min="65" max="69" width="22.54296875" customWidth="1"/>
    <col min="70" max="70" width="32.54296875" customWidth="1"/>
    <col min="71" max="74" width="22.54296875" customWidth="1"/>
    <col min="75" max="75" width="21.81640625" customWidth="1"/>
    <col min="76" max="76" width="37.453125" customWidth="1"/>
    <col min="77" max="77" width="76.54296875" customWidth="1"/>
    <col min="78" max="78" width="30.81640625" customWidth="1"/>
    <col min="79" max="84" width="18.7265625" customWidth="1"/>
    <col min="85" max="85" width="21.26953125" customWidth="1"/>
    <col min="86" max="86" width="26.7265625" customWidth="1"/>
    <col min="87" max="87" width="49.7265625" customWidth="1"/>
    <col min="88" max="88" width="23.54296875" customWidth="1"/>
    <col min="89" max="89" width="27.81640625" customWidth="1"/>
    <col min="90" max="93" width="23.26953125" customWidth="1"/>
    <col min="94" max="94" width="28.26953125" customWidth="1"/>
    <col min="95" max="95" width="26.26953125" customWidth="1"/>
    <col min="96" max="96" width="19.7265625" customWidth="1"/>
    <col min="97" max="97" width="21" customWidth="1"/>
    <col min="98" max="98" width="17.54296875" customWidth="1"/>
    <col min="99" max="99" width="18.81640625" customWidth="1"/>
    <col min="100" max="100" width="17.1796875" customWidth="1"/>
    <col min="101" max="101" width="16.81640625" customWidth="1"/>
    <col min="102" max="102" width="16.1796875" customWidth="1"/>
    <col min="103" max="103" width="21.54296875" customWidth="1"/>
    <col min="104" max="104" width="29.1796875" customWidth="1"/>
    <col min="105" max="105" width="27" customWidth="1"/>
    <col min="106" max="106" width="59.26953125" customWidth="1"/>
    <col min="107" max="107" width="38.1796875" customWidth="1"/>
    <col min="108" max="111" width="20.7265625" customWidth="1"/>
    <col min="112" max="112" width="35.453125" customWidth="1"/>
    <col min="113" max="113" width="37.81640625" customWidth="1"/>
    <col min="114" max="114" width="14.26953125" customWidth="1"/>
    <col min="115" max="115" width="13" customWidth="1"/>
    <col min="116" max="117" width="30.7265625" customWidth="1"/>
    <col min="118" max="119" width="25" customWidth="1"/>
    <col min="120" max="120" width="27.7265625" customWidth="1"/>
    <col min="121" max="121" width="48.7265625" customWidth="1"/>
    <col min="122" max="122" width="26.453125" customWidth="1"/>
    <col min="123" max="125" width="20.453125" customWidth="1"/>
    <col min="126" max="126" width="28.26953125" customWidth="1"/>
    <col min="127" max="127" width="30.453125" customWidth="1"/>
    <col min="128" max="128" width="29" customWidth="1"/>
    <col min="129" max="129" width="19.54296875" customWidth="1"/>
    <col min="130" max="132" width="44.26953125" customWidth="1"/>
    <col min="133" max="133" width="27.54296875" customWidth="1"/>
    <col min="134" max="134" width="19.1796875" customWidth="1"/>
    <col min="135" max="135" width="45.453125" customWidth="1"/>
    <col min="136" max="136" width="30.7265625" customWidth="1"/>
    <col min="137" max="137" width="23.1796875" customWidth="1"/>
    <col min="138" max="138" width="36" customWidth="1"/>
    <col min="139" max="139" width="48.1796875" customWidth="1"/>
    <col min="140" max="140" width="29" customWidth="1"/>
    <col min="141" max="141" width="58.54296875" customWidth="1"/>
    <col min="142" max="143" width="8.81640625" customWidth="1"/>
    <col min="144" max="151" width="8.81640625" style="149" customWidth="1"/>
    <col min="152" max="152" width="10.26953125" style="149" customWidth="1"/>
    <col min="153" max="190" width="8.81640625" style="149" customWidth="1"/>
    <col min="191" max="191" width="13.54296875" style="149" customWidth="1"/>
    <col min="192" max="210" width="8.81640625" style="149" customWidth="1"/>
    <col min="211" max="211" width="9.453125" style="149" customWidth="1"/>
    <col min="212" max="212" width="16.453125" style="386" customWidth="1"/>
    <col min="213" max="213" width="40.1796875" style="386" customWidth="1"/>
    <col min="214" max="214" width="6.7265625" style="149" customWidth="1"/>
    <col min="215" max="215" width="15.81640625" style="149" customWidth="1"/>
    <col min="216" max="216" width="9.7265625" style="149" customWidth="1"/>
    <col min="217" max="217" width="11.54296875" style="149" customWidth="1"/>
    <col min="218" max="218" width="12.54296875" style="149" customWidth="1"/>
    <col min="219" max="219" width="44" style="149" customWidth="1"/>
    <col min="220" max="220" width="7.81640625" style="149" customWidth="1"/>
    <col min="221" max="221" width="53.1796875" style="386" customWidth="1"/>
    <col min="222" max="224" width="9.1796875" style="149" customWidth="1"/>
    <col min="225" max="234" width="9.1796875" customWidth="1"/>
  </cols>
  <sheetData>
    <row r="1" spans="1:224" s="149" customFormat="1" ht="21.5" thickBot="1">
      <c r="A1" s="145" t="s">
        <v>10513</v>
      </c>
      <c r="HD1" s="386"/>
      <c r="HE1" s="386"/>
      <c r="HM1" s="386"/>
    </row>
    <row r="2" spans="1:224" s="149" customFormat="1" ht="42.75" customHeight="1" thickBot="1">
      <c r="A2" s="146" t="s">
        <v>10512</v>
      </c>
      <c r="B2" s="390">
        <f>Aglomeracje!G15</f>
        <v>0</v>
      </c>
      <c r="C2" s="146" t="s">
        <v>10275</v>
      </c>
      <c r="D2" s="390">
        <f>_xlfn.AGGREGATE(9,6,B6:EK6)-J6</f>
        <v>0</v>
      </c>
      <c r="E2" s="146" t="s">
        <v>10276</v>
      </c>
      <c r="F2" s="390">
        <f>_xlfn.AGGREGATE(9,6,B5:EK5)</f>
        <v>0</v>
      </c>
      <c r="G2" s="146" t="s">
        <v>1</v>
      </c>
      <c r="H2" s="390">
        <f>_xlfn.AGGREGATE(9,6,B7:EK7)</f>
        <v>0</v>
      </c>
      <c r="HD2" s="386"/>
      <c r="HE2" s="386"/>
      <c r="HM2" s="386"/>
    </row>
    <row r="3" spans="1:224" s="149" customFormat="1" ht="21">
      <c r="A3" s="328" t="s">
        <v>2</v>
      </c>
      <c r="B3" s="329"/>
      <c r="C3" s="329"/>
      <c r="D3" s="329"/>
      <c r="E3" s="329"/>
      <c r="F3" s="329"/>
      <c r="G3" s="329"/>
      <c r="H3" s="329"/>
      <c r="I3" s="329"/>
      <c r="J3" s="329"/>
      <c r="K3" s="329"/>
      <c r="L3" s="329"/>
      <c r="M3" s="329"/>
      <c r="N3" s="329"/>
      <c r="O3" s="329"/>
      <c r="P3" s="329"/>
      <c r="Q3" s="329"/>
      <c r="R3" s="329"/>
      <c r="S3" s="329"/>
      <c r="T3" s="329"/>
      <c r="U3" s="329"/>
      <c r="V3" s="329"/>
      <c r="W3" s="329"/>
      <c r="X3" s="329"/>
      <c r="Y3" s="329"/>
      <c r="Z3" s="329"/>
      <c r="AA3" s="329"/>
      <c r="AB3" s="329"/>
      <c r="AC3" s="329"/>
      <c r="AD3" s="329"/>
      <c r="AE3" s="329"/>
      <c r="AF3" s="329"/>
      <c r="AG3" s="329"/>
      <c r="AH3" s="329"/>
      <c r="AI3" s="329"/>
      <c r="AJ3" s="329"/>
      <c r="AK3" s="329"/>
      <c r="AL3" s="329"/>
      <c r="AM3" s="329"/>
      <c r="AN3" s="329"/>
      <c r="AO3" s="329"/>
      <c r="AP3" s="329"/>
      <c r="AQ3" s="329"/>
      <c r="AR3" s="329"/>
      <c r="AS3" s="329"/>
      <c r="AT3" s="329"/>
      <c r="AU3" s="329"/>
      <c r="AV3" s="329"/>
      <c r="AW3" s="329"/>
      <c r="AX3" s="329"/>
      <c r="AY3" s="329"/>
      <c r="AZ3" s="329"/>
      <c r="BA3" s="329"/>
      <c r="BB3" s="329"/>
      <c r="BC3" s="329"/>
      <c r="BD3" s="329"/>
      <c r="BE3" s="329"/>
      <c r="BF3" s="329"/>
      <c r="BG3" s="329"/>
      <c r="BH3" s="329"/>
      <c r="BI3" s="329"/>
      <c r="BJ3" s="329"/>
      <c r="BK3" s="329"/>
      <c r="BL3" s="329"/>
      <c r="BM3" s="329"/>
      <c r="BN3" s="329"/>
      <c r="BO3" s="329"/>
      <c r="BP3" s="329"/>
      <c r="BQ3" s="329"/>
      <c r="BR3" s="329"/>
      <c r="BS3" s="329"/>
      <c r="BT3" s="329"/>
      <c r="BU3" s="329"/>
      <c r="BV3" s="329"/>
      <c r="BW3" s="329"/>
      <c r="BX3" s="329"/>
      <c r="BY3" s="329"/>
      <c r="BZ3" s="329"/>
      <c r="CA3" s="329"/>
      <c r="CB3" s="329"/>
      <c r="CC3" s="329"/>
      <c r="CD3" s="329"/>
      <c r="CE3" s="329"/>
      <c r="CF3" s="329"/>
      <c r="CG3" s="329"/>
      <c r="CH3" s="329"/>
      <c r="CI3" s="329"/>
      <c r="CJ3" s="329"/>
      <c r="CK3" s="329"/>
      <c r="CL3" s="329"/>
      <c r="CM3" s="329"/>
      <c r="CN3" s="329"/>
      <c r="CO3" s="329"/>
      <c r="CP3" s="329"/>
      <c r="CQ3" s="329"/>
      <c r="CR3" s="329"/>
      <c r="CS3" s="329"/>
      <c r="CT3" s="329"/>
      <c r="CU3" s="329"/>
      <c r="CV3" s="329"/>
      <c r="CW3" s="329"/>
      <c r="CX3" s="329"/>
      <c r="CY3" s="329"/>
      <c r="CZ3" s="329"/>
      <c r="DA3" s="329"/>
      <c r="DB3" s="329"/>
      <c r="DC3" s="329"/>
      <c r="DD3" s="329"/>
      <c r="DE3" s="329"/>
      <c r="DF3" s="329"/>
      <c r="DG3" s="329"/>
      <c r="DH3" s="329"/>
      <c r="DI3" s="329"/>
      <c r="DJ3" s="329"/>
      <c r="DK3" s="329"/>
      <c r="DL3" s="329"/>
      <c r="DM3" s="329"/>
      <c r="DN3" s="329"/>
      <c r="DO3" s="329"/>
      <c r="DP3" s="329"/>
      <c r="DQ3" s="329"/>
      <c r="DR3" s="329"/>
      <c r="DS3" s="329"/>
      <c r="DT3" s="329"/>
      <c r="DU3" s="329"/>
      <c r="DV3" s="329"/>
      <c r="DW3" s="329"/>
      <c r="DX3" s="329"/>
      <c r="DY3" s="329"/>
      <c r="DZ3" s="329"/>
      <c r="EA3" s="329"/>
      <c r="EB3" s="329"/>
      <c r="EC3" s="329"/>
      <c r="ED3" s="329"/>
      <c r="EE3" s="329"/>
      <c r="EF3" s="329"/>
      <c r="EG3" s="329"/>
      <c r="EH3" s="329"/>
      <c r="EI3" s="329"/>
      <c r="EJ3" s="329"/>
      <c r="EK3" s="329"/>
      <c r="HD3" s="386"/>
      <c r="HE3" s="386"/>
      <c r="HM3" s="386"/>
    </row>
    <row r="4" spans="1:224" s="333" customFormat="1" ht="183.75" customHeight="1">
      <c r="A4" s="178" t="s">
        <v>3</v>
      </c>
      <c r="B4" s="179" t="s">
        <v>10368</v>
      </c>
      <c r="C4" s="179" t="s">
        <v>10368</v>
      </c>
      <c r="D4" s="179" t="s">
        <v>10368</v>
      </c>
      <c r="E4" s="600" t="s">
        <v>10518</v>
      </c>
      <c r="F4" s="600" t="s">
        <v>10519</v>
      </c>
      <c r="G4" s="179" t="s">
        <v>10230</v>
      </c>
      <c r="H4" s="179" t="s">
        <v>10381</v>
      </c>
      <c r="I4" s="179" t="s">
        <v>10231</v>
      </c>
      <c r="J4" s="179" t="s">
        <v>144</v>
      </c>
      <c r="K4" s="179" t="s">
        <v>10109</v>
      </c>
      <c r="L4" s="179" t="s">
        <v>10232</v>
      </c>
      <c r="M4" s="179" t="s">
        <v>10233</v>
      </c>
      <c r="N4" s="600" t="s">
        <v>10521</v>
      </c>
      <c r="O4" s="179" t="s">
        <v>10234</v>
      </c>
      <c r="P4" s="179" t="s">
        <v>10407</v>
      </c>
      <c r="Q4" s="179" t="s">
        <v>58</v>
      </c>
      <c r="R4" s="179" t="s">
        <v>10383</v>
      </c>
      <c r="S4" s="600" t="s">
        <v>10522</v>
      </c>
      <c r="T4" s="179" t="s">
        <v>10110</v>
      </c>
      <c r="U4" s="600" t="s">
        <v>10704</v>
      </c>
      <c r="V4" s="179" t="s">
        <v>10368</v>
      </c>
      <c r="W4" s="179" t="s">
        <v>10420</v>
      </c>
      <c r="X4" s="600" t="s">
        <v>10524</v>
      </c>
      <c r="Y4" s="600" t="s">
        <v>10525</v>
      </c>
      <c r="Z4" s="179" t="s">
        <v>10393</v>
      </c>
      <c r="AA4" s="600" t="s">
        <v>10527</v>
      </c>
      <c r="AB4" s="600" t="s">
        <v>10529</v>
      </c>
      <c r="AC4" s="179" t="s">
        <v>10408</v>
      </c>
      <c r="AD4" s="179" t="s">
        <v>10399</v>
      </c>
      <c r="AE4" s="179" t="s">
        <v>58</v>
      </c>
      <c r="AF4" s="179" t="s">
        <v>145</v>
      </c>
      <c r="AG4" s="179" t="s">
        <v>145</v>
      </c>
      <c r="AH4" s="179" t="s">
        <v>10111</v>
      </c>
      <c r="AI4" s="179" t="s">
        <v>10421</v>
      </c>
      <c r="AJ4" s="179" t="s">
        <v>10163</v>
      </c>
      <c r="AK4" s="185" t="s">
        <v>10164</v>
      </c>
      <c r="AL4" s="187"/>
      <c r="AM4" s="179" t="s">
        <v>10112</v>
      </c>
      <c r="AN4" s="185" t="s">
        <v>10338</v>
      </c>
      <c r="AO4" s="186"/>
      <c r="AP4" s="186"/>
      <c r="AQ4" s="186"/>
      <c r="AR4" s="187"/>
      <c r="AS4" s="180" t="s">
        <v>10162</v>
      </c>
      <c r="AT4" s="185" t="s">
        <v>146</v>
      </c>
      <c r="AU4" s="186"/>
      <c r="AV4" s="186"/>
      <c r="AW4" s="186"/>
      <c r="AX4" s="187"/>
      <c r="AY4" s="186" t="s">
        <v>10339</v>
      </c>
      <c r="AZ4" s="188"/>
      <c r="BA4" s="188"/>
      <c r="BB4" s="188"/>
      <c r="BC4" s="189"/>
      <c r="BD4" s="651" t="s">
        <v>147</v>
      </c>
      <c r="BE4" s="652"/>
      <c r="BF4" s="179" t="s">
        <v>148</v>
      </c>
      <c r="BG4" s="180" t="s">
        <v>10237</v>
      </c>
      <c r="BH4" s="191" t="s">
        <v>10422</v>
      </c>
      <c r="BI4" s="190" t="s">
        <v>58</v>
      </c>
      <c r="BJ4" s="179" t="s">
        <v>10369</v>
      </c>
      <c r="BK4" s="184" t="s">
        <v>10400</v>
      </c>
      <c r="BL4" s="186" t="s">
        <v>10394</v>
      </c>
      <c r="BM4" s="408"/>
      <c r="BN4" s="408"/>
      <c r="BO4" s="408"/>
      <c r="BP4" s="408"/>
      <c r="BQ4" s="408"/>
      <c r="BR4" s="408"/>
      <c r="BS4" s="408"/>
      <c r="BT4" s="408"/>
      <c r="BU4" s="408"/>
      <c r="BV4" s="409"/>
      <c r="BW4" s="179" t="s">
        <v>149</v>
      </c>
      <c r="BX4" s="600" t="s">
        <v>10629</v>
      </c>
      <c r="BY4" s="393" t="s">
        <v>10409</v>
      </c>
      <c r="BZ4" s="183" t="s">
        <v>58</v>
      </c>
      <c r="CA4" s="606" t="s">
        <v>10531</v>
      </c>
      <c r="CB4" s="186"/>
      <c r="CC4" s="186"/>
      <c r="CD4" s="186"/>
      <c r="CE4" s="186"/>
      <c r="CF4" s="186"/>
      <c r="CG4" s="187"/>
      <c r="CH4" s="179" t="s">
        <v>10138</v>
      </c>
      <c r="CI4" s="179" t="s">
        <v>10139</v>
      </c>
      <c r="CJ4" s="179" t="s">
        <v>10140</v>
      </c>
      <c r="CK4" s="183" t="s">
        <v>10141</v>
      </c>
      <c r="CL4" s="410" t="s">
        <v>10616</v>
      </c>
      <c r="CM4" s="186"/>
      <c r="CN4" s="186"/>
      <c r="CO4" s="187"/>
      <c r="CP4" s="179" t="s">
        <v>10370</v>
      </c>
      <c r="CQ4" s="606" t="s">
        <v>10617</v>
      </c>
      <c r="CR4" s="186"/>
      <c r="CS4" s="186"/>
      <c r="CT4" s="186"/>
      <c r="CU4" s="186"/>
      <c r="CV4" s="186"/>
      <c r="CW4" s="186"/>
      <c r="CX4" s="186"/>
      <c r="CY4" s="187"/>
      <c r="CZ4" s="179" t="s">
        <v>10371</v>
      </c>
      <c r="DA4" s="179" t="s">
        <v>10238</v>
      </c>
      <c r="DB4" s="179" t="s">
        <v>10410</v>
      </c>
      <c r="DC4" s="179" t="s">
        <v>58</v>
      </c>
      <c r="DD4" s="179" t="s">
        <v>10204</v>
      </c>
      <c r="DE4" s="179" t="s">
        <v>10340</v>
      </c>
      <c r="DF4" s="179" t="s">
        <v>10204</v>
      </c>
      <c r="DG4" s="179" t="s">
        <v>10340</v>
      </c>
      <c r="DH4" s="184" t="s">
        <v>10341</v>
      </c>
      <c r="DI4" s="180" t="s">
        <v>10395</v>
      </c>
      <c r="DJ4" s="185" t="s">
        <v>10091</v>
      </c>
      <c r="DK4" s="187"/>
      <c r="DL4" s="179" t="s">
        <v>7</v>
      </c>
      <c r="DM4" s="179" t="s">
        <v>10239</v>
      </c>
      <c r="DN4" s="600" t="s">
        <v>10633</v>
      </c>
      <c r="DO4" s="179" t="s">
        <v>10240</v>
      </c>
      <c r="DP4" s="192" t="s">
        <v>10342</v>
      </c>
      <c r="DQ4" s="600" t="s">
        <v>10416</v>
      </c>
      <c r="DR4" s="184" t="s">
        <v>10705</v>
      </c>
      <c r="DS4" s="179" t="s">
        <v>150</v>
      </c>
      <c r="DT4" s="600" t="s">
        <v>10535</v>
      </c>
      <c r="DU4" s="600" t="s">
        <v>10537</v>
      </c>
      <c r="DV4" s="600" t="s">
        <v>10540</v>
      </c>
      <c r="DW4" s="179" t="s">
        <v>10092</v>
      </c>
      <c r="DX4" s="184" t="s">
        <v>10415</v>
      </c>
      <c r="DY4" s="179" t="s">
        <v>10142</v>
      </c>
      <c r="DZ4" s="179" t="s">
        <v>151</v>
      </c>
      <c r="EA4" s="600" t="s">
        <v>10485</v>
      </c>
      <c r="EB4" s="600" t="s">
        <v>10488</v>
      </c>
      <c r="EC4" s="600" t="s">
        <v>10618</v>
      </c>
      <c r="ED4" s="179" t="s">
        <v>150</v>
      </c>
      <c r="EE4" s="600" t="s">
        <v>10488</v>
      </c>
      <c r="EF4" s="600" t="s">
        <v>10549</v>
      </c>
      <c r="EG4" s="179" t="s">
        <v>10415</v>
      </c>
      <c r="EH4" s="183" t="s">
        <v>10244</v>
      </c>
      <c r="EI4" s="179" t="s">
        <v>10411</v>
      </c>
      <c r="EJ4" s="179" t="s">
        <v>58</v>
      </c>
      <c r="EK4" s="179" t="s">
        <v>10137</v>
      </c>
      <c r="EL4" s="517"/>
      <c r="HD4" s="387"/>
      <c r="HE4" s="387"/>
      <c r="HM4" s="387"/>
    </row>
    <row r="5" spans="1:224" s="340" customFormat="1" ht="17.25" hidden="1" customHeight="1">
      <c r="A5" s="532"/>
      <c r="B5" s="532" t="s">
        <v>143</v>
      </c>
      <c r="C5" s="532" t="s">
        <v>143</v>
      </c>
      <c r="D5" s="532" t="s">
        <v>143</v>
      </c>
      <c r="E5" s="532"/>
      <c r="F5" s="532"/>
      <c r="G5" s="532"/>
      <c r="H5" s="532"/>
      <c r="I5" s="532"/>
      <c r="J5" s="532"/>
      <c r="K5" s="532"/>
      <c r="L5" s="532"/>
      <c r="M5" s="532">
        <f>COUNTIFS(GY16:GY25,1)</f>
        <v>0</v>
      </c>
      <c r="N5" s="532">
        <f>COUNTIFS(GZ16:GZ25,1)</f>
        <v>0</v>
      </c>
      <c r="O5" s="532"/>
      <c r="P5" s="532"/>
      <c r="Q5" s="532"/>
      <c r="R5" s="532"/>
      <c r="S5" s="532"/>
      <c r="T5" s="532"/>
      <c r="U5" s="532"/>
      <c r="V5" s="532"/>
      <c r="W5" s="532"/>
      <c r="X5" s="532"/>
      <c r="Y5" s="532"/>
      <c r="Z5" s="532">
        <f>IF(SUMIF($EQ$16:$EQ$25,1,$X$16:$X$25)+SUMIF($EQ$16:$EQ$25,1,$Y$16:$Y$25)&gt;100,1,0)</f>
        <v>0</v>
      </c>
      <c r="AA5" s="532"/>
      <c r="AB5" s="532"/>
      <c r="AC5" s="532"/>
      <c r="AD5" s="532"/>
      <c r="AE5" s="532"/>
      <c r="AF5" s="532"/>
      <c r="AG5" s="532"/>
      <c r="AH5" s="532"/>
      <c r="AI5" s="532"/>
      <c r="AJ5" s="532"/>
      <c r="AK5" s="532"/>
      <c r="AL5" s="532"/>
      <c r="AM5" s="532"/>
      <c r="AN5" s="532">
        <f>SUM(HA16:HA25)</f>
        <v>0</v>
      </c>
      <c r="AO5" s="532">
        <f t="shared" ref="AO5:AR5" si="0">SUM(HB16:HB25)</f>
        <v>0</v>
      </c>
      <c r="AP5" s="532">
        <f t="shared" si="0"/>
        <v>0</v>
      </c>
      <c r="AQ5" s="532">
        <f t="shared" si="0"/>
        <v>0</v>
      </c>
      <c r="AR5" s="532">
        <f t="shared" si="0"/>
        <v>0</v>
      </c>
      <c r="AS5" s="532"/>
      <c r="AT5" s="532"/>
      <c r="AU5" s="532"/>
      <c r="AV5" s="532"/>
      <c r="AW5" s="532"/>
      <c r="AX5" s="532"/>
      <c r="AY5" s="532"/>
      <c r="AZ5" s="532"/>
      <c r="BA5" s="532"/>
      <c r="BB5" s="532"/>
      <c r="BC5" s="532"/>
      <c r="BD5" s="532"/>
      <c r="BE5" s="532"/>
      <c r="BF5" s="532"/>
      <c r="BG5" s="532"/>
      <c r="BH5" s="532"/>
      <c r="BI5" s="532"/>
      <c r="BJ5" s="532"/>
      <c r="BK5" s="532"/>
      <c r="BL5" s="532"/>
      <c r="BM5" s="532"/>
      <c r="BN5" s="532"/>
      <c r="BO5" s="532"/>
      <c r="BP5" s="532"/>
      <c r="BQ5" s="532"/>
      <c r="BR5" s="532"/>
      <c r="BS5" s="532"/>
      <c r="BT5" s="532"/>
      <c r="BU5" s="532"/>
      <c r="BV5" s="532"/>
      <c r="BW5" s="532"/>
      <c r="BX5" s="532"/>
      <c r="BY5" s="532"/>
      <c r="BZ5" s="532"/>
      <c r="CA5" s="532"/>
      <c r="CB5" s="532"/>
      <c r="CC5" s="532"/>
      <c r="CD5" s="532"/>
      <c r="CE5" s="532"/>
      <c r="CF5" s="532"/>
      <c r="CG5" s="532"/>
      <c r="CH5" s="532"/>
      <c r="CI5" s="532"/>
      <c r="CJ5" s="532"/>
      <c r="CK5" s="532"/>
      <c r="CL5" s="532"/>
      <c r="CM5" s="532"/>
      <c r="CN5" s="532"/>
      <c r="CO5" s="532"/>
      <c r="CP5" s="532"/>
      <c r="CQ5" s="532"/>
      <c r="CR5" s="532"/>
      <c r="CS5" s="532"/>
      <c r="CT5" s="532"/>
      <c r="CU5" s="532"/>
      <c r="CV5" s="532"/>
      <c r="CW5" s="532"/>
      <c r="CX5" s="532"/>
      <c r="CY5" s="532"/>
      <c r="CZ5" s="532"/>
      <c r="DA5" s="532">
        <f>SUM(HF16:HF25)</f>
        <v>0</v>
      </c>
      <c r="DB5" s="532"/>
      <c r="DC5" s="532"/>
      <c r="DD5" s="532"/>
      <c r="DE5" s="532"/>
      <c r="DF5" s="532"/>
      <c r="DG5" s="532"/>
      <c r="DH5" s="532"/>
      <c r="DI5" s="532"/>
      <c r="DJ5" s="532"/>
      <c r="DK5" s="532"/>
      <c r="DL5" s="532"/>
      <c r="DM5" s="532"/>
      <c r="DN5" s="532"/>
      <c r="DO5" s="532"/>
      <c r="DP5" s="532"/>
      <c r="DQ5" s="532"/>
      <c r="DR5" s="532"/>
      <c r="DS5" s="532"/>
      <c r="DT5" s="532"/>
      <c r="DU5" s="532"/>
      <c r="DV5" s="532"/>
      <c r="DW5" s="532"/>
      <c r="DX5" s="532"/>
      <c r="DY5" s="532"/>
      <c r="DZ5" s="532"/>
      <c r="EA5" s="532"/>
      <c r="EB5" s="532"/>
      <c r="EC5" s="532"/>
      <c r="ED5" s="532"/>
      <c r="EE5" s="532"/>
      <c r="EF5" s="532"/>
      <c r="EG5" s="532"/>
      <c r="EH5" s="532"/>
      <c r="EI5" s="532"/>
      <c r="EJ5" s="532"/>
      <c r="EK5" s="533" t="str">
        <f>'Dane pomocnicze'!J2</f>
        <v>cc</v>
      </c>
      <c r="EL5" s="528"/>
      <c r="EM5" s="528"/>
      <c r="HD5" s="420"/>
      <c r="HE5" s="420"/>
      <c r="HM5" s="420"/>
    </row>
    <row r="6" spans="1:224" s="340" customFormat="1" ht="16.149999999999999" hidden="1" customHeight="1">
      <c r="A6" s="532"/>
      <c r="B6" s="532" t="s">
        <v>143</v>
      </c>
      <c r="C6" s="532" t="s">
        <v>143</v>
      </c>
      <c r="D6" s="532" t="s">
        <v>143</v>
      </c>
      <c r="E6" s="532">
        <f>COUNTIFS(E$16:E$25,"",$EQ$16:$EQ$25,1)</f>
        <v>0</v>
      </c>
      <c r="F6" s="532" t="s">
        <v>143</v>
      </c>
      <c r="G6" s="532">
        <f>COUNTIFS(G$16:G$25,"",$EQ$16:$EQ$25,1)</f>
        <v>0</v>
      </c>
      <c r="H6" s="532">
        <f>COUNTIFS(H$16:H$25,"",$EQ$16:$EQ$25,1)</f>
        <v>0</v>
      </c>
      <c r="I6" s="532">
        <f>COUNTIFS(I$16:I$25,"",$EQ$16:$EQ$25,1)</f>
        <v>0</v>
      </c>
      <c r="J6" s="532">
        <f>COUNTIFS(J$16:J$25,"",$EQ$16:$EQ$25,1)</f>
        <v>0</v>
      </c>
      <c r="K6" s="532" t="s">
        <v>143</v>
      </c>
      <c r="L6" s="532">
        <f>COUNTIFS(L$16:L$25,"",$EQ$16:$EQ$25,1)</f>
        <v>0</v>
      </c>
      <c r="M6" s="532">
        <f>COUNTIFS(M$16:M$25,"",$EQ$16:$EQ$25,1)</f>
        <v>0</v>
      </c>
      <c r="N6" s="532">
        <f>COUNTIFS(N$16:N$25,"",$EQ$16:$EQ$25,1)</f>
        <v>0</v>
      </c>
      <c r="O6" s="532">
        <f>COUNTIFS(O$16:O$25,"",$EQ$16:$EQ$25,1)</f>
        <v>0</v>
      </c>
      <c r="P6" s="532" t="s">
        <v>143</v>
      </c>
      <c r="Q6" s="532">
        <f>COUNTIFS(Q$16:Q$25,"",$EQ$16:$EQ$25,1,P16:P25,"Wartość"&amp;"*")</f>
        <v>0</v>
      </c>
      <c r="R6" s="532">
        <f>COUNTIFS(R$16:R$25,"",$EQ$16:$EQ$25,1)</f>
        <v>0</v>
      </c>
      <c r="S6" s="532">
        <f>COUNTIFS(S$16:S$25,"",$ES$16:$ES$25,1)</f>
        <v>0</v>
      </c>
      <c r="T6" s="532">
        <f>COUNTIFS(T$16:T$25,"",$ES$16:$ES$25,1)</f>
        <v>0</v>
      </c>
      <c r="U6" s="532">
        <f>COUNTIFS(U$16:U$25,"",$EQ$16:$EQ$25,1,T16:T25,"&gt;0")</f>
        <v>0</v>
      </c>
      <c r="V6" s="532" t="s">
        <v>143</v>
      </c>
      <c r="W6" s="532" t="s">
        <v>143</v>
      </c>
      <c r="X6" s="532">
        <f>COUNTIFS(X$16:X$25,"",$ES$16:$ES$25,1)</f>
        <v>0</v>
      </c>
      <c r="Y6" s="532">
        <f>COUNTIFS(Y$16:Y$25,"",$ES$16:$ES$25,1)</f>
        <v>0</v>
      </c>
      <c r="Z6" s="532" t="s">
        <v>143</v>
      </c>
      <c r="AA6" s="532">
        <f>COUNTIFS(AA$16:AA$25,"",$EQ$16:$EQ$25,1)</f>
        <v>0</v>
      </c>
      <c r="AB6" s="532">
        <f>COUNTIFS(AB$16:AB$25,"",$EQ$16:$EQ$25,1)</f>
        <v>0</v>
      </c>
      <c r="AC6" s="532" t="s">
        <v>143</v>
      </c>
      <c r="AD6" s="532" t="s">
        <v>143</v>
      </c>
      <c r="AE6" s="532">
        <f>COUNTIFS(AE$16:AE$25,"",$EQ$16:$EQ$25,1,HG16:HG25,1,AC16:AC25,"Suma"&amp;"*")</f>
        <v>0</v>
      </c>
      <c r="AF6" s="532" t="s">
        <v>143</v>
      </c>
      <c r="AG6" s="532" t="s">
        <v>143</v>
      </c>
      <c r="AH6" s="532" t="s">
        <v>143</v>
      </c>
      <c r="AI6" s="532">
        <f>COUNTIFS(AI$16:AI$25,"",$EQ$16:$EQ$25,1)</f>
        <v>0</v>
      </c>
      <c r="AJ6" s="532">
        <f t="shared" ref="AJ6:AS6" si="1">COUNTIFS(AJ$16:AJ$25,"",$ES$16:$ES$25,1)</f>
        <v>0</v>
      </c>
      <c r="AK6" s="532">
        <f t="shared" si="1"/>
        <v>0</v>
      </c>
      <c r="AL6" s="532">
        <f t="shared" si="1"/>
        <v>0</v>
      </c>
      <c r="AM6" s="532">
        <f t="shared" si="1"/>
        <v>0</v>
      </c>
      <c r="AN6" s="532">
        <f t="shared" si="1"/>
        <v>0</v>
      </c>
      <c r="AO6" s="532">
        <f t="shared" si="1"/>
        <v>0</v>
      </c>
      <c r="AP6" s="532">
        <f t="shared" si="1"/>
        <v>0</v>
      </c>
      <c r="AQ6" s="532">
        <f t="shared" si="1"/>
        <v>0</v>
      </c>
      <c r="AR6" s="532">
        <f t="shared" si="1"/>
        <v>0</v>
      </c>
      <c r="AS6" s="532">
        <f t="shared" si="1"/>
        <v>0</v>
      </c>
      <c r="AT6" s="532" t="s">
        <v>143</v>
      </c>
      <c r="AU6" s="532" t="s">
        <v>143</v>
      </c>
      <c r="AV6" s="532" t="s">
        <v>143</v>
      </c>
      <c r="AW6" s="532" t="s">
        <v>143</v>
      </c>
      <c r="AX6" s="532" t="s">
        <v>143</v>
      </c>
      <c r="AY6" s="532">
        <f>COUNTIFS(AY$16:AY$25,"",$EQ$16:$EQ$25,1,$AA$16:$AA$25,"&gt;0")</f>
        <v>0</v>
      </c>
      <c r="AZ6" s="532">
        <f>COUNTIFS(AZ$16:AZ$25,"",$EQ$16:$EQ$25,1,$AA$16:$AA$25,"&gt;0")</f>
        <v>0</v>
      </c>
      <c r="BA6" s="532">
        <f>COUNTIFS(BA$16:BA$25,"",$EQ$16:$EQ$25,1,$AA$16:$AA$25,"&gt;0")</f>
        <v>0</v>
      </c>
      <c r="BB6" s="532">
        <f>COUNTIFS(BB$16:BB$25,"",$EQ$16:$EQ$25,1,$AA$16:$AA$25,"&gt;0")</f>
        <v>0</v>
      </c>
      <c r="BC6" s="532">
        <f>COUNTIFS(BC$16:BC$25,"",$EQ$16:$EQ$25,1,$AA$16:$AA$25,"&gt;0")</f>
        <v>0</v>
      </c>
      <c r="BD6" s="532" t="s">
        <v>143</v>
      </c>
      <c r="BE6" s="532" t="s">
        <v>143</v>
      </c>
      <c r="BF6" s="532" t="s">
        <v>143</v>
      </c>
      <c r="BG6" s="532" t="s">
        <v>143</v>
      </c>
      <c r="BH6" s="532" t="s">
        <v>143</v>
      </c>
      <c r="BI6" s="532">
        <f>COUNTIFS(BI$16:BI$25,"",$EQ$16:$EQ$25,1,BH16:BH25,"proszę"&amp;"*")</f>
        <v>0</v>
      </c>
      <c r="BJ6" s="532" t="s">
        <v>143</v>
      </c>
      <c r="BK6" s="532">
        <f>COUNTIFS(BK$16:BK$25,"",$BJ$16:$BJ$25,"&gt;0")</f>
        <v>0</v>
      </c>
      <c r="BL6" s="532" t="s">
        <v>143</v>
      </c>
      <c r="BM6" s="532" t="s">
        <v>143</v>
      </c>
      <c r="BN6" s="532" t="s">
        <v>143</v>
      </c>
      <c r="BO6" s="532" t="s">
        <v>143</v>
      </c>
      <c r="BP6" s="532" t="s">
        <v>143</v>
      </c>
      <c r="BQ6" s="532" t="s">
        <v>143</v>
      </c>
      <c r="BR6" s="532" t="s">
        <v>143</v>
      </c>
      <c r="BS6" s="532" t="s">
        <v>143</v>
      </c>
      <c r="BT6" s="532" t="s">
        <v>143</v>
      </c>
      <c r="BU6" s="532" t="s">
        <v>143</v>
      </c>
      <c r="BV6" s="532" t="s">
        <v>143</v>
      </c>
      <c r="BW6" s="532" t="s">
        <v>143</v>
      </c>
      <c r="BX6" s="532">
        <f>COUNTIFS(BX$16:BX$25,"",$EQ$16:$EQ$25,1,BW16:BW25,"&gt;0")</f>
        <v>0</v>
      </c>
      <c r="BY6" s="532" t="s">
        <v>143</v>
      </c>
      <c r="BZ6" s="532">
        <f>COUNTIFS(BZ$16:BZ$25,"",$EQ$16:$EQ$25,1,BY16:BY25,"proszę"&amp;"*")</f>
        <v>0</v>
      </c>
      <c r="CA6" s="532" t="s">
        <v>143</v>
      </c>
      <c r="CB6" s="532" t="s">
        <v>143</v>
      </c>
      <c r="CC6" s="532" t="s">
        <v>143</v>
      </c>
      <c r="CD6" s="532" t="s">
        <v>143</v>
      </c>
      <c r="CE6" s="532" t="s">
        <v>143</v>
      </c>
      <c r="CF6" s="532" t="s">
        <v>143</v>
      </c>
      <c r="CG6" s="532" t="s">
        <v>143</v>
      </c>
      <c r="CH6" s="532">
        <f>COUNTIFS(CH$16:CH$25,"",$EQ$16:$EQ$25,1,$GH$16:$GH$25,1)</f>
        <v>0</v>
      </c>
      <c r="CI6" s="532">
        <f>COUNTIFS(CI$16:CI$25,"",$EQ$16:$EQ$25,1,$CH$16:$CH$25,"TAK")</f>
        <v>0</v>
      </c>
      <c r="CJ6" s="532">
        <f>COUNTIFS(CJ$16:CJ$25,"",$EQ$16:$EQ$25,1,$CH$16:$CH$25,"TAK")</f>
        <v>0</v>
      </c>
      <c r="CK6" s="532" t="s">
        <v>143</v>
      </c>
      <c r="CL6" s="532" t="s">
        <v>143</v>
      </c>
      <c r="CM6" s="532" t="s">
        <v>143</v>
      </c>
      <c r="CN6" s="532" t="s">
        <v>143</v>
      </c>
      <c r="CO6" s="532" t="s">
        <v>143</v>
      </c>
      <c r="CP6" s="532" t="s">
        <v>143</v>
      </c>
      <c r="CQ6" s="532" t="s">
        <v>143</v>
      </c>
      <c r="CR6" s="532" t="s">
        <v>143</v>
      </c>
      <c r="CS6" s="532" t="s">
        <v>143</v>
      </c>
      <c r="CT6" s="532" t="s">
        <v>143</v>
      </c>
      <c r="CU6" s="532">
        <f>COUNTIFS(CU$16:CU$25,"",$EQ$16:$EQ$25,1,CT16:CT25,"&gt;0")</f>
        <v>0</v>
      </c>
      <c r="CV6" s="532" t="s">
        <v>143</v>
      </c>
      <c r="CW6" s="532">
        <f>COUNTIFS(CW$16:CW$25,"",$EQ$16:$EQ$25,1,CV16:CV25,"&gt;0")</f>
        <v>0</v>
      </c>
      <c r="CX6" s="532" t="s">
        <v>143</v>
      </c>
      <c r="CY6" s="532">
        <f>COUNTIFS(CY$16:CY$25,"",$EQ$16:$EQ$25,1,CX16:CX25,"&gt;0")</f>
        <v>0</v>
      </c>
      <c r="CZ6" s="532" t="s">
        <v>143</v>
      </c>
      <c r="DA6" s="532" t="s">
        <v>143</v>
      </c>
      <c r="DB6" s="532" t="s">
        <v>143</v>
      </c>
      <c r="DC6" s="532">
        <f>COUNTIFS(DC$16:DC$25,"",$EQ$16:$EQ$25,1,$DB$16:$DB$25,"*"&amp;"RLM)")</f>
        <v>0</v>
      </c>
      <c r="DD6" s="532">
        <f>COUNTIFS(DD$16:DD$25,"",$EQ$16:$EQ$25,1)</f>
        <v>0</v>
      </c>
      <c r="DE6" s="532">
        <f>COUNTIFS(DE$16:DE$25,"",$EQ$16:$EQ$25,1)</f>
        <v>0</v>
      </c>
      <c r="DF6" s="532">
        <f>COUNTIFS(DF$16:DF$25,"",$EQ$16:$EQ$25,1)</f>
        <v>0</v>
      </c>
      <c r="DG6" s="532">
        <f>COUNTIFS(DG$16:DG$25,"",$EQ$16:$EQ$25,1)</f>
        <v>0</v>
      </c>
      <c r="DH6" s="532">
        <f>COUNTIFS(DH$16:DH$25,"",$EQ$16:$EQ$25,1)</f>
        <v>0</v>
      </c>
      <c r="DI6" s="532" t="s">
        <v>143</v>
      </c>
      <c r="DJ6" s="532" t="s">
        <v>143</v>
      </c>
      <c r="DK6" s="532" t="s">
        <v>143</v>
      </c>
      <c r="DL6" s="532" t="s">
        <v>143</v>
      </c>
      <c r="DM6" s="532">
        <f>COUNTIFS(DM$16:DM$25,"",$EQ$16:$EQ$25,1)</f>
        <v>0</v>
      </c>
      <c r="DN6" s="532">
        <f>COUNTIFS(DN$16:DN$25,"",$EQ$16:$EQ$25,1)</f>
        <v>0</v>
      </c>
      <c r="DO6" s="532">
        <f>COUNTIFS(DO$16:DO$25,"",$EQ$16:$EQ$25,1)</f>
        <v>0</v>
      </c>
      <c r="DP6" s="532">
        <f>COUNTIFS(DP$16:DP$25,"",$EQ$16:$EQ$25,1,$GI$16:$GI$25,1)</f>
        <v>0</v>
      </c>
      <c r="DQ6" s="532">
        <f>COUNTIFS(DQ$16:DQ$25,"",$EQ$16:$EQ$25,1,$GI$16:$GI$25,1)</f>
        <v>0</v>
      </c>
      <c r="DR6" s="532">
        <f>COUNTIFS(DR$16:DR$25,"",$EQ$16:$EQ$25,1,$GI$16:$GI$25,1)</f>
        <v>0</v>
      </c>
      <c r="DS6" s="532">
        <f>COUNTIFS(DR$16:DR$25,"",$EQ$16:$EQ$25,1,$GI$16:$GI$25,1)</f>
        <v>0</v>
      </c>
      <c r="DT6" s="532"/>
      <c r="DU6" s="532"/>
      <c r="DV6" s="532"/>
      <c r="DW6" s="532">
        <f>COUNTIFS(DW$16:DW$25,"",$EQ$16:$EQ$25,1,DS16:DS25,"TAK")</f>
        <v>0</v>
      </c>
      <c r="DX6" s="532">
        <f>COUNTIFS(DX$16:DX$25,"",$EQ$16:$EQ$25,1,$GI$16:$GI$25,1)</f>
        <v>0</v>
      </c>
      <c r="DY6" s="532">
        <f>COUNTIFS(DY$16:DY$25,"",$EQ$16:$EQ$25,1,$GJ$16:$GJ$25,1)</f>
        <v>0</v>
      </c>
      <c r="DZ6" s="532">
        <f>COUNTIFS(DZ$16:DZ$25,"",$EQ$16:$EQ$25,1,$GJ$16:$GJ$25,1)</f>
        <v>0</v>
      </c>
      <c r="EA6" s="532"/>
      <c r="EB6" s="532"/>
      <c r="EC6" s="532">
        <f>COUNTIFS(EC$16:EC$25,"",$EQ$16:$EQ$25,1,$GJ$16:$GJ$25,1)</f>
        <v>0</v>
      </c>
      <c r="ED6" s="532">
        <f>COUNTIFS(ED$16:ED$25,"",$EQ$16:$EQ$25,1,$GJ$16:$GJ$25,1)</f>
        <v>0</v>
      </c>
      <c r="EE6" s="532"/>
      <c r="EF6" s="532">
        <f>COUNTIFS(EF$16:EF$25,"",$EQ$16:$EQ$25,1,$ED$16:$ED$25,"TAK")</f>
        <v>0</v>
      </c>
      <c r="EG6" s="532">
        <f>COUNTIFS(EG$16:EG$25,"",$EQ$16:$EQ$25,1,$GJ$16:$GJ$25,1)</f>
        <v>0</v>
      </c>
      <c r="EH6" s="532" t="s">
        <v>143</v>
      </c>
      <c r="EI6" s="532" t="s">
        <v>143</v>
      </c>
      <c r="EJ6" s="532">
        <f>COUNTIFS(EJ$16:EJ$25,"",$EQ$16:$EQ$25,1,$EI$16:$EI$25,"Nakłady"&amp;"*")</f>
        <v>0</v>
      </c>
      <c r="EK6" s="532" t="s">
        <v>143</v>
      </c>
      <c r="HD6" s="420"/>
      <c r="HE6" s="420"/>
      <c r="HM6" s="420"/>
    </row>
    <row r="7" spans="1:224" s="340" customFormat="1" ht="14.5" hidden="1" customHeight="1">
      <c r="A7" s="532"/>
      <c r="B7" s="532"/>
      <c r="C7" s="532"/>
      <c r="D7" s="532"/>
      <c r="E7" s="532"/>
      <c r="F7" s="532"/>
      <c r="G7" s="532"/>
      <c r="H7" s="532"/>
      <c r="I7" s="532"/>
      <c r="J7" s="532"/>
      <c r="K7" s="532"/>
      <c r="L7" s="532"/>
      <c r="M7" s="532"/>
      <c r="N7" s="532"/>
      <c r="O7" s="532"/>
      <c r="P7" s="532"/>
      <c r="Q7" s="532">
        <f>Q6</f>
        <v>0</v>
      </c>
      <c r="R7" s="532"/>
      <c r="S7" s="532"/>
      <c r="T7" s="532"/>
      <c r="U7" s="532"/>
      <c r="V7" s="532"/>
      <c r="W7" s="532"/>
      <c r="X7" s="532"/>
      <c r="Y7" s="532"/>
      <c r="Z7" s="532"/>
      <c r="AA7" s="532"/>
      <c r="AB7" s="532"/>
      <c r="AC7" s="532"/>
      <c r="AD7" s="532"/>
      <c r="AE7" s="532">
        <f>AE6</f>
        <v>0</v>
      </c>
      <c r="AF7" s="532"/>
      <c r="AG7" s="532"/>
      <c r="AH7" s="532"/>
      <c r="AI7" s="532"/>
      <c r="AJ7" s="532"/>
      <c r="AK7" s="532"/>
      <c r="AL7" s="532"/>
      <c r="AM7" s="532"/>
      <c r="AN7" s="532"/>
      <c r="AO7" s="532"/>
      <c r="AP7" s="532"/>
      <c r="AQ7" s="532"/>
      <c r="AR7" s="532"/>
      <c r="AS7" s="532"/>
      <c r="AT7" s="532"/>
      <c r="AU7" s="532"/>
      <c r="AV7" s="532"/>
      <c r="AW7" s="532"/>
      <c r="AX7" s="532"/>
      <c r="AY7" s="532"/>
      <c r="AZ7" s="532"/>
      <c r="BA7" s="532"/>
      <c r="BB7" s="532"/>
      <c r="BC7" s="532"/>
      <c r="BD7" s="532"/>
      <c r="BE7" s="532"/>
      <c r="BF7" s="532"/>
      <c r="BG7" s="532"/>
      <c r="BH7" s="532"/>
      <c r="BI7" s="532">
        <f>BI6</f>
        <v>0</v>
      </c>
      <c r="BJ7" s="532"/>
      <c r="BK7" s="532"/>
      <c r="BL7" s="532"/>
      <c r="BM7" s="532"/>
      <c r="BN7" s="532"/>
      <c r="BO7" s="532"/>
      <c r="BP7" s="532"/>
      <c r="BQ7" s="532"/>
      <c r="BR7" s="532"/>
      <c r="BS7" s="532"/>
      <c r="BT7" s="532"/>
      <c r="BU7" s="532"/>
      <c r="BV7" s="532"/>
      <c r="BW7" s="532"/>
      <c r="BX7" s="532"/>
      <c r="BY7" s="532"/>
      <c r="BZ7" s="532">
        <f>BZ6</f>
        <v>0</v>
      </c>
      <c r="CA7" s="532"/>
      <c r="CB7" s="532"/>
      <c r="CC7" s="532"/>
      <c r="CD7" s="532"/>
      <c r="CE7" s="532"/>
      <c r="CF7" s="532"/>
      <c r="CG7" s="532"/>
      <c r="CH7" s="532"/>
      <c r="CI7" s="532"/>
      <c r="CJ7" s="532"/>
      <c r="CK7" s="532"/>
      <c r="CL7" s="532"/>
      <c r="CM7" s="532"/>
      <c r="CN7" s="532"/>
      <c r="CO7" s="532"/>
      <c r="CP7" s="532"/>
      <c r="CQ7" s="532"/>
      <c r="CR7" s="532"/>
      <c r="CS7" s="532"/>
      <c r="CT7" s="532"/>
      <c r="CU7" s="532"/>
      <c r="CV7" s="532"/>
      <c r="CW7" s="532"/>
      <c r="CX7" s="532"/>
      <c r="CY7" s="532"/>
      <c r="CZ7" s="532"/>
      <c r="DA7" s="532"/>
      <c r="DB7" s="532"/>
      <c r="DC7" s="532">
        <f>DC6</f>
        <v>0</v>
      </c>
      <c r="DD7" s="532"/>
      <c r="DE7" s="532"/>
      <c r="DF7" s="532"/>
      <c r="DG7" s="532"/>
      <c r="DH7" s="532"/>
      <c r="DI7" s="532"/>
      <c r="DJ7" s="532"/>
      <c r="DK7" s="532"/>
      <c r="DL7" s="532"/>
      <c r="DM7" s="532"/>
      <c r="DN7" s="532"/>
      <c r="DO7" s="532"/>
      <c r="DP7" s="532"/>
      <c r="DQ7" s="532"/>
      <c r="DR7" s="532"/>
      <c r="DS7" s="532"/>
      <c r="DT7" s="532"/>
      <c r="DU7" s="532"/>
      <c r="DV7" s="532"/>
      <c r="DW7" s="532"/>
      <c r="DX7" s="532"/>
      <c r="DY7" s="532"/>
      <c r="DZ7" s="532"/>
      <c r="EA7" s="532"/>
      <c r="EB7" s="532"/>
      <c r="EC7" s="532"/>
      <c r="ED7" s="532"/>
      <c r="EE7" s="532"/>
      <c r="EF7" s="532"/>
      <c r="EG7" s="532"/>
      <c r="EH7" s="532"/>
      <c r="EI7" s="532"/>
      <c r="EJ7" s="532">
        <f>EJ6</f>
        <v>0</v>
      </c>
      <c r="EK7" s="532"/>
      <c r="HD7" s="420"/>
      <c r="HE7" s="420"/>
      <c r="HM7" s="420"/>
    </row>
    <row r="8" spans="1:224" s="149" customFormat="1" ht="21">
      <c r="A8" s="147"/>
      <c r="B8" s="148"/>
      <c r="C8" s="147"/>
      <c r="D8" s="148"/>
      <c r="E8" s="148"/>
      <c r="F8" s="148"/>
      <c r="G8" s="148"/>
      <c r="H8" s="148"/>
      <c r="I8" s="148"/>
      <c r="J8" s="148"/>
      <c r="K8" s="148"/>
      <c r="L8" s="148"/>
      <c r="M8" s="148"/>
      <c r="N8" s="148"/>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8"/>
      <c r="AU8" s="148"/>
      <c r="AV8" s="148"/>
      <c r="AW8" s="148"/>
      <c r="AX8" s="148"/>
      <c r="AY8" s="148"/>
      <c r="AZ8" s="148"/>
      <c r="BA8" s="148"/>
      <c r="BB8" s="148"/>
      <c r="BC8" s="148"/>
      <c r="BD8" s="148"/>
      <c r="BE8" s="148"/>
      <c r="BF8" s="148"/>
      <c r="BG8" s="148"/>
      <c r="BH8" s="148"/>
      <c r="BI8" s="148"/>
      <c r="BJ8" s="148"/>
      <c r="BK8" s="148"/>
      <c r="BL8" s="148"/>
      <c r="BM8" s="148"/>
      <c r="BN8" s="148"/>
      <c r="BO8" s="148"/>
      <c r="BP8" s="148"/>
      <c r="BQ8" s="148"/>
      <c r="BR8" s="148"/>
      <c r="BS8" s="148"/>
      <c r="BT8" s="148"/>
      <c r="BU8" s="148"/>
      <c r="BV8" s="148"/>
      <c r="BW8" s="148"/>
      <c r="BX8" s="148"/>
      <c r="BY8" s="148"/>
      <c r="BZ8" s="148"/>
      <c r="CA8" s="148"/>
      <c r="CB8" s="148"/>
      <c r="CC8" s="148"/>
      <c r="CD8" s="148"/>
      <c r="CE8" s="148"/>
      <c r="CF8" s="148"/>
      <c r="CG8" s="148"/>
      <c r="CH8" s="148"/>
      <c r="CI8" s="148"/>
      <c r="CJ8" s="148"/>
      <c r="CK8" s="148"/>
      <c r="CL8" s="148"/>
      <c r="CM8" s="148"/>
      <c r="CN8" s="148"/>
      <c r="CO8" s="148"/>
      <c r="CP8" s="148"/>
      <c r="CQ8" s="148"/>
      <c r="CR8" s="148"/>
      <c r="CS8" s="148"/>
      <c r="CT8" s="148"/>
      <c r="DP8" s="383" t="s">
        <v>152</v>
      </c>
      <c r="DQ8" s="324"/>
      <c r="DR8" s="324"/>
      <c r="DS8" s="324"/>
      <c r="DT8" s="324"/>
      <c r="DU8" s="324"/>
      <c r="DV8" s="324"/>
      <c r="DW8" s="324"/>
      <c r="DX8" s="324"/>
      <c r="DY8" s="324"/>
      <c r="DZ8" s="324"/>
      <c r="EA8" s="324"/>
      <c r="EB8" s="324"/>
      <c r="EC8" s="324"/>
      <c r="ED8" s="324"/>
      <c r="EE8" s="324"/>
      <c r="EF8" s="324"/>
      <c r="EG8" s="324"/>
      <c r="EH8" s="324"/>
      <c r="EI8" s="325"/>
      <c r="EJ8" s="326"/>
      <c r="HD8" s="386"/>
      <c r="HE8" s="386"/>
      <c r="HM8" s="386"/>
    </row>
    <row r="9" spans="1:224" s="149" customFormat="1" ht="27" customHeight="1">
      <c r="A9" s="150"/>
      <c r="B9" s="151" t="s">
        <v>153</v>
      </c>
      <c r="C9" s="152"/>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3" t="s">
        <v>154</v>
      </c>
      <c r="AK9" s="154"/>
      <c r="AL9" s="154"/>
      <c r="AM9" s="154"/>
      <c r="AN9" s="154"/>
      <c r="AO9" s="154"/>
      <c r="AP9" s="154"/>
      <c r="AQ9" s="154"/>
      <c r="AR9" s="154"/>
      <c r="AS9" s="154"/>
      <c r="AT9" s="154"/>
      <c r="AU9" s="154"/>
      <c r="AV9" s="154"/>
      <c r="AW9" s="154"/>
      <c r="AX9" s="154"/>
      <c r="AY9" s="154"/>
      <c r="AZ9" s="154"/>
      <c r="BA9" s="154"/>
      <c r="BB9" s="154"/>
      <c r="BC9" s="154"/>
      <c r="BD9" s="154"/>
      <c r="BE9" s="154"/>
      <c r="BF9" s="154"/>
      <c r="BG9" s="154"/>
      <c r="BH9" s="154"/>
      <c r="BI9" s="154"/>
      <c r="BJ9" s="155" t="s">
        <v>155</v>
      </c>
      <c r="BK9" s="156"/>
      <c r="BL9" s="156"/>
      <c r="BM9" s="156"/>
      <c r="BN9" s="156"/>
      <c r="BO9" s="156"/>
      <c r="BP9" s="156"/>
      <c r="BQ9" s="156"/>
      <c r="BR9" s="156"/>
      <c r="BS9" s="156"/>
      <c r="BT9" s="156"/>
      <c r="BU9" s="156"/>
      <c r="BV9" s="156"/>
      <c r="BW9" s="156"/>
      <c r="BX9" s="156"/>
      <c r="BY9" s="156"/>
      <c r="BZ9" s="156"/>
      <c r="CA9" s="157" t="s">
        <v>10530</v>
      </c>
      <c r="CB9" s="158"/>
      <c r="CC9" s="158"/>
      <c r="CD9" s="158"/>
      <c r="CE9" s="158"/>
      <c r="CF9" s="158"/>
      <c r="CG9" s="158"/>
      <c r="CH9" s="158"/>
      <c r="CI9" s="158"/>
      <c r="CJ9" s="158"/>
      <c r="CK9" s="159"/>
      <c r="CL9" s="160" t="s">
        <v>156</v>
      </c>
      <c r="CM9" s="160"/>
      <c r="CN9" s="160"/>
      <c r="CO9" s="160"/>
      <c r="CP9" s="160"/>
      <c r="CQ9" s="160"/>
      <c r="CR9" s="160"/>
      <c r="CS9" s="160"/>
      <c r="CT9" s="160"/>
      <c r="CU9" s="160"/>
      <c r="CV9" s="160"/>
      <c r="CW9" s="160"/>
      <c r="CX9" s="160"/>
      <c r="CY9" s="160"/>
      <c r="CZ9" s="160"/>
      <c r="DA9" s="161"/>
      <c r="DB9" s="161"/>
      <c r="DC9" s="162"/>
      <c r="DD9" s="653" t="s">
        <v>15</v>
      </c>
      <c r="DE9" s="654"/>
      <c r="DF9" s="654"/>
      <c r="DG9" s="655"/>
      <c r="DH9" s="656" t="s">
        <v>152</v>
      </c>
      <c r="DI9" s="657"/>
      <c r="DJ9" s="657"/>
      <c r="DK9" s="657"/>
      <c r="DL9" s="657"/>
      <c r="DM9" s="657"/>
      <c r="DN9" s="657"/>
      <c r="DO9" s="657"/>
      <c r="DP9" s="157" t="s">
        <v>10533</v>
      </c>
      <c r="DQ9" s="163"/>
      <c r="DR9" s="163"/>
      <c r="DS9" s="163"/>
      <c r="DT9" s="163"/>
      <c r="DU9" s="163"/>
      <c r="DV9" s="163"/>
      <c r="DW9" s="163"/>
      <c r="DX9" s="163"/>
      <c r="DY9" s="157" t="s">
        <v>10542</v>
      </c>
      <c r="DZ9" s="163"/>
      <c r="EA9" s="163"/>
      <c r="EB9" s="163"/>
      <c r="EC9" s="163"/>
      <c r="ED9" s="163"/>
      <c r="EE9" s="163"/>
      <c r="EF9" s="163"/>
      <c r="EG9" s="163"/>
      <c r="EH9" s="164"/>
      <c r="EI9" s="165"/>
      <c r="EJ9" s="166"/>
      <c r="EK9" s="425"/>
      <c r="HD9" s="386"/>
      <c r="HE9" s="386"/>
      <c r="HM9" s="386"/>
    </row>
    <row r="10" spans="1:224" s="333" customFormat="1" ht="26.25" customHeight="1">
      <c r="A10" s="197"/>
      <c r="B10" s="503" t="s">
        <v>157</v>
      </c>
      <c r="C10" s="199"/>
      <c r="D10" s="200"/>
      <c r="E10" s="201"/>
      <c r="F10" s="202"/>
      <c r="G10" s="201"/>
      <c r="H10" s="201"/>
      <c r="I10" s="201"/>
      <c r="J10" s="201"/>
      <c r="K10" s="203"/>
      <c r="L10" s="565" t="s">
        <v>10382</v>
      </c>
      <c r="M10" s="204"/>
      <c r="N10" s="205"/>
      <c r="O10" s="206"/>
      <c r="P10" s="207"/>
      <c r="Q10" s="381"/>
      <c r="R10" s="206"/>
      <c r="S10" s="206"/>
      <c r="T10" s="206"/>
      <c r="U10" s="206"/>
      <c r="V10" s="207"/>
      <c r="W10" s="207"/>
      <c r="X10" s="201"/>
      <c r="Y10" s="201"/>
      <c r="Z10" s="208"/>
      <c r="AA10" s="201"/>
      <c r="AB10" s="201"/>
      <c r="AC10" s="203"/>
      <c r="AD10" s="203"/>
      <c r="AE10" s="201"/>
      <c r="AF10" s="209" t="s">
        <v>158</v>
      </c>
      <c r="AG10" s="210"/>
      <c r="AH10" s="210"/>
      <c r="AI10" s="211"/>
      <c r="AJ10" s="37"/>
      <c r="AK10" s="212"/>
      <c r="AL10" s="212"/>
      <c r="AM10" s="212"/>
      <c r="AN10" s="213"/>
      <c r="AO10" s="213"/>
      <c r="AP10" s="213"/>
      <c r="AQ10" s="213"/>
      <c r="AR10" s="213"/>
      <c r="AS10" s="214"/>
      <c r="AT10" s="215"/>
      <c r="AU10" s="215"/>
      <c r="AV10" s="215"/>
      <c r="AW10" s="215"/>
      <c r="AX10" s="215"/>
      <c r="AY10" s="215"/>
      <c r="AZ10" s="215"/>
      <c r="BA10" s="215"/>
      <c r="BB10" s="215"/>
      <c r="BC10" s="215"/>
      <c r="BD10" s="216"/>
      <c r="BE10" s="217"/>
      <c r="BF10" s="217"/>
      <c r="BG10" s="216"/>
      <c r="BH10" s="217"/>
      <c r="BI10" s="217"/>
      <c r="BJ10" s="207"/>
      <c r="BK10" s="206"/>
      <c r="BL10" s="218"/>
      <c r="BM10" s="219" t="s">
        <v>159</v>
      </c>
      <c r="BN10" s="218"/>
      <c r="BO10" s="218"/>
      <c r="BP10" s="218"/>
      <c r="BQ10" s="218"/>
      <c r="BR10" s="218"/>
      <c r="BS10" s="218"/>
      <c r="BT10" s="218"/>
      <c r="BU10" s="218"/>
      <c r="BV10" s="218"/>
      <c r="BW10" s="218"/>
      <c r="BX10" s="218"/>
      <c r="BY10" s="218"/>
      <c r="BZ10" s="218"/>
      <c r="CA10" s="220" t="s">
        <v>160</v>
      </c>
      <c r="CB10" s="221"/>
      <c r="CC10" s="221"/>
      <c r="CD10" s="221"/>
      <c r="CE10" s="221"/>
      <c r="CF10" s="221"/>
      <c r="CG10" s="222"/>
      <c r="CH10" s="223"/>
      <c r="CI10" s="223"/>
      <c r="CJ10" s="223"/>
      <c r="CK10" s="224"/>
      <c r="CL10" s="225" t="s">
        <v>161</v>
      </c>
      <c r="CM10" s="226"/>
      <c r="CN10" s="226"/>
      <c r="CO10" s="226"/>
      <c r="CP10" s="227"/>
      <c r="CQ10" s="414" t="s">
        <v>162</v>
      </c>
      <c r="CR10" s="228"/>
      <c r="CS10" s="228"/>
      <c r="CT10" s="228"/>
      <c r="CU10" s="228"/>
      <c r="CV10" s="228"/>
      <c r="CW10" s="228"/>
      <c r="CX10" s="229"/>
      <c r="CY10" s="229"/>
      <c r="CZ10" s="229"/>
      <c r="DA10" s="230"/>
      <c r="DB10" s="230"/>
      <c r="DC10" s="230"/>
      <c r="DD10" s="416"/>
      <c r="DE10" s="417"/>
      <c r="DF10" s="416"/>
      <c r="DG10" s="417"/>
      <c r="DH10" s="67"/>
      <c r="DI10" s="658" t="s">
        <v>165</v>
      </c>
      <c r="DJ10" s="659"/>
      <c r="DK10" s="659"/>
      <c r="DL10" s="659"/>
      <c r="DM10" s="68"/>
      <c r="DN10" s="68"/>
      <c r="DO10" s="112"/>
      <c r="DP10" s="555" t="s">
        <v>10534</v>
      </c>
      <c r="DQ10" s="69"/>
      <c r="DR10" s="69"/>
      <c r="DS10" s="69"/>
      <c r="DT10" s="69"/>
      <c r="DU10" s="69"/>
      <c r="DV10" s="69"/>
      <c r="DW10" s="69"/>
      <c r="DX10" s="69"/>
      <c r="DY10" s="566" t="s">
        <v>166</v>
      </c>
      <c r="DZ10" s="69"/>
      <c r="EA10" s="69"/>
      <c r="EB10" s="69"/>
      <c r="EC10" s="69"/>
      <c r="ED10" s="69"/>
      <c r="EE10" s="69"/>
      <c r="EF10" s="69"/>
      <c r="EG10" s="56"/>
      <c r="EH10" s="73"/>
      <c r="EI10" s="116"/>
      <c r="EJ10" s="117"/>
      <c r="EK10" s="233"/>
      <c r="EO10" s="517"/>
      <c r="HD10" s="387"/>
      <c r="HE10" s="387"/>
      <c r="HM10" s="387"/>
    </row>
    <row r="11" spans="1:224" s="333" customFormat="1" ht="45.75" customHeight="1">
      <c r="A11" s="197"/>
      <c r="B11" s="234"/>
      <c r="C11" s="235"/>
      <c r="D11" s="236"/>
      <c r="E11" s="237"/>
      <c r="F11" s="238"/>
      <c r="G11" s="237"/>
      <c r="H11" s="237"/>
      <c r="I11" s="237"/>
      <c r="J11" s="237"/>
      <c r="K11" s="239"/>
      <c r="L11" s="240"/>
      <c r="M11" s="241"/>
      <c r="N11" s="242"/>
      <c r="O11" s="243"/>
      <c r="P11" s="244"/>
      <c r="Q11" s="382"/>
      <c r="R11" s="243"/>
      <c r="S11" s="243"/>
      <c r="T11" s="243"/>
      <c r="U11" s="243"/>
      <c r="V11" s="244"/>
      <c r="W11" s="244"/>
      <c r="X11" s="237"/>
      <c r="Y11" s="237"/>
      <c r="Z11" s="245"/>
      <c r="AA11" s="237"/>
      <c r="AB11" s="237"/>
      <c r="AC11" s="239"/>
      <c r="AD11" s="239"/>
      <c r="AE11" s="237"/>
      <c r="AF11" s="246"/>
      <c r="AG11" s="247"/>
      <c r="AH11" s="247"/>
      <c r="AI11" s="248"/>
      <c r="AJ11" s="79"/>
      <c r="AK11" s="309" t="s">
        <v>167</v>
      </c>
      <c r="AL11" s="310"/>
      <c r="AM11" s="249"/>
      <c r="AN11" s="250" t="s">
        <v>168</v>
      </c>
      <c r="AO11" s="251"/>
      <c r="AP11" s="251"/>
      <c r="AQ11" s="251"/>
      <c r="AR11" s="252"/>
      <c r="AS11" s="253"/>
      <c r="AT11" s="411" t="s">
        <v>169</v>
      </c>
      <c r="AU11" s="412"/>
      <c r="AV11" s="412"/>
      <c r="AW11" s="412"/>
      <c r="AX11" s="413"/>
      <c r="AY11" s="411" t="s">
        <v>170</v>
      </c>
      <c r="AZ11" s="412"/>
      <c r="BA11" s="412"/>
      <c r="BB11" s="412"/>
      <c r="BC11" s="413"/>
      <c r="BD11" s="254" t="s">
        <v>171</v>
      </c>
      <c r="BE11" s="255"/>
      <c r="BF11" s="256"/>
      <c r="BG11" s="257"/>
      <c r="BH11" s="258"/>
      <c r="BI11" s="256"/>
      <c r="BJ11" s="244"/>
      <c r="BK11" s="243"/>
      <c r="BL11" s="259"/>
      <c r="BM11" s="254"/>
      <c r="BN11" s="260"/>
      <c r="BO11" s="260"/>
      <c r="BP11" s="260"/>
      <c r="BQ11" s="260"/>
      <c r="BR11" s="260"/>
      <c r="BS11" s="260"/>
      <c r="BT11" s="260"/>
      <c r="BU11" s="260"/>
      <c r="BV11" s="260"/>
      <c r="BW11" s="260"/>
      <c r="BX11" s="260"/>
      <c r="BY11" s="260"/>
      <c r="BZ11" s="260"/>
      <c r="CA11" s="261"/>
      <c r="CB11" s="262"/>
      <c r="CC11" s="262"/>
      <c r="CD11" s="262"/>
      <c r="CE11" s="262"/>
      <c r="CF11" s="262"/>
      <c r="CG11" s="263"/>
      <c r="CH11" s="264"/>
      <c r="CI11" s="264"/>
      <c r="CJ11" s="264"/>
      <c r="CK11" s="234"/>
      <c r="CL11" s="225"/>
      <c r="CM11" s="265"/>
      <c r="CN11" s="265"/>
      <c r="CO11" s="265"/>
      <c r="CP11" s="266"/>
      <c r="CQ11" s="101"/>
      <c r="CR11" s="646" t="s">
        <v>27</v>
      </c>
      <c r="CS11" s="647"/>
      <c r="CT11" s="267" t="s">
        <v>28</v>
      </c>
      <c r="CU11" s="267"/>
      <c r="CV11" s="648" t="s">
        <v>29</v>
      </c>
      <c r="CW11" s="648"/>
      <c r="CX11" s="268" t="s">
        <v>30</v>
      </c>
      <c r="CY11" s="269"/>
      <c r="CZ11" s="104"/>
      <c r="DA11" s="57"/>
      <c r="DB11" s="57"/>
      <c r="DC11" s="270"/>
      <c r="DD11" s="418" t="s">
        <v>163</v>
      </c>
      <c r="DE11" s="419"/>
      <c r="DF11" s="418" t="s">
        <v>164</v>
      </c>
      <c r="DG11" s="419"/>
      <c r="DH11" s="81"/>
      <c r="DI11" s="659"/>
      <c r="DJ11" s="659"/>
      <c r="DK11" s="659"/>
      <c r="DL11" s="659"/>
      <c r="DM11" s="130"/>
      <c r="DN11" s="130"/>
      <c r="DO11" s="549"/>
      <c r="DP11" s="556"/>
      <c r="DQ11" s="271"/>
      <c r="DR11" s="68"/>
      <c r="DS11" s="270"/>
      <c r="DT11" s="270"/>
      <c r="DU11" s="270"/>
      <c r="DV11" s="270"/>
      <c r="DW11" s="649" t="s">
        <v>35</v>
      </c>
      <c r="DX11" s="650"/>
      <c r="DY11" s="563"/>
      <c r="DZ11" s="271"/>
      <c r="EA11" s="271"/>
      <c r="EB11" s="271"/>
      <c r="EC11" s="68"/>
      <c r="ED11" s="270"/>
      <c r="EE11" s="270"/>
      <c r="EF11" s="115" t="s">
        <v>35</v>
      </c>
      <c r="EG11" s="272"/>
      <c r="EH11" s="73"/>
      <c r="EI11" s="73"/>
      <c r="EJ11" s="131"/>
      <c r="EK11" s="132"/>
      <c r="EO11" s="527" t="str">
        <f>'Dane pomocnicze'!J2</f>
        <v>cc</v>
      </c>
      <c r="FR11" s="433"/>
      <c r="FS11" s="433" t="s">
        <v>10224</v>
      </c>
      <c r="FT11" s="433"/>
      <c r="FU11" s="433"/>
      <c r="FV11" s="433"/>
      <c r="FW11" s="433"/>
      <c r="FX11" s="433"/>
      <c r="FY11" s="433"/>
      <c r="FZ11" s="433"/>
      <c r="GA11" s="433" t="s">
        <v>10225</v>
      </c>
      <c r="GB11" s="433"/>
      <c r="GC11" s="433"/>
      <c r="GD11" s="433"/>
      <c r="GE11" s="433"/>
      <c r="GF11" s="433"/>
      <c r="HD11" s="387"/>
      <c r="HE11" s="387"/>
      <c r="HM11" s="387"/>
    </row>
    <row r="12" spans="1:224" s="333" customFormat="1" ht="108" customHeight="1">
      <c r="A12" s="197" t="s">
        <v>10515</v>
      </c>
      <c r="B12" s="273" t="s">
        <v>10514</v>
      </c>
      <c r="C12" s="273" t="s">
        <v>10516</v>
      </c>
      <c r="D12" s="273" t="s">
        <v>10517</v>
      </c>
      <c r="E12" s="287" t="s">
        <v>172</v>
      </c>
      <c r="F12" s="275" t="s">
        <v>173</v>
      </c>
      <c r="G12" s="274" t="s">
        <v>174</v>
      </c>
      <c r="H12" s="274" t="s">
        <v>175</v>
      </c>
      <c r="I12" s="274" t="s">
        <v>176</v>
      </c>
      <c r="J12" s="274" t="s">
        <v>10364</v>
      </c>
      <c r="K12" s="276" t="s">
        <v>10520</v>
      </c>
      <c r="L12" s="277" t="s">
        <v>177</v>
      </c>
      <c r="M12" s="278" t="s">
        <v>178</v>
      </c>
      <c r="N12" s="279" t="s">
        <v>179</v>
      </c>
      <c r="O12" s="280" t="s">
        <v>180</v>
      </c>
      <c r="P12" s="281" t="s">
        <v>181</v>
      </c>
      <c r="Q12" s="373" t="s">
        <v>58</v>
      </c>
      <c r="R12" s="280" t="s">
        <v>182</v>
      </c>
      <c r="S12" s="280" t="s">
        <v>10351</v>
      </c>
      <c r="T12" s="280" t="s">
        <v>10523</v>
      </c>
      <c r="U12" s="280" t="s">
        <v>183</v>
      </c>
      <c r="V12" s="281" t="s">
        <v>10235</v>
      </c>
      <c r="W12" s="281" t="s">
        <v>10392</v>
      </c>
      <c r="X12" s="274" t="s">
        <v>10384</v>
      </c>
      <c r="Y12" s="274" t="s">
        <v>10526</v>
      </c>
      <c r="Z12" s="282" t="s">
        <v>10387</v>
      </c>
      <c r="AA12" s="287" t="s">
        <v>10528</v>
      </c>
      <c r="AB12" s="274" t="s">
        <v>184</v>
      </c>
      <c r="AC12" s="276" t="s">
        <v>10388</v>
      </c>
      <c r="AD12" s="276" t="s">
        <v>10423</v>
      </c>
      <c r="AE12" s="292" t="s">
        <v>58</v>
      </c>
      <c r="AF12" s="283" t="s">
        <v>185</v>
      </c>
      <c r="AG12" s="279" t="s">
        <v>186</v>
      </c>
      <c r="AH12" s="279" t="s">
        <v>187</v>
      </c>
      <c r="AI12" s="279" t="s">
        <v>188</v>
      </c>
      <c r="AJ12" s="284" t="s">
        <v>189</v>
      </c>
      <c r="AK12" s="285" t="s">
        <v>10424</v>
      </c>
      <c r="AL12" s="285" t="s">
        <v>10425</v>
      </c>
      <c r="AM12" s="286" t="s">
        <v>190</v>
      </c>
      <c r="AN12" s="285" t="s">
        <v>191</v>
      </c>
      <c r="AO12" s="287" t="s">
        <v>192</v>
      </c>
      <c r="AP12" s="287" t="s">
        <v>193</v>
      </c>
      <c r="AQ12" s="287" t="s">
        <v>194</v>
      </c>
      <c r="AR12" s="287" t="s">
        <v>195</v>
      </c>
      <c r="AS12" s="284" t="s">
        <v>196</v>
      </c>
      <c r="AT12" s="288" t="s">
        <v>197</v>
      </c>
      <c r="AU12" s="288" t="s">
        <v>198</v>
      </c>
      <c r="AV12" s="288" t="s">
        <v>199</v>
      </c>
      <c r="AW12" s="288" t="s">
        <v>200</v>
      </c>
      <c r="AX12" s="288" t="s">
        <v>201</v>
      </c>
      <c r="AY12" s="288" t="s">
        <v>202</v>
      </c>
      <c r="AZ12" s="288" t="s">
        <v>203</v>
      </c>
      <c r="BA12" s="288" t="s">
        <v>199</v>
      </c>
      <c r="BB12" s="288" t="s">
        <v>200</v>
      </c>
      <c r="BC12" s="288" t="s">
        <v>204</v>
      </c>
      <c r="BD12" s="289" t="s">
        <v>205</v>
      </c>
      <c r="BE12" s="289" t="s">
        <v>206</v>
      </c>
      <c r="BF12" s="290" t="s">
        <v>207</v>
      </c>
      <c r="BG12" s="291" t="s">
        <v>208</v>
      </c>
      <c r="BH12" s="276" t="s">
        <v>209</v>
      </c>
      <c r="BI12" s="276" t="s">
        <v>58</v>
      </c>
      <c r="BJ12" s="276" t="s">
        <v>10079</v>
      </c>
      <c r="BK12" s="274" t="s">
        <v>210</v>
      </c>
      <c r="BL12" s="292" t="s">
        <v>10352</v>
      </c>
      <c r="BM12" s="274" t="s">
        <v>211</v>
      </c>
      <c r="BN12" s="274" t="s">
        <v>212</v>
      </c>
      <c r="BO12" s="274" t="s">
        <v>213</v>
      </c>
      <c r="BP12" s="274" t="s">
        <v>10634</v>
      </c>
      <c r="BQ12" s="274" t="s">
        <v>10635</v>
      </c>
      <c r="BR12" s="274" t="s">
        <v>10636</v>
      </c>
      <c r="BS12" s="274" t="s">
        <v>214</v>
      </c>
      <c r="BT12" s="274" t="s">
        <v>215</v>
      </c>
      <c r="BU12" s="274" t="s">
        <v>216</v>
      </c>
      <c r="BV12" s="274" t="s">
        <v>217</v>
      </c>
      <c r="BW12" s="274" t="s">
        <v>10627</v>
      </c>
      <c r="BX12" s="274" t="s">
        <v>10628</v>
      </c>
      <c r="BY12" s="276" t="s">
        <v>218</v>
      </c>
      <c r="BZ12" s="276" t="s">
        <v>58</v>
      </c>
      <c r="CA12" s="278" t="s">
        <v>219</v>
      </c>
      <c r="CB12" s="278" t="s">
        <v>220</v>
      </c>
      <c r="CC12" s="278" t="s">
        <v>221</v>
      </c>
      <c r="CD12" s="278" t="s">
        <v>222</v>
      </c>
      <c r="CE12" s="278" t="s">
        <v>223</v>
      </c>
      <c r="CF12" s="278" t="s">
        <v>224</v>
      </c>
      <c r="CG12" s="293" t="s">
        <v>225</v>
      </c>
      <c r="CH12" s="287" t="s">
        <v>10656</v>
      </c>
      <c r="CI12" s="287" t="s">
        <v>10668</v>
      </c>
      <c r="CJ12" s="287" t="s">
        <v>10669</v>
      </c>
      <c r="CK12" s="294" t="s">
        <v>10532</v>
      </c>
      <c r="CL12" s="295" t="s">
        <v>90</v>
      </c>
      <c r="CM12" s="296" t="s">
        <v>10077</v>
      </c>
      <c r="CN12" s="296" t="s">
        <v>102</v>
      </c>
      <c r="CO12" s="296" t="s">
        <v>10078</v>
      </c>
      <c r="CP12" s="297" t="s">
        <v>226</v>
      </c>
      <c r="CQ12" s="298" t="s">
        <v>94</v>
      </c>
      <c r="CR12" s="299" t="s">
        <v>95</v>
      </c>
      <c r="CS12" s="299" t="s">
        <v>96</v>
      </c>
      <c r="CT12" s="300" t="s">
        <v>97</v>
      </c>
      <c r="CU12" s="300" t="s">
        <v>98</v>
      </c>
      <c r="CV12" s="300" t="s">
        <v>97</v>
      </c>
      <c r="CW12" s="300" t="s">
        <v>99</v>
      </c>
      <c r="CX12" s="300" t="s">
        <v>97</v>
      </c>
      <c r="CY12" s="300" t="s">
        <v>99</v>
      </c>
      <c r="CZ12" s="301" t="s">
        <v>227</v>
      </c>
      <c r="DA12" s="302" t="s">
        <v>228</v>
      </c>
      <c r="DB12" s="302" t="s">
        <v>10372</v>
      </c>
      <c r="DC12" s="303" t="s">
        <v>58</v>
      </c>
      <c r="DD12" s="304" t="s">
        <v>105</v>
      </c>
      <c r="DE12" s="304" t="s">
        <v>106</v>
      </c>
      <c r="DF12" s="304" t="s">
        <v>105</v>
      </c>
      <c r="DG12" s="304" t="s">
        <v>106</v>
      </c>
      <c r="DH12" s="122" t="s">
        <v>10169</v>
      </c>
      <c r="DI12" s="232" t="s">
        <v>229</v>
      </c>
      <c r="DJ12" s="232" t="s">
        <v>230</v>
      </c>
      <c r="DK12" s="232" t="s">
        <v>231</v>
      </c>
      <c r="DL12" s="232" t="s">
        <v>232</v>
      </c>
      <c r="DM12" s="305" t="s">
        <v>233</v>
      </c>
      <c r="DN12" s="305" t="s">
        <v>10632</v>
      </c>
      <c r="DO12" s="550" t="s">
        <v>10166</v>
      </c>
      <c r="DP12" s="557" t="s">
        <v>10505</v>
      </c>
      <c r="DQ12" s="307" t="s">
        <v>234</v>
      </c>
      <c r="DR12" s="305" t="s">
        <v>235</v>
      </c>
      <c r="DS12" s="305" t="s">
        <v>10656</v>
      </c>
      <c r="DT12" s="130" t="s">
        <v>10671</v>
      </c>
      <c r="DU12" s="130" t="s">
        <v>10472</v>
      </c>
      <c r="DV12" s="130" t="s">
        <v>10541</v>
      </c>
      <c r="DW12" s="231" t="s">
        <v>122</v>
      </c>
      <c r="DX12" s="512" t="s">
        <v>10447</v>
      </c>
      <c r="DY12" s="564" t="s">
        <v>123</v>
      </c>
      <c r="DZ12" s="307" t="s">
        <v>234</v>
      </c>
      <c r="EA12" s="307" t="s">
        <v>10670</v>
      </c>
      <c r="EB12" s="307" t="s">
        <v>10451</v>
      </c>
      <c r="EC12" s="305" t="s">
        <v>10545</v>
      </c>
      <c r="ED12" s="305" t="s">
        <v>10656</v>
      </c>
      <c r="EE12" s="305" t="s">
        <v>10547</v>
      </c>
      <c r="EF12" s="231" t="s">
        <v>10672</v>
      </c>
      <c r="EG12" s="231" t="s">
        <v>10447</v>
      </c>
      <c r="EH12" s="308" t="s">
        <v>127</v>
      </c>
      <c r="EI12" s="73" t="s">
        <v>10243</v>
      </c>
      <c r="EJ12" s="131" t="s">
        <v>58</v>
      </c>
      <c r="EK12" s="306" t="s">
        <v>128</v>
      </c>
      <c r="EO12" s="517"/>
      <c r="ES12" s="434"/>
      <c r="ET12" s="435" t="s">
        <v>10220</v>
      </c>
      <c r="EU12" s="436"/>
      <c r="EV12" s="436"/>
      <c r="EW12" s="436"/>
      <c r="EX12" s="437" t="s">
        <v>10221</v>
      </c>
      <c r="EY12" s="438" t="s">
        <v>10222</v>
      </c>
      <c r="EZ12" s="439"/>
      <c r="FA12" s="439"/>
      <c r="FB12" s="439"/>
      <c r="FC12" s="439"/>
      <c r="FD12" s="440"/>
      <c r="FE12" s="441"/>
      <c r="FF12" s="442" t="s">
        <v>10221</v>
      </c>
      <c r="FG12" s="438" t="s">
        <v>10249</v>
      </c>
      <c r="FH12" s="439"/>
      <c r="FI12" s="439"/>
      <c r="FJ12" s="439"/>
      <c r="FK12" s="439"/>
      <c r="FL12" s="443" t="s">
        <v>10223</v>
      </c>
      <c r="FM12" s="443"/>
      <c r="FN12" s="443"/>
      <c r="FO12" s="443"/>
      <c r="FP12" s="444"/>
      <c r="FR12" s="433"/>
      <c r="FS12" s="434"/>
      <c r="FT12" s="434" t="s">
        <v>191</v>
      </c>
      <c r="FU12" s="434" t="s">
        <v>192</v>
      </c>
      <c r="FV12" s="434" t="s">
        <v>10215</v>
      </c>
      <c r="FW12" s="434" t="s">
        <v>10216</v>
      </c>
      <c r="FX12" s="434" t="s">
        <v>10217</v>
      </c>
      <c r="FY12" s="433"/>
      <c r="FZ12" s="433"/>
      <c r="GA12" s="434"/>
      <c r="GB12" s="434" t="s">
        <v>191</v>
      </c>
      <c r="GC12" s="434" t="s">
        <v>192</v>
      </c>
      <c r="GD12" s="434" t="s">
        <v>10215</v>
      </c>
      <c r="GE12" s="434" t="s">
        <v>10216</v>
      </c>
      <c r="GF12" s="434" t="s">
        <v>10217</v>
      </c>
      <c r="GK12" s="333" t="s">
        <v>10261</v>
      </c>
      <c r="GM12" s="387" t="s">
        <v>10262</v>
      </c>
      <c r="GN12" s="387" t="s">
        <v>10077</v>
      </c>
      <c r="GO12" s="387" t="s">
        <v>102</v>
      </c>
      <c r="GP12" s="387" t="s">
        <v>10078</v>
      </c>
      <c r="GQ12" s="387" t="s">
        <v>94</v>
      </c>
      <c r="GR12" s="387" t="s">
        <v>95</v>
      </c>
      <c r="GS12" s="387" t="s">
        <v>96</v>
      </c>
      <c r="GT12" s="387" t="s">
        <v>10263</v>
      </c>
      <c r="GU12" s="387" t="s">
        <v>10264</v>
      </c>
      <c r="GV12" s="387" t="s">
        <v>10265</v>
      </c>
      <c r="GW12" s="387" t="s">
        <v>10266</v>
      </c>
      <c r="HD12" s="387"/>
      <c r="HE12" s="387"/>
      <c r="HM12" s="387"/>
    </row>
    <row r="13" spans="1:224" s="149" customFormat="1" ht="38.25" customHeight="1">
      <c r="A13" s="167" t="s">
        <v>143</v>
      </c>
      <c r="B13" s="168">
        <v>151</v>
      </c>
      <c r="C13" s="168">
        <v>152</v>
      </c>
      <c r="D13" s="168">
        <v>153</v>
      </c>
      <c r="E13" s="168">
        <v>154</v>
      </c>
      <c r="F13" s="169" t="s">
        <v>10127</v>
      </c>
      <c r="G13" s="168">
        <v>155</v>
      </c>
      <c r="H13" s="168">
        <v>156</v>
      </c>
      <c r="I13" s="168">
        <v>157</v>
      </c>
      <c r="J13" s="169" t="s">
        <v>134</v>
      </c>
      <c r="K13" s="168">
        <v>158</v>
      </c>
      <c r="L13" s="168">
        <v>159</v>
      </c>
      <c r="M13" s="168">
        <v>160</v>
      </c>
      <c r="N13" s="168">
        <v>161</v>
      </c>
      <c r="O13" s="168">
        <v>162</v>
      </c>
      <c r="P13" s="169" t="s">
        <v>10128</v>
      </c>
      <c r="Q13" s="169" t="s">
        <v>10129</v>
      </c>
      <c r="R13" s="168">
        <v>163</v>
      </c>
      <c r="S13" s="168">
        <v>164</v>
      </c>
      <c r="T13" s="168">
        <v>165</v>
      </c>
      <c r="U13" s="168">
        <v>166</v>
      </c>
      <c r="V13" s="169" t="s">
        <v>236</v>
      </c>
      <c r="W13" s="169" t="s">
        <v>236</v>
      </c>
      <c r="X13" s="168">
        <v>167</v>
      </c>
      <c r="Y13" s="168">
        <v>168</v>
      </c>
      <c r="Z13" s="169" t="s">
        <v>10130</v>
      </c>
      <c r="AA13" s="168">
        <v>169</v>
      </c>
      <c r="AB13" s="168">
        <v>170</v>
      </c>
      <c r="AC13" s="169" t="s">
        <v>10131</v>
      </c>
      <c r="AD13" s="169" t="s">
        <v>236</v>
      </c>
      <c r="AE13" s="169" t="s">
        <v>10132</v>
      </c>
      <c r="AF13" s="168">
        <v>171</v>
      </c>
      <c r="AG13" s="168">
        <v>172</v>
      </c>
      <c r="AH13" s="168">
        <v>173</v>
      </c>
      <c r="AI13" s="168">
        <v>174</v>
      </c>
      <c r="AJ13" s="168">
        <v>175</v>
      </c>
      <c r="AK13" s="168">
        <v>176</v>
      </c>
      <c r="AL13" s="168">
        <v>177</v>
      </c>
      <c r="AM13" s="168">
        <v>178</v>
      </c>
      <c r="AN13" s="168">
        <v>179</v>
      </c>
      <c r="AO13" s="168">
        <v>180</v>
      </c>
      <c r="AP13" s="168">
        <v>181</v>
      </c>
      <c r="AQ13" s="168">
        <v>182</v>
      </c>
      <c r="AR13" s="168">
        <v>183</v>
      </c>
      <c r="AS13" s="168">
        <v>184</v>
      </c>
      <c r="AT13" s="168">
        <v>185</v>
      </c>
      <c r="AU13" s="168">
        <v>186</v>
      </c>
      <c r="AV13" s="168">
        <v>187</v>
      </c>
      <c r="AW13" s="168">
        <v>188</v>
      </c>
      <c r="AX13" s="168">
        <v>189</v>
      </c>
      <c r="AY13" s="168">
        <v>190</v>
      </c>
      <c r="AZ13" s="168">
        <v>191</v>
      </c>
      <c r="BA13" s="168">
        <v>192</v>
      </c>
      <c r="BB13" s="168">
        <v>193</v>
      </c>
      <c r="BC13" s="168">
        <v>194</v>
      </c>
      <c r="BD13" s="168">
        <v>195</v>
      </c>
      <c r="BE13" s="168">
        <v>196</v>
      </c>
      <c r="BF13" s="170" t="s">
        <v>10133</v>
      </c>
      <c r="BG13" s="169" t="s">
        <v>236</v>
      </c>
      <c r="BH13" s="169" t="s">
        <v>10134</v>
      </c>
      <c r="BI13" s="169" t="s">
        <v>237</v>
      </c>
      <c r="BJ13" s="168">
        <v>197</v>
      </c>
      <c r="BK13" s="168">
        <v>198</v>
      </c>
      <c r="BL13" s="168">
        <v>199</v>
      </c>
      <c r="BM13" s="168">
        <v>200</v>
      </c>
      <c r="BN13" s="168">
        <v>201</v>
      </c>
      <c r="BO13" s="168">
        <v>202</v>
      </c>
      <c r="BP13" s="168">
        <v>203</v>
      </c>
      <c r="BQ13" s="168">
        <v>204</v>
      </c>
      <c r="BR13" s="168">
        <v>205</v>
      </c>
      <c r="BS13" s="168">
        <v>206</v>
      </c>
      <c r="BT13" s="168">
        <v>207</v>
      </c>
      <c r="BU13" s="168">
        <v>208</v>
      </c>
      <c r="BV13" s="168">
        <v>209</v>
      </c>
      <c r="BW13" s="168">
        <v>210</v>
      </c>
      <c r="BX13" s="168">
        <v>211</v>
      </c>
      <c r="BY13" s="169" t="s">
        <v>10135</v>
      </c>
      <c r="BZ13" s="169" t="s">
        <v>238</v>
      </c>
      <c r="CA13" s="168" t="s">
        <v>239</v>
      </c>
      <c r="CB13" s="168" t="s">
        <v>240</v>
      </c>
      <c r="CC13" s="168" t="s">
        <v>241</v>
      </c>
      <c r="CD13" s="168" t="s">
        <v>242</v>
      </c>
      <c r="CE13" s="168" t="s">
        <v>243</v>
      </c>
      <c r="CF13" s="168" t="s">
        <v>244</v>
      </c>
      <c r="CG13" s="168" t="s">
        <v>245</v>
      </c>
      <c r="CH13" s="168">
        <v>212</v>
      </c>
      <c r="CI13" s="168">
        <v>213</v>
      </c>
      <c r="CJ13" s="168">
        <v>214</v>
      </c>
      <c r="CK13" s="168">
        <v>215</v>
      </c>
      <c r="CL13" s="168">
        <v>216</v>
      </c>
      <c r="CM13" s="168">
        <v>217</v>
      </c>
      <c r="CN13" s="168">
        <v>218</v>
      </c>
      <c r="CO13" s="168">
        <v>219</v>
      </c>
      <c r="CP13" s="168">
        <v>220</v>
      </c>
      <c r="CQ13" s="168">
        <v>221</v>
      </c>
      <c r="CR13" s="168">
        <v>222</v>
      </c>
      <c r="CS13" s="168">
        <v>223</v>
      </c>
      <c r="CT13" s="168">
        <v>224</v>
      </c>
      <c r="CU13" s="168">
        <v>225</v>
      </c>
      <c r="CV13" s="168">
        <v>226</v>
      </c>
      <c r="CW13" s="168">
        <v>227</v>
      </c>
      <c r="CX13" s="168">
        <v>228</v>
      </c>
      <c r="CY13" s="168">
        <v>229</v>
      </c>
      <c r="CZ13" s="168">
        <v>230</v>
      </c>
      <c r="DA13" s="169" t="s">
        <v>10375</v>
      </c>
      <c r="DB13" s="169" t="s">
        <v>10373</v>
      </c>
      <c r="DC13" s="169" t="s">
        <v>10374</v>
      </c>
      <c r="DD13" s="168">
        <v>231</v>
      </c>
      <c r="DE13" s="168">
        <v>232</v>
      </c>
      <c r="DF13" s="168">
        <v>233</v>
      </c>
      <c r="DG13" s="168">
        <v>234</v>
      </c>
      <c r="DH13" s="168">
        <v>235</v>
      </c>
      <c r="DI13" s="168">
        <v>236</v>
      </c>
      <c r="DJ13" s="168">
        <v>237</v>
      </c>
      <c r="DK13" s="168">
        <v>238</v>
      </c>
      <c r="DL13" s="168">
        <v>239</v>
      </c>
      <c r="DM13" s="168">
        <v>240</v>
      </c>
      <c r="DN13" s="168">
        <v>241</v>
      </c>
      <c r="DO13" s="551" t="s">
        <v>10165</v>
      </c>
      <c r="DP13" s="558">
        <v>242</v>
      </c>
      <c r="DQ13" s="168">
        <v>243</v>
      </c>
      <c r="DR13" s="168">
        <v>244</v>
      </c>
      <c r="DS13" s="168">
        <v>245</v>
      </c>
      <c r="DT13" s="168" t="s">
        <v>10536</v>
      </c>
      <c r="DU13" s="168" t="s">
        <v>10538</v>
      </c>
      <c r="DV13" s="168" t="s">
        <v>10539</v>
      </c>
      <c r="DW13" s="168">
        <v>246</v>
      </c>
      <c r="DX13" s="551">
        <v>247</v>
      </c>
      <c r="DY13" s="558">
        <v>248</v>
      </c>
      <c r="DZ13" s="168">
        <v>249</v>
      </c>
      <c r="EA13" s="168" t="s">
        <v>10543</v>
      </c>
      <c r="EB13" s="168" t="s">
        <v>10544</v>
      </c>
      <c r="EC13" s="168">
        <v>250</v>
      </c>
      <c r="ED13" s="168">
        <v>251</v>
      </c>
      <c r="EE13" s="168" t="s">
        <v>10548</v>
      </c>
      <c r="EF13" s="168">
        <v>252</v>
      </c>
      <c r="EG13" s="168">
        <v>253</v>
      </c>
      <c r="EH13" s="168">
        <v>254</v>
      </c>
      <c r="EI13" s="171" t="s">
        <v>10242</v>
      </c>
      <c r="EJ13" s="319" t="s">
        <v>10241</v>
      </c>
      <c r="EK13" s="168">
        <v>255</v>
      </c>
      <c r="EO13" s="518" t="s">
        <v>10281</v>
      </c>
      <c r="EP13" s="518" t="s">
        <v>10280</v>
      </c>
      <c r="EQ13" s="518" t="s">
        <v>10236</v>
      </c>
      <c r="ER13" s="519" t="s">
        <v>10211</v>
      </c>
      <c r="ES13" s="519" t="s">
        <v>10212</v>
      </c>
      <c r="ET13" s="520" t="s">
        <v>10246</v>
      </c>
      <c r="EU13" s="520" t="s">
        <v>10213</v>
      </c>
      <c r="EV13" s="521" t="s">
        <v>10245</v>
      </c>
      <c r="EW13" s="521" t="s">
        <v>10247</v>
      </c>
      <c r="EX13" s="519" t="s">
        <v>10248</v>
      </c>
      <c r="EY13" s="519" t="s">
        <v>191</v>
      </c>
      <c r="EZ13" s="519" t="s">
        <v>192</v>
      </c>
      <c r="FA13" s="519" t="s">
        <v>10215</v>
      </c>
      <c r="FB13" s="519" t="s">
        <v>10216</v>
      </c>
      <c r="FC13" s="519" t="s">
        <v>10217</v>
      </c>
      <c r="FD13" s="519" t="s">
        <v>10218</v>
      </c>
      <c r="FE13" s="519" t="s">
        <v>10219</v>
      </c>
      <c r="FF13" s="519" t="s">
        <v>10214</v>
      </c>
      <c r="FG13" s="519" t="s">
        <v>191</v>
      </c>
      <c r="FH13" s="519" t="s">
        <v>192</v>
      </c>
      <c r="FI13" s="519" t="s">
        <v>10215</v>
      </c>
      <c r="FJ13" s="519" t="s">
        <v>10216</v>
      </c>
      <c r="FK13" s="519" t="s">
        <v>10217</v>
      </c>
      <c r="FL13" s="519" t="s">
        <v>10218</v>
      </c>
      <c r="FM13" s="519" t="s">
        <v>10218</v>
      </c>
      <c r="FN13" s="519" t="s">
        <v>10218</v>
      </c>
      <c r="FO13" s="519" t="s">
        <v>10218</v>
      </c>
      <c r="FP13" s="519" t="s">
        <v>10218</v>
      </c>
      <c r="FQ13" s="568" t="s">
        <v>10398</v>
      </c>
      <c r="FR13" s="369">
        <v>1</v>
      </c>
      <c r="FS13" s="369" t="s">
        <v>10226</v>
      </c>
      <c r="FT13" s="369">
        <v>25</v>
      </c>
      <c r="FU13" s="369">
        <v>125</v>
      </c>
      <c r="FV13" s="369">
        <v>35</v>
      </c>
      <c r="FW13" s="369">
        <v>15</v>
      </c>
      <c r="FX13" s="369">
        <v>2</v>
      </c>
      <c r="FY13" s="368"/>
      <c r="FZ13" s="369">
        <v>1</v>
      </c>
      <c r="GA13" s="369" t="s">
        <v>10226</v>
      </c>
      <c r="GB13" s="369">
        <v>29.2</v>
      </c>
      <c r="GC13" s="369">
        <v>145.9</v>
      </c>
      <c r="GD13" s="369">
        <v>43.8</v>
      </c>
      <c r="GE13" s="369">
        <v>16.3</v>
      </c>
      <c r="GF13" s="369">
        <v>2</v>
      </c>
      <c r="GK13" s="149">
        <f>_xlfn.AGGREGATE(9,6,GK16:GK25)</f>
        <v>0</v>
      </c>
      <c r="GL13" s="149">
        <f>_xlfn.AGGREGATE(9,6,GL16:GL25)</f>
        <v>0</v>
      </c>
      <c r="GM13" s="149">
        <f t="shared" ref="GM13:GW13" si="2">_xlfn.AGGREGATE(9,6,GM16:GM25)</f>
        <v>0</v>
      </c>
      <c r="GN13" s="149">
        <f t="shared" si="2"/>
        <v>0</v>
      </c>
      <c r="GO13" s="149">
        <f t="shared" si="2"/>
        <v>0</v>
      </c>
      <c r="GP13" s="149">
        <f t="shared" si="2"/>
        <v>0</v>
      </c>
      <c r="GQ13" s="149">
        <f t="shared" si="2"/>
        <v>0</v>
      </c>
      <c r="GR13" s="149">
        <f t="shared" si="2"/>
        <v>0</v>
      </c>
      <c r="GS13" s="149">
        <f t="shared" si="2"/>
        <v>0</v>
      </c>
      <c r="GT13" s="149">
        <f t="shared" si="2"/>
        <v>0</v>
      </c>
      <c r="GU13" s="149">
        <f t="shared" si="2"/>
        <v>0</v>
      </c>
      <c r="GV13" s="149">
        <f t="shared" si="2"/>
        <v>0</v>
      </c>
      <c r="GW13" s="149">
        <f t="shared" si="2"/>
        <v>0</v>
      </c>
      <c r="HD13" s="386"/>
      <c r="HE13" s="386"/>
      <c r="HM13" s="386"/>
    </row>
    <row r="14" spans="1:224" s="493" customFormat="1" ht="18.75" customHeight="1">
      <c r="A14" s="498" t="str">
        <f>IF(AND(ISNUMBER(A5),A5&gt;0),"Pola błędnie uzupełnione: "&amp;A5,"")</f>
        <v/>
      </c>
      <c r="B14" s="498" t="str">
        <f t="shared" ref="B14:BN14" si="3">IF(AND(ISNUMBER(B5),B5&gt;0),"Pola błędnie uzupełnione: "&amp;B5,"")</f>
        <v/>
      </c>
      <c r="C14" s="498" t="str">
        <f t="shared" si="3"/>
        <v/>
      </c>
      <c r="D14" s="498" t="str">
        <f t="shared" si="3"/>
        <v/>
      </c>
      <c r="E14" s="498" t="str">
        <f t="shared" si="3"/>
        <v/>
      </c>
      <c r="F14" s="498" t="str">
        <f t="shared" si="3"/>
        <v/>
      </c>
      <c r="G14" s="498" t="str">
        <f t="shared" si="3"/>
        <v/>
      </c>
      <c r="H14" s="498" t="str">
        <f t="shared" si="3"/>
        <v/>
      </c>
      <c r="I14" s="498" t="str">
        <f t="shared" si="3"/>
        <v/>
      </c>
      <c r="J14" s="498" t="str">
        <f t="shared" si="3"/>
        <v/>
      </c>
      <c r="K14" s="498" t="str">
        <f t="shared" si="3"/>
        <v/>
      </c>
      <c r="L14" s="498" t="str">
        <f t="shared" si="3"/>
        <v/>
      </c>
      <c r="M14" s="498" t="str">
        <f t="shared" si="3"/>
        <v/>
      </c>
      <c r="N14" s="498" t="str">
        <f t="shared" si="3"/>
        <v/>
      </c>
      <c r="O14" s="498" t="str">
        <f t="shared" si="3"/>
        <v/>
      </c>
      <c r="P14" s="498" t="str">
        <f t="shared" si="3"/>
        <v/>
      </c>
      <c r="Q14" s="498" t="str">
        <f t="shared" si="3"/>
        <v/>
      </c>
      <c r="R14" s="498" t="str">
        <f t="shared" si="3"/>
        <v/>
      </c>
      <c r="S14" s="498" t="str">
        <f t="shared" si="3"/>
        <v/>
      </c>
      <c r="T14" s="498" t="str">
        <f t="shared" si="3"/>
        <v/>
      </c>
      <c r="U14" s="498" t="str">
        <f t="shared" si="3"/>
        <v/>
      </c>
      <c r="V14" s="498" t="str">
        <f t="shared" si="3"/>
        <v/>
      </c>
      <c r="W14" s="498" t="str">
        <f t="shared" si="3"/>
        <v/>
      </c>
      <c r="X14" s="498" t="str">
        <f t="shared" si="3"/>
        <v/>
      </c>
      <c r="Y14" s="498" t="str">
        <f t="shared" si="3"/>
        <v/>
      </c>
      <c r="Z14" s="498"/>
      <c r="AA14" s="498" t="str">
        <f t="shared" si="3"/>
        <v/>
      </c>
      <c r="AB14" s="498" t="str">
        <f t="shared" si="3"/>
        <v/>
      </c>
      <c r="AC14" s="498" t="str">
        <f t="shared" si="3"/>
        <v/>
      </c>
      <c r="AD14" s="498"/>
      <c r="AE14" s="498" t="str">
        <f t="shared" si="3"/>
        <v/>
      </c>
      <c r="AF14" s="498" t="str">
        <f t="shared" si="3"/>
        <v/>
      </c>
      <c r="AG14" s="498" t="str">
        <f t="shared" si="3"/>
        <v/>
      </c>
      <c r="AH14" s="498" t="str">
        <f t="shared" si="3"/>
        <v/>
      </c>
      <c r="AI14" s="498" t="str">
        <f t="shared" si="3"/>
        <v/>
      </c>
      <c r="AJ14" s="498" t="str">
        <f t="shared" si="3"/>
        <v/>
      </c>
      <c r="AK14" s="498" t="str">
        <f t="shared" si="3"/>
        <v/>
      </c>
      <c r="AL14" s="498" t="str">
        <f t="shared" si="3"/>
        <v/>
      </c>
      <c r="AM14" s="498" t="str">
        <f t="shared" si="3"/>
        <v/>
      </c>
      <c r="AN14" s="498" t="str">
        <f t="shared" si="3"/>
        <v/>
      </c>
      <c r="AO14" s="498" t="str">
        <f t="shared" si="3"/>
        <v/>
      </c>
      <c r="AP14" s="498" t="str">
        <f t="shared" si="3"/>
        <v/>
      </c>
      <c r="AQ14" s="498" t="str">
        <f t="shared" si="3"/>
        <v/>
      </c>
      <c r="AR14" s="498" t="str">
        <f t="shared" si="3"/>
        <v/>
      </c>
      <c r="AS14" s="498" t="str">
        <f t="shared" si="3"/>
        <v/>
      </c>
      <c r="AT14" s="498" t="str">
        <f t="shared" si="3"/>
        <v/>
      </c>
      <c r="AU14" s="498" t="str">
        <f t="shared" si="3"/>
        <v/>
      </c>
      <c r="AV14" s="498" t="str">
        <f t="shared" si="3"/>
        <v/>
      </c>
      <c r="AW14" s="498" t="str">
        <f t="shared" si="3"/>
        <v/>
      </c>
      <c r="AX14" s="498" t="str">
        <f t="shared" si="3"/>
        <v/>
      </c>
      <c r="AY14" s="498" t="str">
        <f t="shared" si="3"/>
        <v/>
      </c>
      <c r="AZ14" s="498" t="str">
        <f t="shared" si="3"/>
        <v/>
      </c>
      <c r="BA14" s="498" t="str">
        <f t="shared" si="3"/>
        <v/>
      </c>
      <c r="BB14" s="498" t="str">
        <f t="shared" si="3"/>
        <v/>
      </c>
      <c r="BC14" s="498" t="str">
        <f t="shared" si="3"/>
        <v/>
      </c>
      <c r="BD14" s="498" t="str">
        <f t="shared" si="3"/>
        <v/>
      </c>
      <c r="BE14" s="498" t="str">
        <f t="shared" si="3"/>
        <v/>
      </c>
      <c r="BF14" s="498" t="str">
        <f t="shared" si="3"/>
        <v/>
      </c>
      <c r="BG14" s="498" t="str">
        <f t="shared" si="3"/>
        <v/>
      </c>
      <c r="BH14" s="498" t="str">
        <f t="shared" si="3"/>
        <v/>
      </c>
      <c r="BI14" s="498" t="str">
        <f t="shared" si="3"/>
        <v/>
      </c>
      <c r="BJ14" s="498" t="str">
        <f t="shared" si="3"/>
        <v/>
      </c>
      <c r="BK14" s="498" t="str">
        <f t="shared" si="3"/>
        <v/>
      </c>
      <c r="BL14" s="498" t="str">
        <f t="shared" si="3"/>
        <v/>
      </c>
      <c r="BM14" s="498" t="str">
        <f t="shared" si="3"/>
        <v/>
      </c>
      <c r="BN14" s="498" t="str">
        <f t="shared" si="3"/>
        <v/>
      </c>
      <c r="BO14" s="498" t="str">
        <f t="shared" ref="BO14:ED14" si="4">IF(AND(ISNUMBER(BO5),BO5&gt;0),"Pola błędnie uzupełnione: "&amp;BO5,"")</f>
        <v/>
      </c>
      <c r="BP14" s="498" t="str">
        <f t="shared" si="4"/>
        <v/>
      </c>
      <c r="BQ14" s="498" t="str">
        <f t="shared" si="4"/>
        <v/>
      </c>
      <c r="BR14" s="498" t="str">
        <f t="shared" si="4"/>
        <v/>
      </c>
      <c r="BS14" s="498" t="str">
        <f t="shared" si="4"/>
        <v/>
      </c>
      <c r="BT14" s="498" t="str">
        <f t="shared" si="4"/>
        <v/>
      </c>
      <c r="BU14" s="498" t="str">
        <f t="shared" si="4"/>
        <v/>
      </c>
      <c r="BV14" s="498" t="str">
        <f t="shared" si="4"/>
        <v/>
      </c>
      <c r="BW14" s="498" t="str">
        <f t="shared" si="4"/>
        <v/>
      </c>
      <c r="BX14" s="498" t="str">
        <f t="shared" si="4"/>
        <v/>
      </c>
      <c r="BY14" s="498" t="str">
        <f t="shared" si="4"/>
        <v/>
      </c>
      <c r="BZ14" s="498" t="str">
        <f t="shared" si="4"/>
        <v/>
      </c>
      <c r="CA14" s="498" t="str">
        <f t="shared" si="4"/>
        <v/>
      </c>
      <c r="CB14" s="498" t="str">
        <f t="shared" si="4"/>
        <v/>
      </c>
      <c r="CC14" s="498" t="str">
        <f t="shared" si="4"/>
        <v/>
      </c>
      <c r="CD14" s="498" t="str">
        <f t="shared" si="4"/>
        <v/>
      </c>
      <c r="CE14" s="498" t="str">
        <f t="shared" si="4"/>
        <v/>
      </c>
      <c r="CF14" s="498" t="str">
        <f t="shared" si="4"/>
        <v/>
      </c>
      <c r="CG14" s="498" t="str">
        <f t="shared" si="4"/>
        <v/>
      </c>
      <c r="CH14" s="498" t="str">
        <f t="shared" si="4"/>
        <v/>
      </c>
      <c r="CI14" s="498" t="str">
        <f t="shared" si="4"/>
        <v/>
      </c>
      <c r="CJ14" s="498" t="str">
        <f t="shared" si="4"/>
        <v/>
      </c>
      <c r="CK14" s="498" t="str">
        <f t="shared" si="4"/>
        <v/>
      </c>
      <c r="CL14" s="498" t="str">
        <f t="shared" si="4"/>
        <v/>
      </c>
      <c r="CM14" s="498" t="str">
        <f t="shared" si="4"/>
        <v/>
      </c>
      <c r="CN14" s="498" t="str">
        <f t="shared" si="4"/>
        <v/>
      </c>
      <c r="CO14" s="498" t="str">
        <f t="shared" si="4"/>
        <v/>
      </c>
      <c r="CP14" s="498" t="str">
        <f t="shared" si="4"/>
        <v/>
      </c>
      <c r="CQ14" s="498" t="str">
        <f t="shared" si="4"/>
        <v/>
      </c>
      <c r="CR14" s="498" t="str">
        <f t="shared" si="4"/>
        <v/>
      </c>
      <c r="CS14" s="498" t="str">
        <f t="shared" si="4"/>
        <v/>
      </c>
      <c r="CT14" s="498" t="str">
        <f t="shared" si="4"/>
        <v/>
      </c>
      <c r="CU14" s="498" t="str">
        <f t="shared" si="4"/>
        <v/>
      </c>
      <c r="CV14" s="498" t="str">
        <f t="shared" si="4"/>
        <v/>
      </c>
      <c r="CW14" s="498" t="str">
        <f t="shared" si="4"/>
        <v/>
      </c>
      <c r="CX14" s="498" t="str">
        <f t="shared" si="4"/>
        <v/>
      </c>
      <c r="CY14" s="498" t="str">
        <f t="shared" si="4"/>
        <v/>
      </c>
      <c r="CZ14" s="498"/>
      <c r="DA14" s="498"/>
      <c r="DB14" s="498"/>
      <c r="DC14" s="498" t="str">
        <f t="shared" si="4"/>
        <v/>
      </c>
      <c r="DD14" s="498" t="str">
        <f t="shared" si="4"/>
        <v/>
      </c>
      <c r="DE14" s="498" t="str">
        <f t="shared" si="4"/>
        <v/>
      </c>
      <c r="DF14" s="498" t="str">
        <f t="shared" si="4"/>
        <v/>
      </c>
      <c r="DG14" s="498" t="str">
        <f t="shared" si="4"/>
        <v/>
      </c>
      <c r="DH14" s="498" t="str">
        <f t="shared" si="4"/>
        <v/>
      </c>
      <c r="DI14" s="498" t="str">
        <f t="shared" si="4"/>
        <v/>
      </c>
      <c r="DJ14" s="498" t="str">
        <f t="shared" si="4"/>
        <v/>
      </c>
      <c r="DK14" s="498" t="str">
        <f t="shared" si="4"/>
        <v/>
      </c>
      <c r="DL14" s="498" t="str">
        <f t="shared" si="4"/>
        <v/>
      </c>
      <c r="DM14" s="498" t="str">
        <f t="shared" si="4"/>
        <v/>
      </c>
      <c r="DN14" s="498" t="str">
        <f t="shared" si="4"/>
        <v/>
      </c>
      <c r="DO14" s="552" t="str">
        <f t="shared" si="4"/>
        <v/>
      </c>
      <c r="DP14" s="559" t="str">
        <f t="shared" si="4"/>
        <v/>
      </c>
      <c r="DQ14" s="498" t="str">
        <f t="shared" si="4"/>
        <v/>
      </c>
      <c r="DR14" s="498" t="str">
        <f t="shared" si="4"/>
        <v/>
      </c>
      <c r="DS14" s="498" t="str">
        <f t="shared" si="4"/>
        <v/>
      </c>
      <c r="DT14" s="498"/>
      <c r="DU14" s="498"/>
      <c r="DV14" s="498"/>
      <c r="DW14" s="498" t="str">
        <f t="shared" si="4"/>
        <v/>
      </c>
      <c r="DX14" s="552" t="str">
        <f t="shared" si="4"/>
        <v/>
      </c>
      <c r="DY14" s="559" t="str">
        <f t="shared" si="4"/>
        <v/>
      </c>
      <c r="DZ14" s="498" t="str">
        <f t="shared" si="4"/>
        <v/>
      </c>
      <c r="EA14" s="498"/>
      <c r="EB14" s="498"/>
      <c r="EC14" s="498" t="str">
        <f t="shared" si="4"/>
        <v/>
      </c>
      <c r="ED14" s="498" t="str">
        <f t="shared" si="4"/>
        <v/>
      </c>
      <c r="EE14" s="498"/>
      <c r="EF14" s="498" t="str">
        <f t="shared" ref="EF14:EK14" si="5">IF(AND(ISNUMBER(EF5),EF5&gt;0),"Pola błędnie uzupełnione: "&amp;EF5,"")</f>
        <v/>
      </c>
      <c r="EG14" s="498" t="str">
        <f t="shared" si="5"/>
        <v/>
      </c>
      <c r="EH14" s="498" t="str">
        <f t="shared" si="5"/>
        <v/>
      </c>
      <c r="EI14" s="498" t="str">
        <f t="shared" si="5"/>
        <v/>
      </c>
      <c r="EJ14" s="498" t="str">
        <f t="shared" si="5"/>
        <v/>
      </c>
      <c r="EK14" s="498" t="str">
        <f t="shared" si="5"/>
        <v/>
      </c>
      <c r="EO14" s="522"/>
      <c r="EP14" s="522" t="s">
        <v>10279</v>
      </c>
      <c r="EQ14" s="522"/>
      <c r="ER14" s="523"/>
      <c r="ES14" s="523"/>
      <c r="ET14" s="524"/>
      <c r="EU14" s="524"/>
      <c r="EV14" s="523"/>
      <c r="EW14" s="523" t="s">
        <v>10279</v>
      </c>
      <c r="EX14" s="523"/>
      <c r="EY14" s="523"/>
      <c r="EZ14" s="523"/>
      <c r="FA14" s="523"/>
      <c r="FB14" s="523"/>
      <c r="FC14" s="523"/>
      <c r="FD14" s="523"/>
      <c r="FE14" s="523"/>
      <c r="FF14" s="523"/>
      <c r="FG14" s="523"/>
      <c r="FH14" s="523"/>
      <c r="FI14" s="523"/>
      <c r="FJ14" s="523"/>
      <c r="FK14" s="523"/>
      <c r="FL14" s="523" t="s">
        <v>191</v>
      </c>
      <c r="FM14" s="523" t="s">
        <v>192</v>
      </c>
      <c r="FN14" s="523" t="s">
        <v>193</v>
      </c>
      <c r="FO14" s="523" t="s">
        <v>194</v>
      </c>
      <c r="FP14" s="523" t="s">
        <v>195</v>
      </c>
      <c r="FQ14" s="548"/>
      <c r="FR14" s="499"/>
      <c r="FS14" s="499"/>
      <c r="FT14" s="499"/>
      <c r="FU14" s="499"/>
      <c r="FV14" s="499"/>
      <c r="FW14" s="499"/>
      <c r="FX14" s="499"/>
      <c r="FY14" s="500"/>
      <c r="FZ14" s="499"/>
      <c r="GA14" s="499"/>
      <c r="GB14" s="499"/>
      <c r="GC14" s="499"/>
      <c r="GD14" s="499"/>
      <c r="GE14" s="499"/>
      <c r="GF14" s="499"/>
      <c r="GH14" s="493" t="s">
        <v>10257</v>
      </c>
      <c r="GK14" s="493" t="s">
        <v>10258</v>
      </c>
      <c r="HA14" s="495" t="s">
        <v>10317</v>
      </c>
      <c r="HD14" s="494"/>
      <c r="HE14" s="494"/>
      <c r="HF14" s="493" t="s">
        <v>10330</v>
      </c>
      <c r="HM14" s="494"/>
    </row>
    <row r="15" spans="1:224" s="493" customFormat="1" ht="18.649999999999999" customHeight="1">
      <c r="A15" s="497" t="str">
        <f>IF(AND(ISNUMBER(A6),A6&gt;0),"Pola obowiązkowe: "&amp;A6,"")</f>
        <v/>
      </c>
      <c r="B15" s="497" t="str">
        <f t="shared" ref="B15:BN15" si="6">IF(AND(ISNUMBER(B6),B6&gt;0),"Pola obowiązkowe: "&amp;B6,"")</f>
        <v/>
      </c>
      <c r="C15" s="497" t="str">
        <f t="shared" si="6"/>
        <v/>
      </c>
      <c r="D15" s="497" t="str">
        <f t="shared" si="6"/>
        <v/>
      </c>
      <c r="E15" s="497" t="str">
        <f t="shared" si="6"/>
        <v/>
      </c>
      <c r="F15" s="497" t="str">
        <f t="shared" si="6"/>
        <v/>
      </c>
      <c r="G15" s="497" t="str">
        <f t="shared" si="6"/>
        <v/>
      </c>
      <c r="H15" s="497" t="str">
        <f t="shared" si="6"/>
        <v/>
      </c>
      <c r="I15" s="497" t="str">
        <f t="shared" si="6"/>
        <v/>
      </c>
      <c r="J15" s="497" t="str">
        <f>IF(AND(ISNUMBER(J6),J6&gt;0),"Proszę uzupełnić dane kontaktowe: "&amp;J6,"")</f>
        <v/>
      </c>
      <c r="K15" s="497" t="str">
        <f t="shared" si="6"/>
        <v/>
      </c>
      <c r="L15" s="497" t="str">
        <f t="shared" si="6"/>
        <v/>
      </c>
      <c r="M15" s="497" t="str">
        <f t="shared" si="6"/>
        <v/>
      </c>
      <c r="N15" s="497" t="str">
        <f t="shared" si="6"/>
        <v/>
      </c>
      <c r="O15" s="497" t="str">
        <f t="shared" si="6"/>
        <v/>
      </c>
      <c r="P15" s="497" t="str">
        <f t="shared" si="6"/>
        <v/>
      </c>
      <c r="Q15" s="497" t="str">
        <f t="shared" si="6"/>
        <v/>
      </c>
      <c r="R15" s="497" t="str">
        <f t="shared" si="6"/>
        <v/>
      </c>
      <c r="S15" s="497" t="str">
        <f t="shared" si="6"/>
        <v/>
      </c>
      <c r="T15" s="497" t="str">
        <f t="shared" si="6"/>
        <v/>
      </c>
      <c r="U15" s="497" t="str">
        <f t="shared" si="6"/>
        <v/>
      </c>
      <c r="V15" s="497" t="str">
        <f t="shared" si="6"/>
        <v/>
      </c>
      <c r="W15" s="497" t="str">
        <f t="shared" si="6"/>
        <v/>
      </c>
      <c r="X15" s="497" t="str">
        <f t="shared" si="6"/>
        <v/>
      </c>
      <c r="Y15" s="497" t="str">
        <f t="shared" si="6"/>
        <v/>
      </c>
      <c r="Z15" s="497"/>
      <c r="AA15" s="497" t="str">
        <f t="shared" si="6"/>
        <v/>
      </c>
      <c r="AB15" s="497" t="str">
        <f t="shared" si="6"/>
        <v/>
      </c>
      <c r="AC15" s="497" t="str">
        <f t="shared" si="6"/>
        <v/>
      </c>
      <c r="AD15" s="497"/>
      <c r="AE15" s="497" t="str">
        <f t="shared" si="6"/>
        <v/>
      </c>
      <c r="AF15" s="497" t="str">
        <f t="shared" si="6"/>
        <v/>
      </c>
      <c r="AG15" s="497" t="str">
        <f t="shared" si="6"/>
        <v/>
      </c>
      <c r="AH15" s="497" t="str">
        <f t="shared" si="6"/>
        <v/>
      </c>
      <c r="AI15" s="497" t="str">
        <f t="shared" si="6"/>
        <v/>
      </c>
      <c r="AJ15" s="497" t="str">
        <f t="shared" si="6"/>
        <v/>
      </c>
      <c r="AK15" s="497" t="str">
        <f t="shared" si="6"/>
        <v/>
      </c>
      <c r="AL15" s="497" t="str">
        <f t="shared" si="6"/>
        <v/>
      </c>
      <c r="AM15" s="497" t="str">
        <f t="shared" si="6"/>
        <v/>
      </c>
      <c r="AN15" s="497" t="str">
        <f t="shared" si="6"/>
        <v/>
      </c>
      <c r="AO15" s="497" t="str">
        <f t="shared" si="6"/>
        <v/>
      </c>
      <c r="AP15" s="497" t="str">
        <f t="shared" si="6"/>
        <v/>
      </c>
      <c r="AQ15" s="497" t="str">
        <f t="shared" si="6"/>
        <v/>
      </c>
      <c r="AR15" s="497" t="str">
        <f t="shared" si="6"/>
        <v/>
      </c>
      <c r="AS15" s="497" t="str">
        <f t="shared" si="6"/>
        <v/>
      </c>
      <c r="AT15" s="497" t="str">
        <f t="shared" si="6"/>
        <v/>
      </c>
      <c r="AU15" s="497" t="str">
        <f t="shared" si="6"/>
        <v/>
      </c>
      <c r="AV15" s="497" t="str">
        <f t="shared" si="6"/>
        <v/>
      </c>
      <c r="AW15" s="497" t="str">
        <f t="shared" si="6"/>
        <v/>
      </c>
      <c r="AX15" s="497" t="str">
        <f t="shared" si="6"/>
        <v/>
      </c>
      <c r="AY15" s="501" t="str">
        <f t="shared" si="6"/>
        <v/>
      </c>
      <c r="AZ15" s="501" t="str">
        <f t="shared" si="6"/>
        <v/>
      </c>
      <c r="BA15" s="501" t="str">
        <f t="shared" si="6"/>
        <v/>
      </c>
      <c r="BB15" s="501" t="str">
        <f t="shared" si="6"/>
        <v/>
      </c>
      <c r="BC15" s="501" t="str">
        <f t="shared" si="6"/>
        <v/>
      </c>
      <c r="BD15" s="497" t="str">
        <f t="shared" si="6"/>
        <v/>
      </c>
      <c r="BE15" s="497" t="str">
        <f t="shared" si="6"/>
        <v/>
      </c>
      <c r="BF15" s="497" t="str">
        <f t="shared" si="6"/>
        <v/>
      </c>
      <c r="BG15" s="497" t="str">
        <f t="shared" si="6"/>
        <v/>
      </c>
      <c r="BH15" s="497" t="str">
        <f t="shared" si="6"/>
        <v/>
      </c>
      <c r="BI15" s="497" t="str">
        <f t="shared" si="6"/>
        <v/>
      </c>
      <c r="BJ15" s="497" t="str">
        <f t="shared" si="6"/>
        <v/>
      </c>
      <c r="BK15" s="497" t="str">
        <f t="shared" si="6"/>
        <v/>
      </c>
      <c r="BL15" s="497" t="str">
        <f t="shared" si="6"/>
        <v/>
      </c>
      <c r="BM15" s="497" t="str">
        <f t="shared" si="6"/>
        <v/>
      </c>
      <c r="BN15" s="497" t="str">
        <f t="shared" si="6"/>
        <v/>
      </c>
      <c r="BO15" s="497" t="str">
        <f t="shared" ref="BO15:ED15" si="7">IF(AND(ISNUMBER(BO6),BO6&gt;0),"Pola obowiązkowe: "&amp;BO6,"")</f>
        <v/>
      </c>
      <c r="BP15" s="497" t="str">
        <f t="shared" si="7"/>
        <v/>
      </c>
      <c r="BQ15" s="497" t="str">
        <f t="shared" si="7"/>
        <v/>
      </c>
      <c r="BR15" s="497" t="str">
        <f t="shared" si="7"/>
        <v/>
      </c>
      <c r="BS15" s="497" t="str">
        <f t="shared" si="7"/>
        <v/>
      </c>
      <c r="BT15" s="497" t="str">
        <f t="shared" si="7"/>
        <v/>
      </c>
      <c r="BU15" s="497" t="str">
        <f t="shared" si="7"/>
        <v/>
      </c>
      <c r="BV15" s="497" t="str">
        <f t="shared" si="7"/>
        <v/>
      </c>
      <c r="BW15" s="497" t="str">
        <f t="shared" si="7"/>
        <v/>
      </c>
      <c r="BX15" s="497" t="str">
        <f t="shared" si="7"/>
        <v/>
      </c>
      <c r="BY15" s="497" t="str">
        <f t="shared" si="7"/>
        <v/>
      </c>
      <c r="BZ15" s="497" t="str">
        <f t="shared" si="7"/>
        <v/>
      </c>
      <c r="CA15" s="497" t="str">
        <f t="shared" si="7"/>
        <v/>
      </c>
      <c r="CB15" s="497" t="str">
        <f t="shared" si="7"/>
        <v/>
      </c>
      <c r="CC15" s="497" t="str">
        <f t="shared" si="7"/>
        <v/>
      </c>
      <c r="CD15" s="497" t="str">
        <f t="shared" si="7"/>
        <v/>
      </c>
      <c r="CE15" s="497" t="str">
        <f t="shared" si="7"/>
        <v/>
      </c>
      <c r="CF15" s="497" t="str">
        <f t="shared" si="7"/>
        <v/>
      </c>
      <c r="CG15" s="497" t="str">
        <f t="shared" si="7"/>
        <v/>
      </c>
      <c r="CH15" s="497" t="str">
        <f t="shared" si="7"/>
        <v/>
      </c>
      <c r="CI15" s="497" t="str">
        <f t="shared" si="7"/>
        <v/>
      </c>
      <c r="CJ15" s="497" t="str">
        <f t="shared" si="7"/>
        <v/>
      </c>
      <c r="CK15" s="497" t="str">
        <f t="shared" si="7"/>
        <v/>
      </c>
      <c r="CL15" s="497" t="str">
        <f t="shared" si="7"/>
        <v/>
      </c>
      <c r="CM15" s="497" t="str">
        <f t="shared" si="7"/>
        <v/>
      </c>
      <c r="CN15" s="497" t="str">
        <f t="shared" si="7"/>
        <v/>
      </c>
      <c r="CO15" s="497" t="str">
        <f t="shared" si="7"/>
        <v/>
      </c>
      <c r="CP15" s="497" t="str">
        <f t="shared" si="7"/>
        <v/>
      </c>
      <c r="CQ15" s="497" t="str">
        <f t="shared" si="7"/>
        <v/>
      </c>
      <c r="CR15" s="497" t="str">
        <f t="shared" si="7"/>
        <v/>
      </c>
      <c r="CS15" s="497" t="str">
        <f t="shared" si="7"/>
        <v/>
      </c>
      <c r="CT15" s="497" t="str">
        <f t="shared" si="7"/>
        <v/>
      </c>
      <c r="CU15" s="497" t="str">
        <f t="shared" si="7"/>
        <v/>
      </c>
      <c r="CV15" s="497" t="str">
        <f t="shared" si="7"/>
        <v/>
      </c>
      <c r="CW15" s="497" t="str">
        <f t="shared" si="7"/>
        <v/>
      </c>
      <c r="CX15" s="497" t="str">
        <f t="shared" si="7"/>
        <v/>
      </c>
      <c r="CY15" s="497" t="str">
        <f t="shared" si="7"/>
        <v/>
      </c>
      <c r="CZ15" s="497"/>
      <c r="DA15" s="497"/>
      <c r="DB15" s="497"/>
      <c r="DC15" s="497" t="str">
        <f t="shared" si="7"/>
        <v/>
      </c>
      <c r="DD15" s="497" t="str">
        <f t="shared" si="7"/>
        <v/>
      </c>
      <c r="DE15" s="497" t="str">
        <f t="shared" si="7"/>
        <v/>
      </c>
      <c r="DF15" s="497" t="str">
        <f t="shared" si="7"/>
        <v/>
      </c>
      <c r="DG15" s="497" t="str">
        <f t="shared" si="7"/>
        <v/>
      </c>
      <c r="DH15" s="497" t="str">
        <f t="shared" si="7"/>
        <v/>
      </c>
      <c r="DI15" s="497" t="str">
        <f t="shared" si="7"/>
        <v/>
      </c>
      <c r="DJ15" s="497" t="str">
        <f t="shared" si="7"/>
        <v/>
      </c>
      <c r="DK15" s="497" t="str">
        <f t="shared" si="7"/>
        <v/>
      </c>
      <c r="DL15" s="497" t="str">
        <f t="shared" si="7"/>
        <v/>
      </c>
      <c r="DM15" s="497" t="str">
        <f t="shared" si="7"/>
        <v/>
      </c>
      <c r="DN15" s="497" t="str">
        <f t="shared" si="7"/>
        <v/>
      </c>
      <c r="DO15" s="553" t="str">
        <f t="shared" si="7"/>
        <v/>
      </c>
      <c r="DP15" s="560" t="str">
        <f t="shared" si="7"/>
        <v/>
      </c>
      <c r="DQ15" s="497" t="str">
        <f t="shared" si="7"/>
        <v/>
      </c>
      <c r="DR15" s="497" t="str">
        <f t="shared" si="7"/>
        <v/>
      </c>
      <c r="DS15" s="497" t="str">
        <f t="shared" si="7"/>
        <v/>
      </c>
      <c r="DT15" s="497"/>
      <c r="DU15" s="497"/>
      <c r="DV15" s="497"/>
      <c r="DW15" s="497" t="str">
        <f t="shared" si="7"/>
        <v/>
      </c>
      <c r="DX15" s="553" t="str">
        <f t="shared" si="7"/>
        <v/>
      </c>
      <c r="DY15" s="560" t="str">
        <f t="shared" si="7"/>
        <v/>
      </c>
      <c r="DZ15" s="497" t="str">
        <f t="shared" si="7"/>
        <v/>
      </c>
      <c r="EA15" s="497"/>
      <c r="EB15" s="497"/>
      <c r="EC15" s="497" t="str">
        <f t="shared" si="7"/>
        <v/>
      </c>
      <c r="ED15" s="497" t="str">
        <f t="shared" si="7"/>
        <v/>
      </c>
      <c r="EE15" s="497"/>
      <c r="EF15" s="497" t="str">
        <f t="shared" ref="EF15:EK15" si="8">IF(AND(ISNUMBER(EF6),EF6&gt;0),"Pola obowiązkowe: "&amp;EF6,"")</f>
        <v/>
      </c>
      <c r="EG15" s="497" t="str">
        <f t="shared" si="8"/>
        <v/>
      </c>
      <c r="EH15" s="497" t="str">
        <f t="shared" si="8"/>
        <v/>
      </c>
      <c r="EI15" s="497" t="str">
        <f t="shared" si="8"/>
        <v/>
      </c>
      <c r="EJ15" s="497" t="str">
        <f t="shared" si="8"/>
        <v/>
      </c>
      <c r="EK15" s="497" t="str">
        <f t="shared" si="8"/>
        <v/>
      </c>
      <c r="EO15" s="522"/>
      <c r="EP15" s="522">
        <f>_xlfn.AGGREGATE(9,6,EP16:EP25)</f>
        <v>0</v>
      </c>
      <c r="EQ15" s="522"/>
      <c r="ER15" s="522"/>
      <c r="ES15" s="522"/>
      <c r="ET15" s="522"/>
      <c r="EU15" s="522"/>
      <c r="EV15" s="525">
        <f>Aglomeracje!$CD$15+Aglomeracje!$CE$15-'KP - końcowe punkty'!$V$12</f>
        <v>0</v>
      </c>
      <c r="EW15" s="526">
        <f>_xlfn.AGGREGATE(9,6,EW16:EW25)</f>
        <v>0</v>
      </c>
      <c r="EX15" s="522"/>
      <c r="EY15" s="522"/>
      <c r="EZ15" s="522"/>
      <c r="FA15" s="522"/>
      <c r="FB15" s="522"/>
      <c r="FC15" s="522"/>
      <c r="FD15" s="522"/>
      <c r="FE15" s="522"/>
      <c r="FF15" s="522"/>
      <c r="FG15" s="522"/>
      <c r="FH15" s="522"/>
      <c r="FI15" s="522"/>
      <c r="FJ15" s="522"/>
      <c r="FK15" s="522"/>
      <c r="FL15" s="522"/>
      <c r="FM15" s="522"/>
      <c r="FN15" s="522"/>
      <c r="FO15" s="522"/>
      <c r="FP15" s="522"/>
      <c r="FR15" s="499"/>
      <c r="FS15" s="499"/>
      <c r="FT15" s="499"/>
      <c r="FU15" s="499"/>
      <c r="FV15" s="499"/>
      <c r="FW15" s="499"/>
      <c r="FX15" s="499"/>
      <c r="FY15" s="500"/>
      <c r="FZ15" s="499"/>
      <c r="GA15" s="499"/>
      <c r="GB15" s="499"/>
      <c r="GC15" s="499"/>
      <c r="GD15" s="499"/>
      <c r="GE15" s="499"/>
      <c r="GF15" s="499"/>
      <c r="GH15" s="493" t="s">
        <v>10250</v>
      </c>
      <c r="GI15" s="494" t="s">
        <v>10252</v>
      </c>
      <c r="GJ15" s="494" t="s">
        <v>10251</v>
      </c>
      <c r="GK15" s="493" t="s">
        <v>10259</v>
      </c>
      <c r="GL15" s="493" t="s">
        <v>10260</v>
      </c>
      <c r="GY15" s="493" t="s">
        <v>10385</v>
      </c>
      <c r="GZ15" s="493" t="s">
        <v>10386</v>
      </c>
      <c r="HA15" s="493" t="s">
        <v>191</v>
      </c>
      <c r="HB15" s="493" t="s">
        <v>192</v>
      </c>
      <c r="HC15" s="493" t="s">
        <v>193</v>
      </c>
      <c r="HD15" s="494" t="s">
        <v>194</v>
      </c>
      <c r="HE15" s="494" t="s">
        <v>195</v>
      </c>
      <c r="HG15" s="493" t="s">
        <v>10389</v>
      </c>
      <c r="HM15" s="494"/>
    </row>
    <row r="16" spans="1:224" s="541" customFormat="1" ht="40.15" customHeight="1">
      <c r="A16" s="534" t="str">
        <f>IF(Aglomeracje!G15&gt;0,1&amp;"/"&amp;Aglomeracje!G15,"X")</f>
        <v>X</v>
      </c>
      <c r="B16" s="348" t="str">
        <f>IF(A16="x","X",IF(Aglomeracje!$C$15&lt;&gt;"",Aglomeracje!$C$15,"Brak wpisanych danych kol.1 w arkuszu Aglomeracje "))</f>
        <v>X</v>
      </c>
      <c r="C16" s="348" t="str">
        <f>IF(A16="x","X",IF(Aglomeracje!$E$15&lt;&gt;"",Aglomeracje!$E$15,"Brak wpisanych danych w kol. 2 w arkuszu Aglomeracje"))</f>
        <v>X</v>
      </c>
      <c r="D16" s="348" t="str">
        <f>IF(A16="x","X",IF(Aglomeracje!$L$15&lt;&gt;"",Aglomeracje!$L$15,"Brak wpisanych danych w kol.9 w arkuszu Aglomeracje"))</f>
        <v>X</v>
      </c>
      <c r="E16" s="176"/>
      <c r="F16" s="574" t="str">
        <f>IF(E16&lt;&gt;"",IF(COUNTIF('Dane pomocnicze'!$AU$5:$AU$1658,Oczyszczalnie!E16)=0,"Błędnie wpisany I_d lub brak I_d w sprawozdaniu z zeszłego roku",""),"")</f>
        <v/>
      </c>
      <c r="G16" s="347"/>
      <c r="H16" s="371"/>
      <c r="I16" s="347"/>
      <c r="J16" s="347"/>
      <c r="K16" s="536"/>
      <c r="L16" s="513"/>
      <c r="M16" s="513"/>
      <c r="N16" s="513"/>
      <c r="O16" s="537"/>
      <c r="P16" s="574" t="str">
        <f>IF(EQ16=1,IF(AND(MAX(L16:N16)&gt;0,O16&gt;0),IF(OR(O16&gt;2.5*365*M16/1000*20,O16&lt;0.3*365*M16/1000*20),"Wartość wpisana w kol. 162 jest niewspółmierna do przepustowości hydraulicznej",""),""),"")</f>
        <v/>
      </c>
      <c r="Q16" s="535"/>
      <c r="R16" s="537"/>
      <c r="S16" s="537"/>
      <c r="T16" s="537"/>
      <c r="U16" s="535"/>
      <c r="V16" s="538" t="str">
        <f>IF(EQ16=1,T16+S16,"")</f>
        <v/>
      </c>
      <c r="W16" s="587" t="str">
        <f>IF(EQ16=1,IF(O16&lt;&gt;"",IF(MAX(O16,R16)&lt;(S16+T16),"Uwaga, oczyszczalnia jest przeciążona",""),""),"")</f>
        <v/>
      </c>
      <c r="X16" s="537"/>
      <c r="Y16" s="537"/>
      <c r="Z16" s="588" t="str">
        <f>IF(AND(X16+Y16&gt;0,EQ16=1),SUMIF($EQ$16:$EQ$25,1,$X$16:$X$25)+SUMIF($EQ$16:$EQ$25,1,$Y$16:$Y$25),"")</f>
        <v/>
      </c>
      <c r="AA16" s="537"/>
      <c r="AB16" s="537"/>
      <c r="AC16" s="574" t="str">
        <f>IF(AND(AA16+AB16&gt;0,EQ16=1),IF($EW$15&lt;0.8*$EV$15,"Suma ścieków odprowadzanych z OŚ jest znacząco niższa, niż ilość ścieków dostarczanych z terenu aglomeracji ("&amp;$EW$15&amp;" do "&amp;$EV$15&amp;" tys.m3)",(IF($EW$15&gt;1.1*($EV$15+$EP$15),"Suma ścieków odprowadzanych jest wyższa od ilości ścieków dostarczanych do oczyszczalni ("&amp;$EW$15&amp;" do "&amp;$EV$15&amp;" tys.m3)",""))),"")</f>
        <v/>
      </c>
      <c r="AD16" s="358" t="str">
        <f>IF(EQ16=1,EO16,"")</f>
        <v/>
      </c>
      <c r="AE16" s="535"/>
      <c r="AF16" s="535"/>
      <c r="AG16" s="535"/>
      <c r="AH16" s="535"/>
      <c r="AI16" s="535"/>
      <c r="AJ16" s="374"/>
      <c r="AK16" s="374"/>
      <c r="AL16" s="374"/>
      <c r="AM16" s="539"/>
      <c r="AN16" s="371"/>
      <c r="AO16" s="371"/>
      <c r="AP16" s="371"/>
      <c r="AQ16" s="371"/>
      <c r="AR16" s="371"/>
      <c r="AS16" s="371"/>
      <c r="AT16" s="375"/>
      <c r="AU16" s="375"/>
      <c r="AV16" s="375"/>
      <c r="AW16" s="375"/>
      <c r="AX16" s="376"/>
      <c r="AY16" s="375"/>
      <c r="AZ16" s="375"/>
      <c r="BA16" s="375"/>
      <c r="BB16" s="375"/>
      <c r="BC16" s="375"/>
      <c r="BD16" s="377"/>
      <c r="BE16" s="378"/>
      <c r="BF16" s="574" t="str">
        <f>IF(EQ16=1,IF(AND(MAX(R16,EU16)&gt;9999,OR(BB16="",BC16="")),"Zadeklarowany RLM oczyszczalni lub/ i aglomeracji jest powyżej 9 999, co obliguje do badania stężeń azotu i fosforu na ściekach oczyszczonych",""),"")</f>
        <v/>
      </c>
      <c r="BG16" s="574" t="str">
        <f>IF(EQ16=1,IF(FD16="TAK","Wpisane wartości w podkreślonych komórkach są wyższe, niż dopuszczalne w rozporządzeniu",IF(FD16="NIE","","")),"")</f>
        <v/>
      </c>
      <c r="BH16" s="574" t="str">
        <f>IF(EQ16=1,IF(AND(AL16="TAK",AN16="TAK",AO16="TAK",AP16="TAK",OR(AQ16="TAK",AQ16="Nie jest wymagane"),OR(AR16="TAK",AR16="Nie jest wymagane"),BG16="",SUM(FL16:FP16)=0,AS16="NIE"),"Proszę wyjaśnić, dlaczego wykazano, że oczyszczalnia nie spełnia warunków rozporządzenia",(IF(AND(OR(AL16="NIE",AN16="NIE",AO16="NIE",AP16="NIE",AQ16="NIE",AR16="NIE",BG16&lt;&gt;"",BF16&lt;&gt;""),AS16="TAK"),"Proszę wyjaśnić, dlaczego wykazano, że oczyszczalnia spełnia warunki rozporządzenia",""))),"")</f>
        <v/>
      </c>
      <c r="BI16" s="535"/>
      <c r="BJ16" s="538" t="str">
        <f>IF(EQ16=1,SUM(BM16:BU16)+BW16,"")</f>
        <v/>
      </c>
      <c r="BK16" s="371"/>
      <c r="BL16" s="480"/>
      <c r="BM16" s="480"/>
      <c r="BN16" s="480"/>
      <c r="BO16" s="480"/>
      <c r="BP16" s="480"/>
      <c r="BQ16" s="480"/>
      <c r="BR16" s="480"/>
      <c r="BS16" s="480"/>
      <c r="BT16" s="480"/>
      <c r="BU16" s="480"/>
      <c r="BV16" s="480"/>
      <c r="BW16" s="480"/>
      <c r="BX16" s="535"/>
      <c r="BY16" s="574" t="str">
        <f>IF(EQ16=1,IF(AND(ES16=1,BJ16+BL16=0),"Proszę wyjaśnić brak wykazanego osadu na aktywnej oczyszczalni",IF(AND(ES16=0,BJ16+BL16=0,AA16&gt;0),"Proszę wyjaśnić brak wykazanego osadu, mimo wykazania w kol. 169 ścieków oczyszczonych na danej oczyszczalni",(IF(AND(BT16+BU16&gt;0,BT16=BU16),"Proszę potwierdzić wartości w kol. 207 i 208","")))),"")</f>
        <v/>
      </c>
      <c r="BZ16" s="535"/>
      <c r="CA16" s="485"/>
      <c r="CB16" s="485"/>
      <c r="CC16" s="485"/>
      <c r="CD16" s="642"/>
      <c r="CE16" s="485"/>
      <c r="CF16" s="485"/>
      <c r="CG16" s="485"/>
      <c r="CH16" s="371"/>
      <c r="CI16" s="535"/>
      <c r="CJ16" s="485"/>
      <c r="CK16" s="535"/>
      <c r="CL16" s="357"/>
      <c r="CM16" s="357"/>
      <c r="CN16" s="357"/>
      <c r="CO16" s="357"/>
      <c r="CP16" s="538" t="str">
        <f>IF(EQ16=1,IF(ISERROR(CL16+CM16+CN16+CO16),"Błąd wpisanych wartości",CL16+CM16+CN16+CO16),"")</f>
        <v/>
      </c>
      <c r="CQ16" s="357"/>
      <c r="CR16" s="357"/>
      <c r="CS16" s="357"/>
      <c r="CT16" s="357"/>
      <c r="CU16" s="638"/>
      <c r="CV16" s="357"/>
      <c r="CW16" s="638"/>
      <c r="CX16" s="357"/>
      <c r="CY16" s="638"/>
      <c r="CZ16" s="538" t="str">
        <f>IF(EQ16=1,IF(ISERROR(CQ16+CR16+CS16+CT16+CV16+CX16),"Błąd wpisanych wartości",CQ16+CR16+CS16+CT16+CV16+CX16),"")</f>
        <v/>
      </c>
      <c r="DA16" s="538" t="str">
        <f>IF(EQ16=1,IF(ISERROR(ABS(CP16-CZ16)),"Błąd wpisanych danych",ABS(CP16-CZ16)),"")</f>
        <v/>
      </c>
      <c r="DB16" s="574" t="str">
        <f>IF(EU16&gt;0,IF(MAX(CP16,CZ16)&gt;0,IF(MAX(CZ16,CP16)&gt;7*EU16,"Nakłady finansowe są wysokie w stosunku do wielkości aglomeracji (wynoszą w przeliczeniu: "&amp;ROUND((MAX(CP16,CZ16)*1000)/EU16,0)&amp;" zł na 1 RLM)",""),""),"")</f>
        <v/>
      </c>
      <c r="DC16" s="535"/>
      <c r="DD16" s="540"/>
      <c r="DE16" s="540"/>
      <c r="DF16" s="540"/>
      <c r="DG16" s="540"/>
      <c r="DH16" s="380"/>
      <c r="DI16" s="371"/>
      <c r="DJ16" s="371"/>
      <c r="DK16" s="371"/>
      <c r="DL16" s="535"/>
      <c r="DM16" s="485"/>
      <c r="DN16" s="535"/>
      <c r="DO16" s="554"/>
      <c r="DP16" s="561"/>
      <c r="DQ16" s="371"/>
      <c r="DR16" s="357"/>
      <c r="DS16" s="374"/>
      <c r="DT16" s="608"/>
      <c r="DU16" s="374"/>
      <c r="DV16" s="643"/>
      <c r="DW16" s="485"/>
      <c r="DX16" s="562"/>
      <c r="DY16" s="561"/>
      <c r="DZ16" s="371"/>
      <c r="EA16" s="644"/>
      <c r="EB16" s="644"/>
      <c r="EC16" s="357"/>
      <c r="ED16" s="374"/>
      <c r="EE16" s="374"/>
      <c r="EF16" s="485"/>
      <c r="EG16" s="485"/>
      <c r="EH16" s="538" t="str">
        <f>IF(EQ16=1,IF(ISERROR(DR16+EC16),"Błąd wpisanych wartości",DR16+EC16),"")</f>
        <v/>
      </c>
      <c r="EI16" s="574" t="str">
        <f>IF(EU16&gt;0,IF(MAX(DR16,EC16)&gt;0,IF(MAX(DR16,EC16)&gt;7*EU16,"Nakłady finansowe są wysokie w stosunku do wielkości aglomeracji (wynoszą w przeliczeniu: "&amp;ROUND((MAX(DR16,EC16)*1000)/EU16,0)&amp;" zł na 1 RLM)",""),""),"")</f>
        <v/>
      </c>
      <c r="EJ16" s="535"/>
      <c r="EK16" s="535"/>
      <c r="EN16" s="423"/>
      <c r="EO16" s="542">
        <f>($EV$15*(X16+Y16)/100+EP16)*EQ16</f>
        <v>0</v>
      </c>
      <c r="EP16" s="542">
        <f>T16*EQ16/20</f>
        <v>0</v>
      </c>
      <c r="EQ16" s="542">
        <f>IF(A16="x",0,1)</f>
        <v>0</v>
      </c>
      <c r="ER16" s="542">
        <f>IF(A16="x",0,IF(H16="B-w budowie",1,0))</f>
        <v>0</v>
      </c>
      <c r="ES16" s="542">
        <f>IF(A16="x",0,IF(H16="A-oczyszczalnia aktywna",1,0))</f>
        <v>0</v>
      </c>
      <c r="ET16" s="542">
        <f t="shared" ref="ET16:ET25" si="9">IF(Z16&gt;101,1,0)</f>
        <v>1</v>
      </c>
      <c r="EU16" s="542">
        <f>Aglomeracje!$AQ$15</f>
        <v>0</v>
      </c>
      <c r="EV16" s="543">
        <f>Aglomeracje!$CD$15+Aglomeracje!$CE$15-'KP - końcowe punkty'!$V$12</f>
        <v>0</v>
      </c>
      <c r="EW16" s="542">
        <f>EQ16*(AA16+AB16)</f>
        <v>0</v>
      </c>
      <c r="EX16" s="542">
        <f>IF(MAX(EU16,R16)&lt;10000,1,IF(AND(MAX(EU16,R16)&gt;=10000,MAX(EU16,R16)&lt;15000),2,IF(AND(MAX(EU16,R16)&gt;=15000,MAX(EU16,R16)&lt;100000),3,4)))</f>
        <v>1</v>
      </c>
      <c r="EY16" s="542">
        <f t="shared" ref="EY16:EY25" si="10">VLOOKUP($EX16,$FR$13:$FX$18,3,0)</f>
        <v>25</v>
      </c>
      <c r="EZ16" s="542">
        <f t="shared" ref="EZ16:EZ25" si="11">VLOOKUP($EX16,$FR$13:$FX$18,4,0)</f>
        <v>125</v>
      </c>
      <c r="FA16" s="542">
        <f t="shared" ref="FA16:FA25" si="12">VLOOKUP($EX16,$FR$13:$FX$18,5,0)</f>
        <v>35</v>
      </c>
      <c r="FB16" s="542">
        <f t="shared" ref="FB16:FB25" si="13">VLOOKUP($EX16,$FR$13:$FX$18,6,0)</f>
        <v>15</v>
      </c>
      <c r="FC16" s="542">
        <f t="shared" ref="FC16:FC25" si="14">VLOOKUP($EX16,$FR$13:$FX$18,7,0)</f>
        <v>2</v>
      </c>
      <c r="FD16" s="542" t="str">
        <f t="shared" ref="FD16:FD25" si="15">IF(AY16+AZ16+BA16+BB16+BC16&gt;0,IF(AND(EY16-AY16&gt;=0,EZ16-AZ16&gt;=0,FA16-BA16&gt;=0,FB16-BB16&gt;=0,FC16-BC16&gt;=0),"NIE","TAK"),"")</f>
        <v/>
      </c>
      <c r="FE16" s="542" t="str">
        <f>IF(FD16="TAK","NIE","TAK")</f>
        <v>TAK</v>
      </c>
      <c r="FF16" s="542">
        <f>EX16</f>
        <v>1</v>
      </c>
      <c r="FG16" s="542">
        <f t="shared" ref="FG16:FG25" si="16">VLOOKUP($FF16,$FZ$13:$GF$18,3,0)</f>
        <v>29.2</v>
      </c>
      <c r="FH16" s="542">
        <f t="shared" ref="FH16:FH25" si="17">VLOOKUP($FF16,$FZ$13:$GF$18,4,0)</f>
        <v>145.9</v>
      </c>
      <c r="FI16" s="542">
        <f t="shared" ref="FI16:FI25" si="18">VLOOKUP($FF16,$FZ$13:$GF$18,5,0)</f>
        <v>43.8</v>
      </c>
      <c r="FJ16" s="542">
        <f t="shared" ref="FJ16:FJ25" si="19">VLOOKUP($FF16,$FZ$13:$GF$18,6,0)</f>
        <v>16.3</v>
      </c>
      <c r="FK16" s="542">
        <f t="shared" ref="FK16:FK25" si="20">VLOOKUP($FF16,$FZ$13:$GF$18,7,0)</f>
        <v>2</v>
      </c>
      <c r="FL16" s="542">
        <f t="shared" ref="FL16:FL25" si="21">IF(AND(AY16&gt;FG16,AN16="TAK"),1,0)</f>
        <v>0</v>
      </c>
      <c r="FM16" s="542">
        <f t="shared" ref="FM16:FM25" si="22">IF(AND(AZ16&gt;FH16,AO16="TAK"),1,0)</f>
        <v>0</v>
      </c>
      <c r="FN16" s="542">
        <f t="shared" ref="FN16:FN25" si="23">IF(AND(BA16&gt;FI16,AP16="TAK"),1,0)</f>
        <v>0</v>
      </c>
      <c r="FO16" s="542">
        <f t="shared" ref="FO16:FO25" si="24">IF(AND(BB16&gt;FJ16,AQ16="TAK"),1,0)</f>
        <v>0</v>
      </c>
      <c r="FP16" s="542">
        <f t="shared" ref="FP16:FP25" si="25">IF(AND(BC16&gt;FK16,AR16="TAK"),1,0)</f>
        <v>0</v>
      </c>
      <c r="FQ16" s="542">
        <f>IF(H16="W-wyłączona z eksploatacji",1,0)</f>
        <v>0</v>
      </c>
      <c r="FR16" s="547">
        <v>2</v>
      </c>
      <c r="FS16" s="544" t="s">
        <v>10227</v>
      </c>
      <c r="FT16" s="544">
        <v>25</v>
      </c>
      <c r="FU16" s="544">
        <v>125</v>
      </c>
      <c r="FV16" s="544">
        <v>35</v>
      </c>
      <c r="FW16" s="544">
        <v>15</v>
      </c>
      <c r="FX16" s="544">
        <v>2</v>
      </c>
      <c r="FY16" s="545"/>
      <c r="FZ16" s="544">
        <v>2</v>
      </c>
      <c r="GA16" s="544" t="s">
        <v>10227</v>
      </c>
      <c r="GB16" s="544">
        <v>29.2</v>
      </c>
      <c r="GC16" s="544">
        <v>145.9</v>
      </c>
      <c r="GD16" s="544">
        <v>43.8</v>
      </c>
      <c r="GE16" s="544">
        <v>16.3</v>
      </c>
      <c r="GF16" s="544">
        <v>2</v>
      </c>
      <c r="GG16" s="423"/>
      <c r="GH16" s="423">
        <f>IF(OR(CA16&lt;&gt;"",CB16&lt;&gt;"",CC16&lt;&gt;"",CD16&lt;&gt;"",CE16&lt;&gt;"",CF16&lt;&gt;"",CG16&lt;&gt;""),1,0)</f>
        <v>0</v>
      </c>
      <c r="GI16" s="423">
        <f>IF(AND(OR(DP16&lt;&gt;"",DQ16&lt;&gt;"",DR16&gt;0),ER16=0),1,0)</f>
        <v>0</v>
      </c>
      <c r="GJ16" s="423">
        <f>IF(OR(DY16&lt;&gt;"",DZ16&lt;&gt;"",EC16&gt;0),1,0)</f>
        <v>0</v>
      </c>
      <c r="GK16" s="423">
        <f>EQ16*DR16</f>
        <v>0</v>
      </c>
      <c r="GL16" s="423">
        <f>EQ16*EC16</f>
        <v>0</v>
      </c>
      <c r="GM16" s="423">
        <f>$EQ$16*CL16</f>
        <v>0</v>
      </c>
      <c r="GN16" s="423">
        <f>$EQ$16*CM16</f>
        <v>0</v>
      </c>
      <c r="GO16" s="423">
        <f>$EQ$16*CN16</f>
        <v>0</v>
      </c>
      <c r="GP16" s="423">
        <f>$EQ$16*CO16</f>
        <v>0</v>
      </c>
      <c r="GQ16" s="423">
        <f>$EQ$16*CQ16</f>
        <v>0</v>
      </c>
      <c r="GR16" s="423">
        <f>$EQ$16*CR16</f>
        <v>0</v>
      </c>
      <c r="GS16" s="423">
        <f>$EQ$16*CS16</f>
        <v>0</v>
      </c>
      <c r="GT16" s="423">
        <f>$EQ$16*CT16</f>
        <v>0</v>
      </c>
      <c r="GU16" s="423">
        <f>$EQ$16*CV16</f>
        <v>0</v>
      </c>
      <c r="GV16" s="423">
        <f>$EQ$16*CX16</f>
        <v>0</v>
      </c>
      <c r="GW16" s="423">
        <f>ES16*O16</f>
        <v>0</v>
      </c>
      <c r="GX16" s="423"/>
      <c r="GY16" s="423">
        <f>IF(AND(M16&lt;L16,M16&lt;&gt;""),1,0)</f>
        <v>0</v>
      </c>
      <c r="GZ16" s="423">
        <f>IF(AND(N16&lt;M16,N16&lt;&gt;""),1,0)</f>
        <v>0</v>
      </c>
      <c r="HA16" s="423">
        <f>IF(AND(AN16="TAK",FL16=1),1,0)</f>
        <v>0</v>
      </c>
      <c r="HB16" s="423">
        <f>IF(AND(AO16="TAK",FM16=1),1,0)</f>
        <v>0</v>
      </c>
      <c r="HC16" s="423">
        <f>IF(AND(AP16="TAK",FN16=1),1,0)</f>
        <v>0</v>
      </c>
      <c r="HD16" s="445">
        <f>IF(AND(AQ16="TAK",FO16=1),1,0)</f>
        <v>0</v>
      </c>
      <c r="HE16" s="423">
        <f>IF(AND(AR16="TAK",FP16=1),1,0)</f>
        <v>0</v>
      </c>
      <c r="HF16" s="423">
        <f>IF(ISNUMBER(DA16),IF(DA16&gt;1,1,0),0)</f>
        <v>0</v>
      </c>
      <c r="HG16" s="423">
        <f t="shared" ref="HG16:HG25" si="26">IF(AD16&lt;&gt;"",(IF(OR((AA16+AB16)&lt;(0.8*AD16),(AA16+AB16)&gt;(1.1*AD16)),1,0)),0)</f>
        <v>0</v>
      </c>
      <c r="HH16" s="423"/>
      <c r="HI16" s="423"/>
      <c r="HJ16" s="423"/>
      <c r="HK16" s="423"/>
      <c r="HL16" s="423"/>
      <c r="HM16" s="445"/>
      <c r="HN16" s="423"/>
      <c r="HO16" s="423"/>
      <c r="HP16" s="423"/>
    </row>
    <row r="17" spans="1:224" s="541" customFormat="1" ht="40.15" customHeight="1">
      <c r="A17" s="534" t="str">
        <f>IF(Aglomeracje!G15-1&gt;0,2&amp;"/"&amp;Aglomeracje!G15,"X")</f>
        <v>X</v>
      </c>
      <c r="B17" s="348" t="str">
        <f>IF(A17="x","X",IF(Aglomeracje!$C$15&lt;&gt;"",Aglomeracje!$C$15,"Brak wpisanych danych kol.1 w arkuszu Aglomeracje "))</f>
        <v>X</v>
      </c>
      <c r="C17" s="348" t="str">
        <f>IF(A17="x","X",IF(Aglomeracje!$E$15&lt;&gt;"",Aglomeracje!$E$15,"Brak wpisanych danych w kol. 2 w arkuszu Aglomeracje"))</f>
        <v>X</v>
      </c>
      <c r="D17" s="348" t="str">
        <f>IF(A17="x","X",IF(Aglomeracje!$L$15&lt;&gt;"",Aglomeracje!$L$15,"Brak wpisanych danych w kol.9 w arkuszu Aglomeracje"))</f>
        <v>X</v>
      </c>
      <c r="E17" s="535"/>
      <c r="F17" s="574" t="str">
        <f>IF(E17&lt;&gt;"",IF(COUNTIF('Dane pomocnicze'!$AU$5:$AU$1658,Oczyszczalnie!E17)=0,"Błędnie wpisany I_d lub brak I_d w sprawozdaniu z zeszłego roku",""),"")</f>
        <v/>
      </c>
      <c r="G17" s="347"/>
      <c r="H17" s="371"/>
      <c r="I17" s="347"/>
      <c r="J17" s="347"/>
      <c r="K17" s="536"/>
      <c r="L17" s="372"/>
      <c r="M17" s="372"/>
      <c r="N17" s="372"/>
      <c r="O17" s="537"/>
      <c r="P17" s="574" t="str">
        <f t="shared" ref="P17:P25" si="27">IF(EQ17=1,IF(AND(MAX(L17:N17)&gt;0,O17&gt;0),IF(OR(O17&gt;2.5*365*M17/1000*20,O17&lt;0.3*365*M17/1000*20),"Wartość wpisana w kol. 162 jest niewspółmierna do przepustowości hydraulicznej",""),""),"")</f>
        <v/>
      </c>
      <c r="Q17" s="535"/>
      <c r="R17" s="537"/>
      <c r="S17" s="537"/>
      <c r="T17" s="537"/>
      <c r="U17" s="535"/>
      <c r="V17" s="538" t="str">
        <f t="shared" ref="V17:V25" si="28">IF(EQ17=1,T17+S17,"")</f>
        <v/>
      </c>
      <c r="W17" s="587" t="str">
        <f t="shared" ref="W17:W25" si="29">IF(EQ17=1,IF(O17&lt;&gt;"",IF(MAX(O17,R17)&lt;(S17+T17),"Uwaga, oczyszczalnia jest przeciążona",""),""),"")</f>
        <v/>
      </c>
      <c r="X17" s="537"/>
      <c r="Y17" s="537"/>
      <c r="Z17" s="588" t="str">
        <f t="shared" ref="Z17:Z25" si="30">IF(AND(X17+Y17&gt;0,EQ17=1),SUMIF($EQ$16:$EQ$25,1,$X$16:$X$25)+SUMIF($EQ$16:$EQ$25,1,$Y$16:$Y$25),"")</f>
        <v/>
      </c>
      <c r="AA17" s="537"/>
      <c r="AB17" s="537"/>
      <c r="AC17" s="574" t="str">
        <f t="shared" ref="AC17:AC25" si="31">IF(AND(AA17+AB17&gt;0,EQ17=1),IF($EW$15&lt;0.8*$EV$15,"Suma ścieków odprowadzanych z OŚ jest znacząco niższa, niż ilość ścieków dostarczanych z terenu aglomeracji ("&amp;$EW$15&amp;" do "&amp;$EV$15&amp;" tys.m3)",(IF($EW$15&gt;1.1*($EV$15+$EP$15),"Suma ścieków odprowadzanych jest wyższa od ilości ścieków dostarczanych do oczyszczalni ("&amp;$EW$15&amp;" do "&amp;$EV$15&amp;" tys.m3)",""))),"")</f>
        <v/>
      </c>
      <c r="AD17" s="358" t="str">
        <f t="shared" ref="AD17:AD25" si="32">IF(EQ17=1,EO17,"")</f>
        <v/>
      </c>
      <c r="AE17" s="535"/>
      <c r="AF17" s="535"/>
      <c r="AG17" s="535"/>
      <c r="AH17" s="535"/>
      <c r="AI17" s="535"/>
      <c r="AJ17" s="374"/>
      <c r="AK17" s="374"/>
      <c r="AL17" s="374"/>
      <c r="AM17" s="539"/>
      <c r="AN17" s="371"/>
      <c r="AO17" s="371"/>
      <c r="AP17" s="371"/>
      <c r="AQ17" s="371"/>
      <c r="AR17" s="371"/>
      <c r="AS17" s="371"/>
      <c r="AT17" s="375"/>
      <c r="AU17" s="375"/>
      <c r="AV17" s="375"/>
      <c r="AW17" s="375"/>
      <c r="AX17" s="376"/>
      <c r="AY17" s="375"/>
      <c r="AZ17" s="375"/>
      <c r="BA17" s="375"/>
      <c r="BB17" s="375"/>
      <c r="BC17" s="375"/>
      <c r="BD17" s="377"/>
      <c r="BE17" s="378"/>
      <c r="BF17" s="574" t="str">
        <f t="shared" ref="BF17:BF25" si="33">IF(EQ17=1,IF(AND(MAX(R17,EU17)&gt;9999,OR(BB17="",BC17="")),"Zadeklarowany RLM oczyszczalni lub/ i aglomeracji jest powyżej 9 999, co obliguje do badania stężeń azotu i fosforu na ściekach oczyszczonych",""),"")</f>
        <v/>
      </c>
      <c r="BG17" s="574" t="str">
        <f t="shared" ref="BG17:BG25" si="34">IF(EQ17=1,IF(FD17="TAK","Wpisane wartości w podkreślonych komórkach są wyższe, niż dopuszczalne w rozporządzeniu",IF(FD17="NIE","","")),"")</f>
        <v/>
      </c>
      <c r="BH17" s="574" t="str">
        <f t="shared" ref="BH17:BH25" si="35">IF(EQ17=1,IF(AND(AL17="TAK",AN17="TAK",AO17="TAK",AP17="TAK",OR(AQ17="TAK",AQ17="Nie jest wymagane"),OR(AR17="TAK",AR17="Nie jest wymagane"),BG17="",SUM(FL17:FP17)=0,AS17="NIE"),"Proszę wyjaśnić, dlaczego wykazano, że oczyszczalnia nie spełnia warunków rozporządzenia",(IF(AND(OR(AL17="NIE",AN17="NIE",AO17="NIE",AP17="NIE",AQ17="NIE",AR17="NIE",BG17&lt;&gt;"",BF17&lt;&gt;""),AS17="TAK"),"Proszę wyjaśnić, dlaczego wykazano, że oczyszczalnia spełnia warunki rozporządzenia",""))),"")</f>
        <v/>
      </c>
      <c r="BI17" s="535"/>
      <c r="BJ17" s="538" t="str">
        <f t="shared" ref="BJ17:BJ25" si="36">IF(EQ17=1,SUM(BM17:BU17)+BW17,"")</f>
        <v/>
      </c>
      <c r="BK17" s="371"/>
      <c r="BL17" s="480"/>
      <c r="BM17" s="480"/>
      <c r="BN17" s="480"/>
      <c r="BO17" s="480"/>
      <c r="BP17" s="480"/>
      <c r="BQ17" s="480"/>
      <c r="BR17" s="480"/>
      <c r="BS17" s="480"/>
      <c r="BT17" s="480"/>
      <c r="BU17" s="480"/>
      <c r="BV17" s="480"/>
      <c r="BW17" s="480"/>
      <c r="BX17" s="535"/>
      <c r="BY17" s="574" t="str">
        <f t="shared" ref="BY17:BY25" si="37">IF(EQ17=1,IF(AND(ES17=1,BJ17+BL17=0),"Proszę wyjaśnić brak wykazanego osadu na aktywnej oczyszczalni",IF(AND(ES17=0,BJ17+BL17=0,AA17&gt;0),"Proszę wyjaśnić brak wykazanego osadu, mimo wykazania w kol. 169 ścieków oczyszczonych na danej oczyszczalni",(IF(AND(BT17+BU17&gt;0,BT17=BU17),"Proszę potwierdzić wartości w kol. 207 i 208","")))),"")</f>
        <v/>
      </c>
      <c r="BZ17" s="535"/>
      <c r="CA17" s="485"/>
      <c r="CB17" s="485"/>
      <c r="CC17" s="485"/>
      <c r="CD17" s="642"/>
      <c r="CE17" s="485"/>
      <c r="CF17" s="485"/>
      <c r="CG17" s="485"/>
      <c r="CH17" s="371"/>
      <c r="CI17" s="535"/>
      <c r="CJ17" s="485"/>
      <c r="CK17" s="535"/>
      <c r="CL17" s="357"/>
      <c r="CM17" s="357"/>
      <c r="CN17" s="357"/>
      <c r="CO17" s="357"/>
      <c r="CP17" s="538" t="str">
        <f t="shared" ref="CP17:CP25" si="38">IF(EQ17=1,IF(ISERROR(CL17+CM17+CN17+CO17),"Błąd wpisanych wartości",CL17+CM17+CN17+CO17),"")</f>
        <v/>
      </c>
      <c r="CQ17" s="357"/>
      <c r="CR17" s="357"/>
      <c r="CS17" s="357"/>
      <c r="CT17" s="357"/>
      <c r="CU17" s="535"/>
      <c r="CV17" s="357"/>
      <c r="CW17" s="535"/>
      <c r="CX17" s="357"/>
      <c r="CY17" s="535"/>
      <c r="CZ17" s="538" t="str">
        <f t="shared" ref="CZ17:CZ25" si="39">IF(EQ17=1,IF(ISERROR(CQ17+CR17+CS17+CT17+CV17+CX17),"Błąd wpisanych wartości",CQ17+CR17+CS17+CT17+CV17+CX17),"")</f>
        <v/>
      </c>
      <c r="DA17" s="538" t="str">
        <f t="shared" ref="DA17:DA25" si="40">IF(EQ17=1,IF(ISERROR(ABS(CP17-CZ17)),"Błąd wpisanych danych",ABS(CP17-CZ17)),"")</f>
        <v/>
      </c>
      <c r="DB17" s="574" t="str">
        <f t="shared" ref="DB17:DB25" si="41">IF(EU17&gt;0,IF(MAX(CP17,CZ17)&gt;0,IF(MAX(CZ17,CP17)&gt;7*EU17,"Nakłady finansowe są wysokie w stosunku do wielkości aglomeracji (wynoszą w przeliczeniu: "&amp;ROUND((MAX(CP17,CZ17)*1000)/EU17,0)&amp;" zł na 1 RLM)",""),""),"")</f>
        <v/>
      </c>
      <c r="DC17" s="535"/>
      <c r="DD17" s="540"/>
      <c r="DE17" s="540"/>
      <c r="DF17" s="540"/>
      <c r="DG17" s="540"/>
      <c r="DH17" s="380"/>
      <c r="DI17" s="371"/>
      <c r="DJ17" s="371"/>
      <c r="DK17" s="371"/>
      <c r="DL17" s="535"/>
      <c r="DM17" s="485"/>
      <c r="DN17" s="535"/>
      <c r="DO17" s="554"/>
      <c r="DP17" s="561"/>
      <c r="DQ17" s="371"/>
      <c r="DR17" s="357"/>
      <c r="DS17" s="374"/>
      <c r="DT17" s="608"/>
      <c r="DU17" s="374"/>
      <c r="DV17" s="643"/>
      <c r="DW17" s="485"/>
      <c r="DX17" s="562"/>
      <c r="DY17" s="561"/>
      <c r="DZ17" s="371"/>
      <c r="EA17" s="644"/>
      <c r="EB17" s="644"/>
      <c r="EC17" s="357"/>
      <c r="ED17" s="374"/>
      <c r="EE17" s="374"/>
      <c r="EF17" s="485"/>
      <c r="EG17" s="485"/>
      <c r="EH17" s="538" t="str">
        <f t="shared" ref="EH17:EH25" si="42">IF(EQ17=1,IF(ISERROR(DR17+EC17),"Błąd wpisanych wartości",DR17+EC17),"")</f>
        <v/>
      </c>
      <c r="EI17" s="574" t="str">
        <f t="shared" ref="EI17:EI25" si="43">IF(EU17&gt;0,IF(MAX(DR17,EC17)&gt;0,IF(MAX(DR17,EC17)&gt;7*EU17,"Nakłady finansowe są wysokie w stosunku do wielkości aglomeracji (wynoszą w przeliczeniu: "&amp;ROUND((MAX(DR17,EC17)*1000)/EU17,0)&amp;" zł na 1 RLM)",""),""),"")</f>
        <v/>
      </c>
      <c r="EJ17" s="535"/>
      <c r="EK17" s="535"/>
      <c r="EN17" s="423"/>
      <c r="EO17" s="542">
        <f t="shared" ref="EO17:EO25" si="44">($EV$15*(X17+Y17)/100+EP17)*EQ17</f>
        <v>0</v>
      </c>
      <c r="EP17" s="542">
        <f t="shared" ref="EP17:EP25" si="45">T17*EQ17/20</f>
        <v>0</v>
      </c>
      <c r="EQ17" s="542">
        <f t="shared" ref="EQ17:EQ25" si="46">IF(A17="x",0,1)</f>
        <v>0</v>
      </c>
      <c r="ER17" s="542">
        <f t="shared" ref="ER17:ER25" si="47">IF(A17="x",0,IF(H17="B-w budowie",1,0))</f>
        <v>0</v>
      </c>
      <c r="ES17" s="542">
        <f t="shared" ref="ES17:ES25" si="48">IF(A17="x",0,IF(H17="A-oczyszczalnia aktywna",1,0))</f>
        <v>0</v>
      </c>
      <c r="ET17" s="542">
        <f t="shared" si="9"/>
        <v>1</v>
      </c>
      <c r="EU17" s="542">
        <f>Aglomeracje!$AQ$15</f>
        <v>0</v>
      </c>
      <c r="EV17" s="543">
        <f>Aglomeracje!$CD$15+Aglomeracje!$CE$15-'KP - końcowe punkty'!$V$12</f>
        <v>0</v>
      </c>
      <c r="EW17" s="542">
        <f t="shared" ref="EW17:EW25" si="49">EQ17*(AA17+AB17)</f>
        <v>0</v>
      </c>
      <c r="EX17" s="542">
        <f t="shared" ref="EX17:EX25" si="50">IF(MAX(EU17,R17)&lt;10000,1,IF(AND(MAX(EU17,R17)&gt;=10000,MAX(EU17,R17)&lt;15000),2,IF(AND(MAX(EU17,R17)&gt;=15000,MAX(EU17,R17)&lt;100000),3,4)))</f>
        <v>1</v>
      </c>
      <c r="EY17" s="542">
        <f t="shared" si="10"/>
        <v>25</v>
      </c>
      <c r="EZ17" s="542">
        <f t="shared" si="11"/>
        <v>125</v>
      </c>
      <c r="FA17" s="542">
        <f t="shared" si="12"/>
        <v>35</v>
      </c>
      <c r="FB17" s="542">
        <f t="shared" si="13"/>
        <v>15</v>
      </c>
      <c r="FC17" s="542">
        <f t="shared" si="14"/>
        <v>2</v>
      </c>
      <c r="FD17" s="542" t="str">
        <f t="shared" si="15"/>
        <v/>
      </c>
      <c r="FE17" s="542" t="str">
        <f t="shared" ref="FE17:FE25" si="51">IF(FD17="TAK","NIE","TAK")</f>
        <v>TAK</v>
      </c>
      <c r="FF17" s="542">
        <f t="shared" ref="FF17:FF25" si="52">EX17</f>
        <v>1</v>
      </c>
      <c r="FG17" s="542">
        <f t="shared" si="16"/>
        <v>29.2</v>
      </c>
      <c r="FH17" s="542">
        <f t="shared" si="17"/>
        <v>145.9</v>
      </c>
      <c r="FI17" s="542">
        <f t="shared" si="18"/>
        <v>43.8</v>
      </c>
      <c r="FJ17" s="542">
        <f t="shared" si="19"/>
        <v>16.3</v>
      </c>
      <c r="FK17" s="542">
        <f t="shared" si="20"/>
        <v>2</v>
      </c>
      <c r="FL17" s="542">
        <f t="shared" si="21"/>
        <v>0</v>
      </c>
      <c r="FM17" s="542">
        <f t="shared" si="22"/>
        <v>0</v>
      </c>
      <c r="FN17" s="542">
        <f t="shared" si="23"/>
        <v>0</v>
      </c>
      <c r="FO17" s="542">
        <f t="shared" si="24"/>
        <v>0</v>
      </c>
      <c r="FP17" s="542">
        <f t="shared" si="25"/>
        <v>0</v>
      </c>
      <c r="FQ17" s="542">
        <f t="shared" ref="FQ17:FQ25" si="53">IF(H17="W-wyłączona z eksploatacji",1,0)</f>
        <v>0</v>
      </c>
      <c r="FR17" s="547">
        <v>3</v>
      </c>
      <c r="FS17" s="544" t="s">
        <v>10228</v>
      </c>
      <c r="FT17" s="544">
        <v>15</v>
      </c>
      <c r="FU17" s="544">
        <v>125</v>
      </c>
      <c r="FV17" s="544">
        <v>35</v>
      </c>
      <c r="FW17" s="544">
        <v>15</v>
      </c>
      <c r="FX17" s="544">
        <v>2</v>
      </c>
      <c r="FY17" s="545"/>
      <c r="FZ17" s="544">
        <v>3</v>
      </c>
      <c r="GA17" s="544" t="s">
        <v>10228</v>
      </c>
      <c r="GB17" s="544">
        <v>17.5</v>
      </c>
      <c r="GC17" s="544">
        <v>145.9</v>
      </c>
      <c r="GD17" s="544">
        <v>43.8</v>
      </c>
      <c r="GE17" s="544">
        <v>16.3</v>
      </c>
      <c r="GF17" s="544">
        <v>2</v>
      </c>
      <c r="GG17" s="423"/>
      <c r="GH17" s="423">
        <f t="shared" ref="GH17:GH25" si="54">IF(OR(CA17&lt;&gt;"",CB17&lt;&gt;"",CC17&lt;&gt;"",CD17&lt;&gt;"",CE17&lt;&gt;"",CF17&lt;&gt;"",CG17&lt;&gt;""),1,0)</f>
        <v>0</v>
      </c>
      <c r="GI17" s="423">
        <f t="shared" ref="GI17:GI25" si="55">IF(AND(OR(DP17&lt;&gt;"",DQ17&lt;&gt;"",DR17&gt;0),ER17=0),1,0)</f>
        <v>0</v>
      </c>
      <c r="GJ17" s="423">
        <f t="shared" ref="GJ17:GJ25" si="56">IF(OR(DY17&lt;&gt;"",DZ17&lt;&gt;"",EC17&gt;0),1,0)</f>
        <v>0</v>
      </c>
      <c r="GK17" s="423">
        <f t="shared" ref="GK17:GK25" si="57">EQ17*DR17</f>
        <v>0</v>
      </c>
      <c r="GL17" s="423">
        <f t="shared" ref="GL17:GL25" si="58">EQ17*EC17</f>
        <v>0</v>
      </c>
      <c r="GM17" s="423">
        <f t="shared" ref="GM17:GM25" si="59">$EQ$16*CL17</f>
        <v>0</v>
      </c>
      <c r="GN17" s="423">
        <f t="shared" ref="GN17:GN25" si="60">$EQ$16*CM17</f>
        <v>0</v>
      </c>
      <c r="GO17" s="423">
        <f t="shared" ref="GO17:GO25" si="61">$EQ$16*CN17</f>
        <v>0</v>
      </c>
      <c r="GP17" s="423">
        <f t="shared" ref="GP17:GP25" si="62">$EQ$16*CO17</f>
        <v>0</v>
      </c>
      <c r="GQ17" s="423">
        <f t="shared" ref="GQ17:GQ25" si="63">$EQ$16*CQ17</f>
        <v>0</v>
      </c>
      <c r="GR17" s="423">
        <f t="shared" ref="GR17:GR25" si="64">$EQ$16*CR17</f>
        <v>0</v>
      </c>
      <c r="GS17" s="423">
        <f t="shared" ref="GS17:GS25" si="65">$EQ$16*CS17</f>
        <v>0</v>
      </c>
      <c r="GT17" s="423">
        <f t="shared" ref="GT17:GT25" si="66">$EQ$16*CT17</f>
        <v>0</v>
      </c>
      <c r="GU17" s="423">
        <f t="shared" ref="GU17:GU25" si="67">$EQ$16*CV17</f>
        <v>0</v>
      </c>
      <c r="GV17" s="423">
        <f t="shared" ref="GV17:GV25" si="68">$EQ$16*CX17</f>
        <v>0</v>
      </c>
      <c r="GW17" s="423">
        <f t="shared" ref="GW17:GW25" si="69">ES17*O17</f>
        <v>0</v>
      </c>
      <c r="GX17" s="423"/>
      <c r="GY17" s="423">
        <f t="shared" ref="GY17:GY25" si="70">IF(AND(M17&lt;L17,M17&lt;&gt;""),1,0)</f>
        <v>0</v>
      </c>
      <c r="GZ17" s="423">
        <f t="shared" ref="GZ17:GZ25" si="71">IF(AND(N17&lt;M17,N17&lt;&gt;""),1,0)</f>
        <v>0</v>
      </c>
      <c r="HA17" s="423">
        <f t="shared" ref="HA17:HA25" si="72">IF(AND(AN17="TAK",FL17=1),1,0)</f>
        <v>0</v>
      </c>
      <c r="HB17" s="423">
        <f t="shared" ref="HB17:HB25" si="73">IF(AND(AO17="TAK",FM17=1),1,0)</f>
        <v>0</v>
      </c>
      <c r="HC17" s="423">
        <f t="shared" ref="HC17:HC25" si="74">IF(AND(AP17="TAK",FN17=1),1,0)</f>
        <v>0</v>
      </c>
      <c r="HD17" s="445">
        <f t="shared" ref="HD17:HD25" si="75">IF(AND(AQ17="TAK",FO17=1),1,0)</f>
        <v>0</v>
      </c>
      <c r="HE17" s="423">
        <f t="shared" ref="HE17:HE25" si="76">IF(AND(AR17="TAK",FP17=1),1,0)</f>
        <v>0</v>
      </c>
      <c r="HF17" s="423">
        <f>IF(ISNUMBER(DA17),IF(DA17&gt;1,1,0),0)</f>
        <v>0</v>
      </c>
      <c r="HG17" s="423">
        <f t="shared" si="26"/>
        <v>0</v>
      </c>
      <c r="HH17" s="423"/>
      <c r="HI17" s="423"/>
      <c r="HJ17" s="423"/>
      <c r="HK17" s="423"/>
      <c r="HL17" s="423"/>
      <c r="HM17" s="445"/>
      <c r="HN17" s="423"/>
      <c r="HO17" s="423"/>
      <c r="HP17" s="423"/>
    </row>
    <row r="18" spans="1:224" s="541" customFormat="1" ht="40.15" customHeight="1">
      <c r="A18" s="534" t="str">
        <f>IF(Aglomeracje!G15-2&gt;0,3&amp;"/"&amp;Aglomeracje!G15,"X")</f>
        <v>X</v>
      </c>
      <c r="B18" s="348" t="str">
        <f>IF(A18="x","X",IF(Aglomeracje!$C$15&lt;&gt;"",Aglomeracje!$C$15,"Brak wpisanych danych kol.1 w arkuszu Aglomeracje "))</f>
        <v>X</v>
      </c>
      <c r="C18" s="348" t="str">
        <f>IF(A18="x","X",IF(Aglomeracje!$E$15&lt;&gt;"",Aglomeracje!$E$15,"Brak wpisanych danych w kol. 2 w arkuszu Aglomeracje"))</f>
        <v>X</v>
      </c>
      <c r="D18" s="348" t="str">
        <f>IF(A18="x","X",IF(Aglomeracje!$L$15&lt;&gt;"",Aglomeracje!$L$15,"Brak wpisanych danych w kol.9 w arkuszu Aglomeracje"))</f>
        <v>X</v>
      </c>
      <c r="E18" s="535"/>
      <c r="F18" s="574" t="str">
        <f>IF(E18&lt;&gt;"",IF(COUNTIF('Dane pomocnicze'!$AU$5:$AU$1658,Oczyszczalnie!E18)=0,"Błędnie wpisany I_d lub brak I_d w sprawozdaniu z zeszłego roku",""),"")</f>
        <v/>
      </c>
      <c r="G18" s="347"/>
      <c r="H18" s="371"/>
      <c r="I18" s="347"/>
      <c r="J18" s="347"/>
      <c r="K18" s="536"/>
      <c r="L18" s="372"/>
      <c r="M18" s="372"/>
      <c r="N18" s="372"/>
      <c r="O18" s="537"/>
      <c r="P18" s="574" t="str">
        <f t="shared" si="27"/>
        <v/>
      </c>
      <c r="Q18" s="535"/>
      <c r="R18" s="537"/>
      <c r="S18" s="537"/>
      <c r="T18" s="537"/>
      <c r="U18" s="535"/>
      <c r="V18" s="538" t="str">
        <f t="shared" si="28"/>
        <v/>
      </c>
      <c r="W18" s="587" t="str">
        <f t="shared" si="29"/>
        <v/>
      </c>
      <c r="X18" s="537"/>
      <c r="Y18" s="537"/>
      <c r="Z18" s="588" t="str">
        <f t="shared" si="30"/>
        <v/>
      </c>
      <c r="AA18" s="537"/>
      <c r="AB18" s="537"/>
      <c r="AC18" s="574" t="str">
        <f t="shared" si="31"/>
        <v/>
      </c>
      <c r="AD18" s="358" t="str">
        <f t="shared" si="32"/>
        <v/>
      </c>
      <c r="AE18" s="535"/>
      <c r="AF18" s="535"/>
      <c r="AG18" s="535"/>
      <c r="AH18" s="535"/>
      <c r="AI18" s="535"/>
      <c r="AJ18" s="374"/>
      <c r="AK18" s="374"/>
      <c r="AL18" s="374"/>
      <c r="AM18" s="539"/>
      <c r="AN18" s="371"/>
      <c r="AO18" s="371"/>
      <c r="AP18" s="371"/>
      <c r="AQ18" s="371"/>
      <c r="AR18" s="371"/>
      <c r="AS18" s="371"/>
      <c r="AT18" s="375"/>
      <c r="AU18" s="375"/>
      <c r="AV18" s="375"/>
      <c r="AW18" s="375"/>
      <c r="AX18" s="376"/>
      <c r="AY18" s="375"/>
      <c r="AZ18" s="375"/>
      <c r="BA18" s="375"/>
      <c r="BB18" s="375"/>
      <c r="BC18" s="375"/>
      <c r="BD18" s="377"/>
      <c r="BE18" s="378"/>
      <c r="BF18" s="574" t="str">
        <f t="shared" si="33"/>
        <v/>
      </c>
      <c r="BG18" s="574" t="str">
        <f t="shared" si="34"/>
        <v/>
      </c>
      <c r="BH18" s="574" t="str">
        <f t="shared" si="35"/>
        <v/>
      </c>
      <c r="BI18" s="535"/>
      <c r="BJ18" s="538" t="str">
        <f t="shared" si="36"/>
        <v/>
      </c>
      <c r="BK18" s="371"/>
      <c r="BL18" s="480"/>
      <c r="BM18" s="480"/>
      <c r="BN18" s="480"/>
      <c r="BO18" s="480"/>
      <c r="BP18" s="480"/>
      <c r="BQ18" s="480"/>
      <c r="BR18" s="480"/>
      <c r="BS18" s="480"/>
      <c r="BT18" s="480"/>
      <c r="BU18" s="480"/>
      <c r="BV18" s="480"/>
      <c r="BW18" s="480"/>
      <c r="BX18" s="535"/>
      <c r="BY18" s="574" t="str">
        <f t="shared" si="37"/>
        <v/>
      </c>
      <c r="BZ18" s="535"/>
      <c r="CA18" s="485"/>
      <c r="CB18" s="485"/>
      <c r="CC18" s="485"/>
      <c r="CD18" s="642"/>
      <c r="CE18" s="485"/>
      <c r="CF18" s="485"/>
      <c r="CG18" s="485"/>
      <c r="CH18" s="371"/>
      <c r="CI18" s="535"/>
      <c r="CJ18" s="485"/>
      <c r="CK18" s="535"/>
      <c r="CL18" s="357"/>
      <c r="CM18" s="357"/>
      <c r="CN18" s="357"/>
      <c r="CO18" s="357"/>
      <c r="CP18" s="538" t="str">
        <f t="shared" si="38"/>
        <v/>
      </c>
      <c r="CQ18" s="357"/>
      <c r="CR18" s="357"/>
      <c r="CS18" s="357"/>
      <c r="CT18" s="357"/>
      <c r="CU18" s="535"/>
      <c r="CV18" s="357"/>
      <c r="CW18" s="535"/>
      <c r="CX18" s="357"/>
      <c r="CY18" s="535"/>
      <c r="CZ18" s="538" t="str">
        <f t="shared" si="39"/>
        <v/>
      </c>
      <c r="DA18" s="538" t="str">
        <f t="shared" si="40"/>
        <v/>
      </c>
      <c r="DB18" s="574" t="str">
        <f t="shared" si="41"/>
        <v/>
      </c>
      <c r="DC18" s="535"/>
      <c r="DD18" s="540"/>
      <c r="DE18" s="540"/>
      <c r="DF18" s="540"/>
      <c r="DG18" s="540"/>
      <c r="DH18" s="380"/>
      <c r="DI18" s="371"/>
      <c r="DJ18" s="371"/>
      <c r="DK18" s="371"/>
      <c r="DL18" s="535"/>
      <c r="DM18" s="485"/>
      <c r="DN18" s="535"/>
      <c r="DO18" s="554"/>
      <c r="DP18" s="561"/>
      <c r="DQ18" s="371"/>
      <c r="DR18" s="357"/>
      <c r="DS18" s="374"/>
      <c r="DT18" s="608"/>
      <c r="DU18" s="374"/>
      <c r="DV18" s="643"/>
      <c r="DW18" s="485"/>
      <c r="DX18" s="562"/>
      <c r="DY18" s="561"/>
      <c r="DZ18" s="371"/>
      <c r="EA18" s="644"/>
      <c r="EB18" s="644"/>
      <c r="EC18" s="357"/>
      <c r="ED18" s="374"/>
      <c r="EE18" s="374"/>
      <c r="EF18" s="485"/>
      <c r="EG18" s="485"/>
      <c r="EH18" s="538" t="str">
        <f t="shared" si="42"/>
        <v/>
      </c>
      <c r="EI18" s="574" t="str">
        <f t="shared" si="43"/>
        <v/>
      </c>
      <c r="EJ18" s="535"/>
      <c r="EK18" s="535"/>
      <c r="EN18" s="423"/>
      <c r="EO18" s="542">
        <f t="shared" si="44"/>
        <v>0</v>
      </c>
      <c r="EP18" s="542">
        <f t="shared" si="45"/>
        <v>0</v>
      </c>
      <c r="EQ18" s="542">
        <f t="shared" si="46"/>
        <v>0</v>
      </c>
      <c r="ER18" s="542">
        <f t="shared" si="47"/>
        <v>0</v>
      </c>
      <c r="ES18" s="542">
        <f t="shared" si="48"/>
        <v>0</v>
      </c>
      <c r="ET18" s="542">
        <f t="shared" si="9"/>
        <v>1</v>
      </c>
      <c r="EU18" s="542">
        <f>Aglomeracje!$AQ$15</f>
        <v>0</v>
      </c>
      <c r="EV18" s="543">
        <f>Aglomeracje!$CD$15+Aglomeracje!$CE$15-'KP - końcowe punkty'!$V$12</f>
        <v>0</v>
      </c>
      <c r="EW18" s="542">
        <f t="shared" si="49"/>
        <v>0</v>
      </c>
      <c r="EX18" s="542">
        <f t="shared" si="50"/>
        <v>1</v>
      </c>
      <c r="EY18" s="542">
        <f t="shared" si="10"/>
        <v>25</v>
      </c>
      <c r="EZ18" s="542">
        <f t="shared" si="11"/>
        <v>125</v>
      </c>
      <c r="FA18" s="542">
        <f t="shared" si="12"/>
        <v>35</v>
      </c>
      <c r="FB18" s="542">
        <f t="shared" si="13"/>
        <v>15</v>
      </c>
      <c r="FC18" s="542">
        <f t="shared" si="14"/>
        <v>2</v>
      </c>
      <c r="FD18" s="542" t="str">
        <f t="shared" si="15"/>
        <v/>
      </c>
      <c r="FE18" s="542" t="str">
        <f t="shared" si="51"/>
        <v>TAK</v>
      </c>
      <c r="FF18" s="542">
        <f t="shared" si="52"/>
        <v>1</v>
      </c>
      <c r="FG18" s="542">
        <f t="shared" si="16"/>
        <v>29.2</v>
      </c>
      <c r="FH18" s="542">
        <f t="shared" si="17"/>
        <v>145.9</v>
      </c>
      <c r="FI18" s="542">
        <f t="shared" si="18"/>
        <v>43.8</v>
      </c>
      <c r="FJ18" s="542">
        <f t="shared" si="19"/>
        <v>16.3</v>
      </c>
      <c r="FK18" s="542">
        <f t="shared" si="20"/>
        <v>2</v>
      </c>
      <c r="FL18" s="542">
        <f t="shared" si="21"/>
        <v>0</v>
      </c>
      <c r="FM18" s="542">
        <f t="shared" si="22"/>
        <v>0</v>
      </c>
      <c r="FN18" s="542">
        <f t="shared" si="23"/>
        <v>0</v>
      </c>
      <c r="FO18" s="542">
        <f t="shared" si="24"/>
        <v>0</v>
      </c>
      <c r="FP18" s="542">
        <f t="shared" si="25"/>
        <v>0</v>
      </c>
      <c r="FQ18" s="542">
        <f t="shared" si="53"/>
        <v>0</v>
      </c>
      <c r="FR18" s="547">
        <v>4</v>
      </c>
      <c r="FS18" s="544" t="s">
        <v>10229</v>
      </c>
      <c r="FT18" s="544">
        <v>15</v>
      </c>
      <c r="FU18" s="544">
        <v>125</v>
      </c>
      <c r="FV18" s="544">
        <v>35</v>
      </c>
      <c r="FW18" s="544">
        <v>10</v>
      </c>
      <c r="FX18" s="544">
        <v>1</v>
      </c>
      <c r="FY18" s="546"/>
      <c r="FZ18" s="544">
        <v>4</v>
      </c>
      <c r="GA18" s="544" t="s">
        <v>10229</v>
      </c>
      <c r="GB18" s="544">
        <v>16.899999999999999</v>
      </c>
      <c r="GC18" s="544">
        <v>140.69999999999999</v>
      </c>
      <c r="GD18" s="544">
        <v>41.6</v>
      </c>
      <c r="GE18" s="544">
        <v>12.5</v>
      </c>
      <c r="GF18" s="544">
        <v>1</v>
      </c>
      <c r="GG18" s="423"/>
      <c r="GH18" s="423">
        <f t="shared" si="54"/>
        <v>0</v>
      </c>
      <c r="GI18" s="423">
        <f t="shared" si="55"/>
        <v>0</v>
      </c>
      <c r="GJ18" s="423">
        <f t="shared" si="56"/>
        <v>0</v>
      </c>
      <c r="GK18" s="423">
        <f t="shared" si="57"/>
        <v>0</v>
      </c>
      <c r="GL18" s="423">
        <f t="shared" si="58"/>
        <v>0</v>
      </c>
      <c r="GM18" s="423">
        <f t="shared" si="59"/>
        <v>0</v>
      </c>
      <c r="GN18" s="423">
        <f t="shared" si="60"/>
        <v>0</v>
      </c>
      <c r="GO18" s="423">
        <f t="shared" si="61"/>
        <v>0</v>
      </c>
      <c r="GP18" s="423">
        <f t="shared" si="62"/>
        <v>0</v>
      </c>
      <c r="GQ18" s="423">
        <f t="shared" si="63"/>
        <v>0</v>
      </c>
      <c r="GR18" s="423">
        <f t="shared" si="64"/>
        <v>0</v>
      </c>
      <c r="GS18" s="423">
        <f t="shared" si="65"/>
        <v>0</v>
      </c>
      <c r="GT18" s="423">
        <f t="shared" si="66"/>
        <v>0</v>
      </c>
      <c r="GU18" s="423">
        <f t="shared" si="67"/>
        <v>0</v>
      </c>
      <c r="GV18" s="423">
        <f t="shared" si="68"/>
        <v>0</v>
      </c>
      <c r="GW18" s="423">
        <f t="shared" si="69"/>
        <v>0</v>
      </c>
      <c r="GX18" s="423"/>
      <c r="GY18" s="423">
        <f t="shared" si="70"/>
        <v>0</v>
      </c>
      <c r="GZ18" s="423">
        <f t="shared" si="71"/>
        <v>0</v>
      </c>
      <c r="HA18" s="423">
        <f t="shared" si="72"/>
        <v>0</v>
      </c>
      <c r="HB18" s="423">
        <f t="shared" si="73"/>
        <v>0</v>
      </c>
      <c r="HC18" s="423">
        <f t="shared" si="74"/>
        <v>0</v>
      </c>
      <c r="HD18" s="445">
        <f t="shared" si="75"/>
        <v>0</v>
      </c>
      <c r="HE18" s="423">
        <f t="shared" si="76"/>
        <v>0</v>
      </c>
      <c r="HF18" s="423">
        <f>IF(ISNUMBER(DA18),IF(DA18&gt;1,1,0),0)</f>
        <v>0</v>
      </c>
      <c r="HG18" s="423">
        <f t="shared" si="26"/>
        <v>0</v>
      </c>
      <c r="HH18" s="423"/>
      <c r="HI18" s="423"/>
      <c r="HJ18" s="423"/>
      <c r="HK18" s="423"/>
      <c r="HL18" s="423"/>
      <c r="HM18" s="445"/>
      <c r="HN18" s="423"/>
      <c r="HO18" s="423"/>
      <c r="HP18" s="423"/>
    </row>
    <row r="19" spans="1:224" s="541" customFormat="1" ht="40.15" customHeight="1">
      <c r="A19" s="534" t="str">
        <f>IF(Aglomeracje!G15-3&gt;0,4&amp;"/"&amp;Aglomeracje!G15,"X")</f>
        <v>X</v>
      </c>
      <c r="B19" s="348" t="str">
        <f>IF(A19="x","X",IF(Aglomeracje!$C$15&lt;&gt;"",Aglomeracje!$C$15,"Brak wpisanych danych kol.1 w arkuszu Aglomeracje "))</f>
        <v>X</v>
      </c>
      <c r="C19" s="348" t="str">
        <f>IF(A19="x","X",IF(Aglomeracje!$E$15&lt;&gt;"",Aglomeracje!$E$15,"Brak wpisanych danych w kol. 2 w arkuszu Aglomeracje"))</f>
        <v>X</v>
      </c>
      <c r="D19" s="348" t="str">
        <f>IF(A19="x","X",IF(Aglomeracje!$L$15&lt;&gt;"",Aglomeracje!$L$15,"Brak wpisanych danych w kol.9 w arkuszu Aglomeracje"))</f>
        <v>X</v>
      </c>
      <c r="E19" s="535"/>
      <c r="F19" s="574" t="str">
        <f>IF(E19&lt;&gt;"",IF(COUNTIF('Dane pomocnicze'!$AU$5:$AU$1658,Oczyszczalnie!E19)=0,"Błędnie wpisany I_d lub brak I_d w sprawozdaniu z zeszłego roku",""),"")</f>
        <v/>
      </c>
      <c r="G19" s="347"/>
      <c r="H19" s="371"/>
      <c r="I19" s="347"/>
      <c r="J19" s="347"/>
      <c r="K19" s="536"/>
      <c r="L19" s="372"/>
      <c r="M19" s="372"/>
      <c r="N19" s="372"/>
      <c r="O19" s="537"/>
      <c r="P19" s="574" t="str">
        <f t="shared" si="27"/>
        <v/>
      </c>
      <c r="Q19" s="535"/>
      <c r="R19" s="537"/>
      <c r="S19" s="537"/>
      <c r="T19" s="537"/>
      <c r="U19" s="535"/>
      <c r="V19" s="538" t="str">
        <f t="shared" si="28"/>
        <v/>
      </c>
      <c r="W19" s="587" t="str">
        <f t="shared" si="29"/>
        <v/>
      </c>
      <c r="X19" s="537"/>
      <c r="Y19" s="537"/>
      <c r="Z19" s="588" t="str">
        <f t="shared" si="30"/>
        <v/>
      </c>
      <c r="AA19" s="537"/>
      <c r="AB19" s="537"/>
      <c r="AC19" s="574" t="str">
        <f t="shared" si="31"/>
        <v/>
      </c>
      <c r="AD19" s="358" t="str">
        <f t="shared" si="32"/>
        <v/>
      </c>
      <c r="AE19" s="535"/>
      <c r="AF19" s="535"/>
      <c r="AG19" s="535"/>
      <c r="AH19" s="535"/>
      <c r="AI19" s="535"/>
      <c r="AJ19" s="374"/>
      <c r="AK19" s="374"/>
      <c r="AL19" s="374"/>
      <c r="AM19" s="539"/>
      <c r="AN19" s="371"/>
      <c r="AO19" s="371"/>
      <c r="AP19" s="371"/>
      <c r="AQ19" s="371"/>
      <c r="AR19" s="371"/>
      <c r="AS19" s="371"/>
      <c r="AT19" s="375"/>
      <c r="AU19" s="375"/>
      <c r="AV19" s="375"/>
      <c r="AW19" s="375"/>
      <c r="AX19" s="376"/>
      <c r="AY19" s="375"/>
      <c r="AZ19" s="375"/>
      <c r="BA19" s="375"/>
      <c r="BB19" s="375"/>
      <c r="BC19" s="375"/>
      <c r="BD19" s="377"/>
      <c r="BE19" s="378"/>
      <c r="BF19" s="574" t="str">
        <f t="shared" si="33"/>
        <v/>
      </c>
      <c r="BG19" s="574" t="str">
        <f t="shared" si="34"/>
        <v/>
      </c>
      <c r="BH19" s="574" t="str">
        <f t="shared" si="35"/>
        <v/>
      </c>
      <c r="BI19" s="535"/>
      <c r="BJ19" s="538" t="str">
        <f t="shared" si="36"/>
        <v/>
      </c>
      <c r="BK19" s="371"/>
      <c r="BL19" s="480"/>
      <c r="BM19" s="480"/>
      <c r="BN19" s="480"/>
      <c r="BO19" s="480"/>
      <c r="BP19" s="480"/>
      <c r="BQ19" s="480"/>
      <c r="BR19" s="480"/>
      <c r="BS19" s="480"/>
      <c r="BT19" s="480"/>
      <c r="BU19" s="480"/>
      <c r="BV19" s="480"/>
      <c r="BW19" s="480"/>
      <c r="BX19" s="535"/>
      <c r="BY19" s="574" t="str">
        <f t="shared" si="37"/>
        <v/>
      </c>
      <c r="BZ19" s="535"/>
      <c r="CA19" s="485"/>
      <c r="CB19" s="485"/>
      <c r="CC19" s="485"/>
      <c r="CD19" s="642"/>
      <c r="CE19" s="485"/>
      <c r="CF19" s="485"/>
      <c r="CG19" s="485"/>
      <c r="CH19" s="371"/>
      <c r="CI19" s="535"/>
      <c r="CJ19" s="485"/>
      <c r="CK19" s="535"/>
      <c r="CL19" s="357"/>
      <c r="CM19" s="357"/>
      <c r="CN19" s="357"/>
      <c r="CO19" s="357"/>
      <c r="CP19" s="538" t="str">
        <f t="shared" si="38"/>
        <v/>
      </c>
      <c r="CQ19" s="357"/>
      <c r="CR19" s="357"/>
      <c r="CS19" s="357"/>
      <c r="CT19" s="357"/>
      <c r="CU19" s="535"/>
      <c r="CV19" s="357"/>
      <c r="CW19" s="535"/>
      <c r="CX19" s="357"/>
      <c r="CY19" s="535"/>
      <c r="CZ19" s="538" t="str">
        <f t="shared" si="39"/>
        <v/>
      </c>
      <c r="DA19" s="538" t="str">
        <f t="shared" si="40"/>
        <v/>
      </c>
      <c r="DB19" s="574" t="str">
        <f t="shared" si="41"/>
        <v/>
      </c>
      <c r="DC19" s="535"/>
      <c r="DD19" s="540"/>
      <c r="DE19" s="540"/>
      <c r="DF19" s="540"/>
      <c r="DG19" s="540"/>
      <c r="DH19" s="380"/>
      <c r="DI19" s="371"/>
      <c r="DJ19" s="371"/>
      <c r="DK19" s="371"/>
      <c r="DL19" s="535"/>
      <c r="DM19" s="485"/>
      <c r="DN19" s="535"/>
      <c r="DO19" s="554"/>
      <c r="DP19" s="561"/>
      <c r="DQ19" s="371"/>
      <c r="DR19" s="357"/>
      <c r="DS19" s="374"/>
      <c r="DT19" s="608"/>
      <c r="DU19" s="374"/>
      <c r="DV19" s="643"/>
      <c r="DW19" s="485"/>
      <c r="DX19" s="562"/>
      <c r="DY19" s="561"/>
      <c r="DZ19" s="371"/>
      <c r="EA19" s="644"/>
      <c r="EB19" s="644"/>
      <c r="EC19" s="357"/>
      <c r="ED19" s="374"/>
      <c r="EE19" s="374"/>
      <c r="EF19" s="485"/>
      <c r="EG19" s="485"/>
      <c r="EH19" s="538" t="str">
        <f t="shared" si="42"/>
        <v/>
      </c>
      <c r="EI19" s="574" t="str">
        <f t="shared" si="43"/>
        <v/>
      </c>
      <c r="EJ19" s="535"/>
      <c r="EK19" s="535"/>
      <c r="EN19" s="423"/>
      <c r="EO19" s="542">
        <f t="shared" si="44"/>
        <v>0</v>
      </c>
      <c r="EP19" s="542">
        <f t="shared" si="45"/>
        <v>0</v>
      </c>
      <c r="EQ19" s="542">
        <f t="shared" si="46"/>
        <v>0</v>
      </c>
      <c r="ER19" s="542">
        <f t="shared" si="47"/>
        <v>0</v>
      </c>
      <c r="ES19" s="542">
        <f t="shared" si="48"/>
        <v>0</v>
      </c>
      <c r="ET19" s="542">
        <f t="shared" si="9"/>
        <v>1</v>
      </c>
      <c r="EU19" s="542">
        <f>Aglomeracje!$AQ$15</f>
        <v>0</v>
      </c>
      <c r="EV19" s="543">
        <f>Aglomeracje!$CD$15+Aglomeracje!$CE$15-'KP - końcowe punkty'!$V$12</f>
        <v>0</v>
      </c>
      <c r="EW19" s="542">
        <f t="shared" si="49"/>
        <v>0</v>
      </c>
      <c r="EX19" s="542">
        <f t="shared" si="50"/>
        <v>1</v>
      </c>
      <c r="EY19" s="542">
        <f t="shared" si="10"/>
        <v>25</v>
      </c>
      <c r="EZ19" s="542">
        <f t="shared" si="11"/>
        <v>125</v>
      </c>
      <c r="FA19" s="542">
        <f t="shared" si="12"/>
        <v>35</v>
      </c>
      <c r="FB19" s="542">
        <f t="shared" si="13"/>
        <v>15</v>
      </c>
      <c r="FC19" s="542">
        <f t="shared" si="14"/>
        <v>2</v>
      </c>
      <c r="FD19" s="542" t="str">
        <f t="shared" si="15"/>
        <v/>
      </c>
      <c r="FE19" s="542" t="str">
        <f t="shared" si="51"/>
        <v>TAK</v>
      </c>
      <c r="FF19" s="542">
        <f t="shared" si="52"/>
        <v>1</v>
      </c>
      <c r="FG19" s="542">
        <f t="shared" si="16"/>
        <v>29.2</v>
      </c>
      <c r="FH19" s="542">
        <f t="shared" si="17"/>
        <v>145.9</v>
      </c>
      <c r="FI19" s="542">
        <f t="shared" si="18"/>
        <v>43.8</v>
      </c>
      <c r="FJ19" s="542">
        <f t="shared" si="19"/>
        <v>16.3</v>
      </c>
      <c r="FK19" s="542">
        <f t="shared" si="20"/>
        <v>2</v>
      </c>
      <c r="FL19" s="542">
        <f t="shared" si="21"/>
        <v>0</v>
      </c>
      <c r="FM19" s="542">
        <f t="shared" si="22"/>
        <v>0</v>
      </c>
      <c r="FN19" s="542">
        <f t="shared" si="23"/>
        <v>0</v>
      </c>
      <c r="FO19" s="542">
        <f t="shared" si="24"/>
        <v>0</v>
      </c>
      <c r="FP19" s="542">
        <f t="shared" si="25"/>
        <v>0</v>
      </c>
      <c r="FQ19" s="542">
        <f t="shared" si="53"/>
        <v>0</v>
      </c>
      <c r="FR19" s="423"/>
      <c r="FS19" s="423"/>
      <c r="FT19" s="423"/>
      <c r="FU19" s="423"/>
      <c r="FV19" s="423"/>
      <c r="FW19" s="423"/>
      <c r="FX19" s="423"/>
      <c r="FY19" s="423"/>
      <c r="FZ19" s="423"/>
      <c r="GA19" s="423"/>
      <c r="GB19" s="423"/>
      <c r="GC19" s="423"/>
      <c r="GD19" s="423"/>
      <c r="GE19" s="423"/>
      <c r="GF19" s="423"/>
      <c r="GG19" s="423"/>
      <c r="GH19" s="423">
        <f t="shared" si="54"/>
        <v>0</v>
      </c>
      <c r="GI19" s="423">
        <f t="shared" si="55"/>
        <v>0</v>
      </c>
      <c r="GJ19" s="423">
        <f t="shared" si="56"/>
        <v>0</v>
      </c>
      <c r="GK19" s="423">
        <f t="shared" si="57"/>
        <v>0</v>
      </c>
      <c r="GL19" s="423">
        <f t="shared" si="58"/>
        <v>0</v>
      </c>
      <c r="GM19" s="423">
        <f t="shared" si="59"/>
        <v>0</v>
      </c>
      <c r="GN19" s="423">
        <f t="shared" si="60"/>
        <v>0</v>
      </c>
      <c r="GO19" s="423">
        <f t="shared" si="61"/>
        <v>0</v>
      </c>
      <c r="GP19" s="423">
        <f t="shared" si="62"/>
        <v>0</v>
      </c>
      <c r="GQ19" s="423">
        <f t="shared" si="63"/>
        <v>0</v>
      </c>
      <c r="GR19" s="423">
        <f t="shared" si="64"/>
        <v>0</v>
      </c>
      <c r="GS19" s="423">
        <f t="shared" si="65"/>
        <v>0</v>
      </c>
      <c r="GT19" s="423">
        <f t="shared" si="66"/>
        <v>0</v>
      </c>
      <c r="GU19" s="423">
        <f t="shared" si="67"/>
        <v>0</v>
      </c>
      <c r="GV19" s="423">
        <f t="shared" si="68"/>
        <v>0</v>
      </c>
      <c r="GW19" s="423">
        <f t="shared" si="69"/>
        <v>0</v>
      </c>
      <c r="GX19" s="423"/>
      <c r="GY19" s="423">
        <f t="shared" si="70"/>
        <v>0</v>
      </c>
      <c r="GZ19" s="423">
        <f t="shared" si="71"/>
        <v>0</v>
      </c>
      <c r="HA19" s="423">
        <f t="shared" si="72"/>
        <v>0</v>
      </c>
      <c r="HB19" s="423">
        <f t="shared" si="73"/>
        <v>0</v>
      </c>
      <c r="HC19" s="423">
        <f t="shared" si="74"/>
        <v>0</v>
      </c>
      <c r="HD19" s="445">
        <f t="shared" si="75"/>
        <v>0</v>
      </c>
      <c r="HE19" s="423">
        <f t="shared" si="76"/>
        <v>0</v>
      </c>
      <c r="HF19" s="423">
        <f>IF(ISNUMBER(DA19),IF(DA19&gt;1,1,0),0)</f>
        <v>0</v>
      </c>
      <c r="HG19" s="423">
        <f t="shared" si="26"/>
        <v>0</v>
      </c>
      <c r="HH19" s="423"/>
      <c r="HI19" s="423"/>
      <c r="HJ19" s="423"/>
      <c r="HK19" s="423"/>
      <c r="HL19" s="423"/>
      <c r="HM19" s="445"/>
      <c r="HN19" s="423"/>
      <c r="HO19" s="423"/>
      <c r="HP19" s="423"/>
    </row>
    <row r="20" spans="1:224" s="541" customFormat="1" ht="40.15" customHeight="1">
      <c r="A20" s="534" t="str">
        <f>IF(Aglomeracje!G15-4&gt;0,5&amp;"/"&amp;Aglomeracje!G15,"X")</f>
        <v>X</v>
      </c>
      <c r="B20" s="348" t="str">
        <f>IF(A20="x","X",IF(Aglomeracje!$C$15&lt;&gt;"",Aglomeracje!$C$15,"Brak wpisanych danych kol.1 w arkuszu Aglomeracje "))</f>
        <v>X</v>
      </c>
      <c r="C20" s="348" t="str">
        <f>IF(A20="x","X",IF(Aglomeracje!$E$15&lt;&gt;"",Aglomeracje!$E$15,"Brak wpisanych danych w kol. 2 w arkuszu Aglomeracje"))</f>
        <v>X</v>
      </c>
      <c r="D20" s="348" t="str">
        <f>IF(A20="x","X",IF(Aglomeracje!$L$15&lt;&gt;"",Aglomeracje!$L$15,"Brak wpisanych danych w kol.9 w arkuszu Aglomeracje"))</f>
        <v>X</v>
      </c>
      <c r="E20" s="535"/>
      <c r="F20" s="574" t="str">
        <f>IF(E20&lt;&gt;"",IF(COUNTIF('Dane pomocnicze'!$AU$5:$AU$1658,Oczyszczalnie!E20)=0,"Błędnie wpisany I_d lub brak I_d w sprawozdaniu z zeszłego roku",""),"")</f>
        <v/>
      </c>
      <c r="G20" s="347"/>
      <c r="H20" s="371"/>
      <c r="I20" s="347"/>
      <c r="J20" s="347"/>
      <c r="K20" s="536"/>
      <c r="L20" s="372"/>
      <c r="M20" s="372"/>
      <c r="N20" s="372"/>
      <c r="O20" s="537"/>
      <c r="P20" s="574" t="str">
        <f t="shared" si="27"/>
        <v/>
      </c>
      <c r="Q20" s="535"/>
      <c r="R20" s="537"/>
      <c r="S20" s="537"/>
      <c r="T20" s="537"/>
      <c r="U20" s="535"/>
      <c r="V20" s="538" t="str">
        <f t="shared" si="28"/>
        <v/>
      </c>
      <c r="W20" s="587" t="str">
        <f t="shared" si="29"/>
        <v/>
      </c>
      <c r="X20" s="537"/>
      <c r="Y20" s="537"/>
      <c r="Z20" s="588" t="str">
        <f t="shared" si="30"/>
        <v/>
      </c>
      <c r="AA20" s="537"/>
      <c r="AB20" s="537"/>
      <c r="AC20" s="574" t="str">
        <f t="shared" si="31"/>
        <v/>
      </c>
      <c r="AD20" s="358" t="str">
        <f t="shared" si="32"/>
        <v/>
      </c>
      <c r="AE20" s="535"/>
      <c r="AF20" s="535"/>
      <c r="AG20" s="535"/>
      <c r="AH20" s="535"/>
      <c r="AI20" s="535"/>
      <c r="AJ20" s="374"/>
      <c r="AK20" s="374"/>
      <c r="AL20" s="374"/>
      <c r="AM20" s="539"/>
      <c r="AN20" s="371"/>
      <c r="AO20" s="371"/>
      <c r="AP20" s="371"/>
      <c r="AQ20" s="371"/>
      <c r="AR20" s="371"/>
      <c r="AS20" s="371"/>
      <c r="AT20" s="375"/>
      <c r="AU20" s="375"/>
      <c r="AV20" s="375"/>
      <c r="AW20" s="375"/>
      <c r="AX20" s="376"/>
      <c r="AY20" s="375"/>
      <c r="AZ20" s="375"/>
      <c r="BA20" s="375"/>
      <c r="BB20" s="375"/>
      <c r="BC20" s="375"/>
      <c r="BD20" s="377"/>
      <c r="BE20" s="378"/>
      <c r="BF20" s="574" t="str">
        <f t="shared" si="33"/>
        <v/>
      </c>
      <c r="BG20" s="574" t="str">
        <f t="shared" si="34"/>
        <v/>
      </c>
      <c r="BH20" s="574" t="str">
        <f t="shared" si="35"/>
        <v/>
      </c>
      <c r="BI20" s="535"/>
      <c r="BJ20" s="538" t="str">
        <f t="shared" si="36"/>
        <v/>
      </c>
      <c r="BK20" s="371"/>
      <c r="BL20" s="480"/>
      <c r="BM20" s="480"/>
      <c r="BN20" s="480"/>
      <c r="BO20" s="480"/>
      <c r="BP20" s="480"/>
      <c r="BQ20" s="480"/>
      <c r="BR20" s="480"/>
      <c r="BS20" s="480"/>
      <c r="BT20" s="480"/>
      <c r="BU20" s="480"/>
      <c r="BV20" s="480"/>
      <c r="BW20" s="480"/>
      <c r="BX20" s="535"/>
      <c r="BY20" s="574" t="str">
        <f t="shared" si="37"/>
        <v/>
      </c>
      <c r="BZ20" s="535"/>
      <c r="CA20" s="485"/>
      <c r="CB20" s="485"/>
      <c r="CC20" s="485"/>
      <c r="CD20" s="642"/>
      <c r="CE20" s="485"/>
      <c r="CF20" s="485"/>
      <c r="CG20" s="485"/>
      <c r="CH20" s="371"/>
      <c r="CI20" s="535"/>
      <c r="CJ20" s="485"/>
      <c r="CK20" s="535"/>
      <c r="CL20" s="357"/>
      <c r="CM20" s="357"/>
      <c r="CN20" s="357"/>
      <c r="CO20" s="357"/>
      <c r="CP20" s="538" t="str">
        <f t="shared" si="38"/>
        <v/>
      </c>
      <c r="CQ20" s="357"/>
      <c r="CR20" s="357"/>
      <c r="CS20" s="357"/>
      <c r="CT20" s="357"/>
      <c r="CU20" s="535"/>
      <c r="CV20" s="357"/>
      <c r="CW20" s="535"/>
      <c r="CX20" s="357"/>
      <c r="CY20" s="535"/>
      <c r="CZ20" s="538" t="str">
        <f t="shared" si="39"/>
        <v/>
      </c>
      <c r="DA20" s="538" t="str">
        <f t="shared" si="40"/>
        <v/>
      </c>
      <c r="DB20" s="574" t="str">
        <f t="shared" si="41"/>
        <v/>
      </c>
      <c r="DC20" s="535"/>
      <c r="DD20" s="540"/>
      <c r="DE20" s="540"/>
      <c r="DF20" s="540"/>
      <c r="DG20" s="540"/>
      <c r="DH20" s="380"/>
      <c r="DI20" s="371"/>
      <c r="DJ20" s="371"/>
      <c r="DK20" s="371"/>
      <c r="DL20" s="535"/>
      <c r="DM20" s="485"/>
      <c r="DN20" s="535"/>
      <c r="DO20" s="554"/>
      <c r="DP20" s="561"/>
      <c r="DQ20" s="371"/>
      <c r="DR20" s="357"/>
      <c r="DS20" s="374"/>
      <c r="DT20" s="608"/>
      <c r="DU20" s="374"/>
      <c r="DV20" s="643"/>
      <c r="DW20" s="485"/>
      <c r="DX20" s="562"/>
      <c r="DY20" s="561"/>
      <c r="DZ20" s="371"/>
      <c r="EA20" s="644"/>
      <c r="EB20" s="644"/>
      <c r="EC20" s="357"/>
      <c r="ED20" s="374"/>
      <c r="EE20" s="374"/>
      <c r="EF20" s="485"/>
      <c r="EG20" s="485"/>
      <c r="EH20" s="538" t="str">
        <f t="shared" si="42"/>
        <v/>
      </c>
      <c r="EI20" s="574" t="str">
        <f t="shared" si="43"/>
        <v/>
      </c>
      <c r="EJ20" s="535"/>
      <c r="EK20" s="535"/>
      <c r="EN20" s="423"/>
      <c r="EO20" s="542">
        <f t="shared" si="44"/>
        <v>0</v>
      </c>
      <c r="EP20" s="542">
        <f t="shared" si="45"/>
        <v>0</v>
      </c>
      <c r="EQ20" s="542">
        <f t="shared" si="46"/>
        <v>0</v>
      </c>
      <c r="ER20" s="542">
        <f t="shared" si="47"/>
        <v>0</v>
      </c>
      <c r="ES20" s="542">
        <f t="shared" si="48"/>
        <v>0</v>
      </c>
      <c r="ET20" s="542">
        <f t="shared" si="9"/>
        <v>1</v>
      </c>
      <c r="EU20" s="542">
        <f>Aglomeracje!$AQ$15</f>
        <v>0</v>
      </c>
      <c r="EV20" s="543">
        <f>Aglomeracje!$CD$15+Aglomeracje!$CE$15-'KP - końcowe punkty'!$V$12</f>
        <v>0</v>
      </c>
      <c r="EW20" s="542">
        <f t="shared" si="49"/>
        <v>0</v>
      </c>
      <c r="EX20" s="542">
        <f t="shared" si="50"/>
        <v>1</v>
      </c>
      <c r="EY20" s="542">
        <f t="shared" si="10"/>
        <v>25</v>
      </c>
      <c r="EZ20" s="542">
        <f t="shared" si="11"/>
        <v>125</v>
      </c>
      <c r="FA20" s="542">
        <f t="shared" si="12"/>
        <v>35</v>
      </c>
      <c r="FB20" s="542">
        <f t="shared" si="13"/>
        <v>15</v>
      </c>
      <c r="FC20" s="542">
        <f t="shared" si="14"/>
        <v>2</v>
      </c>
      <c r="FD20" s="542" t="str">
        <f t="shared" si="15"/>
        <v/>
      </c>
      <c r="FE20" s="542" t="str">
        <f t="shared" si="51"/>
        <v>TAK</v>
      </c>
      <c r="FF20" s="542">
        <f t="shared" si="52"/>
        <v>1</v>
      </c>
      <c r="FG20" s="542">
        <f t="shared" si="16"/>
        <v>29.2</v>
      </c>
      <c r="FH20" s="542">
        <f t="shared" si="17"/>
        <v>145.9</v>
      </c>
      <c r="FI20" s="542">
        <f t="shared" si="18"/>
        <v>43.8</v>
      </c>
      <c r="FJ20" s="542">
        <f t="shared" si="19"/>
        <v>16.3</v>
      </c>
      <c r="FK20" s="542">
        <f t="shared" si="20"/>
        <v>2</v>
      </c>
      <c r="FL20" s="542">
        <f t="shared" si="21"/>
        <v>0</v>
      </c>
      <c r="FM20" s="542">
        <f t="shared" si="22"/>
        <v>0</v>
      </c>
      <c r="FN20" s="542">
        <f t="shared" si="23"/>
        <v>0</v>
      </c>
      <c r="FO20" s="542">
        <f t="shared" si="24"/>
        <v>0</v>
      </c>
      <c r="FP20" s="542">
        <f t="shared" si="25"/>
        <v>0</v>
      </c>
      <c r="FQ20" s="542">
        <f t="shared" si="53"/>
        <v>0</v>
      </c>
      <c r="FR20" s="423"/>
      <c r="FS20" s="423"/>
      <c r="FT20" s="423"/>
      <c r="FU20" s="423"/>
      <c r="FV20" s="423"/>
      <c r="FW20" s="423"/>
      <c r="FX20" s="423"/>
      <c r="FY20" s="423"/>
      <c r="FZ20" s="423"/>
      <c r="GA20" s="423"/>
      <c r="GB20" s="423"/>
      <c r="GC20" s="423"/>
      <c r="GD20" s="423"/>
      <c r="GE20" s="423"/>
      <c r="GF20" s="423"/>
      <c r="GG20" s="423"/>
      <c r="GH20" s="423">
        <f t="shared" si="54"/>
        <v>0</v>
      </c>
      <c r="GI20" s="423">
        <f t="shared" si="55"/>
        <v>0</v>
      </c>
      <c r="GJ20" s="423">
        <f t="shared" si="56"/>
        <v>0</v>
      </c>
      <c r="GK20" s="423">
        <f t="shared" si="57"/>
        <v>0</v>
      </c>
      <c r="GL20" s="423">
        <f t="shared" si="58"/>
        <v>0</v>
      </c>
      <c r="GM20" s="423">
        <f t="shared" si="59"/>
        <v>0</v>
      </c>
      <c r="GN20" s="423">
        <f t="shared" si="60"/>
        <v>0</v>
      </c>
      <c r="GO20" s="423">
        <f t="shared" si="61"/>
        <v>0</v>
      </c>
      <c r="GP20" s="423">
        <f t="shared" si="62"/>
        <v>0</v>
      </c>
      <c r="GQ20" s="423">
        <f t="shared" si="63"/>
        <v>0</v>
      </c>
      <c r="GR20" s="423">
        <f t="shared" si="64"/>
        <v>0</v>
      </c>
      <c r="GS20" s="423">
        <f t="shared" si="65"/>
        <v>0</v>
      </c>
      <c r="GT20" s="423">
        <f t="shared" si="66"/>
        <v>0</v>
      </c>
      <c r="GU20" s="423">
        <f t="shared" si="67"/>
        <v>0</v>
      </c>
      <c r="GV20" s="423">
        <f t="shared" si="68"/>
        <v>0</v>
      </c>
      <c r="GW20" s="423">
        <f t="shared" si="69"/>
        <v>0</v>
      </c>
      <c r="GX20" s="423"/>
      <c r="GY20" s="423">
        <f t="shared" si="70"/>
        <v>0</v>
      </c>
      <c r="GZ20" s="423">
        <f t="shared" si="71"/>
        <v>0</v>
      </c>
      <c r="HA20" s="423">
        <f t="shared" si="72"/>
        <v>0</v>
      </c>
      <c r="HB20" s="423">
        <f t="shared" si="73"/>
        <v>0</v>
      </c>
      <c r="HC20" s="423">
        <f t="shared" si="74"/>
        <v>0</v>
      </c>
      <c r="HD20" s="445">
        <f t="shared" si="75"/>
        <v>0</v>
      </c>
      <c r="HE20" s="423">
        <f t="shared" si="76"/>
        <v>0</v>
      </c>
      <c r="HF20" s="423">
        <f t="shared" ref="HF20:HF25" si="77">IF(ISNUMBER(DA20),IF(DA20&gt;1,1,0),0)</f>
        <v>0</v>
      </c>
      <c r="HG20" s="423">
        <f t="shared" si="26"/>
        <v>0</v>
      </c>
      <c r="HH20" s="423"/>
      <c r="HI20" s="423"/>
      <c r="HJ20" s="423"/>
      <c r="HK20" s="423"/>
      <c r="HL20" s="423"/>
      <c r="HM20" s="445"/>
      <c r="HN20" s="423"/>
      <c r="HO20" s="423"/>
      <c r="HP20" s="423"/>
    </row>
    <row r="21" spans="1:224" s="541" customFormat="1" ht="40.15" customHeight="1">
      <c r="A21" s="534" t="str">
        <f>IF(Aglomeracje!G15-5&gt;0,6&amp;"/"&amp;Aglomeracje!G15,"X")</f>
        <v>X</v>
      </c>
      <c r="B21" s="348" t="str">
        <f>IF(A21="x","X",IF(Aglomeracje!$C$15&lt;&gt;"",Aglomeracje!$C$15,"Brak wpisanych danych kol.1 w arkuszu Aglomeracje "))</f>
        <v>X</v>
      </c>
      <c r="C21" s="348" t="str">
        <f>IF(A21="x","X",IF(Aglomeracje!$E$15&lt;&gt;"",Aglomeracje!$E$15,"Brak wpisanych danych w kol. 2 w arkuszu Aglomeracje"))</f>
        <v>X</v>
      </c>
      <c r="D21" s="348" t="str">
        <f>IF(A21="x","X",IF(Aglomeracje!$L$15&lt;&gt;"",Aglomeracje!$L$15,"Brak wpisanych danych w kol.9 w arkuszu Aglomeracje"))</f>
        <v>X</v>
      </c>
      <c r="E21" s="535"/>
      <c r="F21" s="574" t="str">
        <f>IF(E21&lt;&gt;"",IF(COUNTIF('Dane pomocnicze'!$AU$5:$AU$1658,Oczyszczalnie!E21)=0,"Błędnie wpisany I_d lub brak I_d w sprawozdaniu z zeszłego roku",""),"")</f>
        <v/>
      </c>
      <c r="G21" s="347"/>
      <c r="H21" s="371"/>
      <c r="I21" s="347"/>
      <c r="J21" s="347"/>
      <c r="K21" s="536"/>
      <c r="L21" s="372"/>
      <c r="M21" s="372"/>
      <c r="N21" s="372"/>
      <c r="O21" s="537"/>
      <c r="P21" s="574" t="str">
        <f t="shared" si="27"/>
        <v/>
      </c>
      <c r="Q21" s="535"/>
      <c r="R21" s="537"/>
      <c r="S21" s="537"/>
      <c r="T21" s="537"/>
      <c r="U21" s="535"/>
      <c r="V21" s="538" t="str">
        <f t="shared" si="28"/>
        <v/>
      </c>
      <c r="W21" s="587" t="str">
        <f t="shared" si="29"/>
        <v/>
      </c>
      <c r="X21" s="537"/>
      <c r="Y21" s="537"/>
      <c r="Z21" s="588" t="str">
        <f t="shared" si="30"/>
        <v/>
      </c>
      <c r="AA21" s="537"/>
      <c r="AB21" s="537"/>
      <c r="AC21" s="574" t="str">
        <f t="shared" si="31"/>
        <v/>
      </c>
      <c r="AD21" s="358" t="str">
        <f t="shared" si="32"/>
        <v/>
      </c>
      <c r="AE21" s="535"/>
      <c r="AF21" s="535"/>
      <c r="AG21" s="535"/>
      <c r="AH21" s="535"/>
      <c r="AI21" s="535"/>
      <c r="AJ21" s="374"/>
      <c r="AK21" s="374"/>
      <c r="AL21" s="374"/>
      <c r="AM21" s="539"/>
      <c r="AN21" s="371"/>
      <c r="AO21" s="371"/>
      <c r="AP21" s="371"/>
      <c r="AQ21" s="371"/>
      <c r="AR21" s="371"/>
      <c r="AS21" s="371"/>
      <c r="AT21" s="375"/>
      <c r="AU21" s="375"/>
      <c r="AV21" s="375"/>
      <c r="AW21" s="375"/>
      <c r="AX21" s="376"/>
      <c r="AY21" s="375"/>
      <c r="AZ21" s="375"/>
      <c r="BA21" s="375"/>
      <c r="BB21" s="375"/>
      <c r="BC21" s="375"/>
      <c r="BD21" s="377"/>
      <c r="BE21" s="378"/>
      <c r="BF21" s="574" t="str">
        <f t="shared" si="33"/>
        <v/>
      </c>
      <c r="BG21" s="574" t="str">
        <f t="shared" si="34"/>
        <v/>
      </c>
      <c r="BH21" s="574" t="str">
        <f t="shared" si="35"/>
        <v/>
      </c>
      <c r="BI21" s="535"/>
      <c r="BJ21" s="538" t="str">
        <f t="shared" si="36"/>
        <v/>
      </c>
      <c r="BK21" s="371"/>
      <c r="BL21" s="480"/>
      <c r="BM21" s="480"/>
      <c r="BN21" s="480"/>
      <c r="BO21" s="480"/>
      <c r="BP21" s="480"/>
      <c r="BQ21" s="480"/>
      <c r="BR21" s="480"/>
      <c r="BS21" s="480"/>
      <c r="BT21" s="480"/>
      <c r="BU21" s="480"/>
      <c r="BV21" s="480"/>
      <c r="BW21" s="480"/>
      <c r="BX21" s="535"/>
      <c r="BY21" s="574" t="str">
        <f t="shared" si="37"/>
        <v/>
      </c>
      <c r="BZ21" s="535"/>
      <c r="CA21" s="485"/>
      <c r="CB21" s="485"/>
      <c r="CC21" s="485"/>
      <c r="CD21" s="642"/>
      <c r="CE21" s="485"/>
      <c r="CF21" s="485"/>
      <c r="CG21" s="485"/>
      <c r="CH21" s="371"/>
      <c r="CI21" s="535"/>
      <c r="CJ21" s="485"/>
      <c r="CK21" s="535"/>
      <c r="CL21" s="357"/>
      <c r="CM21" s="357"/>
      <c r="CN21" s="357"/>
      <c r="CO21" s="357"/>
      <c r="CP21" s="538" t="str">
        <f t="shared" si="38"/>
        <v/>
      </c>
      <c r="CQ21" s="357"/>
      <c r="CR21" s="357"/>
      <c r="CS21" s="357"/>
      <c r="CT21" s="357"/>
      <c r="CU21" s="535"/>
      <c r="CV21" s="357"/>
      <c r="CW21" s="535"/>
      <c r="CX21" s="357"/>
      <c r="CY21" s="535"/>
      <c r="CZ21" s="538" t="str">
        <f t="shared" si="39"/>
        <v/>
      </c>
      <c r="DA21" s="538" t="str">
        <f t="shared" si="40"/>
        <v/>
      </c>
      <c r="DB21" s="574" t="str">
        <f t="shared" si="41"/>
        <v/>
      </c>
      <c r="DC21" s="535"/>
      <c r="DD21" s="540"/>
      <c r="DE21" s="540"/>
      <c r="DF21" s="540"/>
      <c r="DG21" s="540"/>
      <c r="DH21" s="380"/>
      <c r="DI21" s="371"/>
      <c r="DJ21" s="371"/>
      <c r="DK21" s="371"/>
      <c r="DL21" s="535"/>
      <c r="DM21" s="485"/>
      <c r="DN21" s="535"/>
      <c r="DO21" s="554"/>
      <c r="DP21" s="561"/>
      <c r="DQ21" s="371"/>
      <c r="DR21" s="357"/>
      <c r="DS21" s="374"/>
      <c r="DT21" s="608"/>
      <c r="DU21" s="374"/>
      <c r="DV21" s="643"/>
      <c r="DW21" s="485"/>
      <c r="DX21" s="562"/>
      <c r="DY21" s="561"/>
      <c r="DZ21" s="371"/>
      <c r="EA21" s="644"/>
      <c r="EB21" s="644"/>
      <c r="EC21" s="357"/>
      <c r="ED21" s="374"/>
      <c r="EE21" s="374"/>
      <c r="EF21" s="485"/>
      <c r="EG21" s="485"/>
      <c r="EH21" s="538" t="str">
        <f t="shared" si="42"/>
        <v/>
      </c>
      <c r="EI21" s="574" t="str">
        <f t="shared" si="43"/>
        <v/>
      </c>
      <c r="EJ21" s="535"/>
      <c r="EK21" s="535"/>
      <c r="EN21" s="423"/>
      <c r="EO21" s="542">
        <f t="shared" si="44"/>
        <v>0</v>
      </c>
      <c r="EP21" s="542">
        <f t="shared" si="45"/>
        <v>0</v>
      </c>
      <c r="EQ21" s="542">
        <f t="shared" si="46"/>
        <v>0</v>
      </c>
      <c r="ER21" s="542">
        <f t="shared" si="47"/>
        <v>0</v>
      </c>
      <c r="ES21" s="542">
        <f t="shared" si="48"/>
        <v>0</v>
      </c>
      <c r="ET21" s="542">
        <f t="shared" si="9"/>
        <v>1</v>
      </c>
      <c r="EU21" s="542">
        <f>Aglomeracje!$AQ$15</f>
        <v>0</v>
      </c>
      <c r="EV21" s="543">
        <f>Aglomeracje!$CD$15+Aglomeracje!$CE$15-'KP - końcowe punkty'!$V$12</f>
        <v>0</v>
      </c>
      <c r="EW21" s="542">
        <f t="shared" si="49"/>
        <v>0</v>
      </c>
      <c r="EX21" s="542">
        <f t="shared" si="50"/>
        <v>1</v>
      </c>
      <c r="EY21" s="542">
        <f t="shared" si="10"/>
        <v>25</v>
      </c>
      <c r="EZ21" s="542">
        <f t="shared" si="11"/>
        <v>125</v>
      </c>
      <c r="FA21" s="542">
        <f t="shared" si="12"/>
        <v>35</v>
      </c>
      <c r="FB21" s="542">
        <f t="shared" si="13"/>
        <v>15</v>
      </c>
      <c r="FC21" s="542">
        <f t="shared" si="14"/>
        <v>2</v>
      </c>
      <c r="FD21" s="542" t="str">
        <f t="shared" si="15"/>
        <v/>
      </c>
      <c r="FE21" s="542" t="str">
        <f t="shared" si="51"/>
        <v>TAK</v>
      </c>
      <c r="FF21" s="542">
        <f t="shared" si="52"/>
        <v>1</v>
      </c>
      <c r="FG21" s="542">
        <f t="shared" si="16"/>
        <v>29.2</v>
      </c>
      <c r="FH21" s="542">
        <f t="shared" si="17"/>
        <v>145.9</v>
      </c>
      <c r="FI21" s="542">
        <f t="shared" si="18"/>
        <v>43.8</v>
      </c>
      <c r="FJ21" s="542">
        <f t="shared" si="19"/>
        <v>16.3</v>
      </c>
      <c r="FK21" s="542">
        <f t="shared" si="20"/>
        <v>2</v>
      </c>
      <c r="FL21" s="542">
        <f t="shared" si="21"/>
        <v>0</v>
      </c>
      <c r="FM21" s="542">
        <f t="shared" si="22"/>
        <v>0</v>
      </c>
      <c r="FN21" s="542">
        <f t="shared" si="23"/>
        <v>0</v>
      </c>
      <c r="FO21" s="542">
        <f t="shared" si="24"/>
        <v>0</v>
      </c>
      <c r="FP21" s="542">
        <f t="shared" si="25"/>
        <v>0</v>
      </c>
      <c r="FQ21" s="542">
        <f t="shared" si="53"/>
        <v>0</v>
      </c>
      <c r="FR21" s="423"/>
      <c r="FS21" s="423"/>
      <c r="FT21" s="423"/>
      <c r="FU21" s="423"/>
      <c r="FV21" s="423"/>
      <c r="FW21" s="423"/>
      <c r="FX21" s="423"/>
      <c r="FY21" s="423"/>
      <c r="FZ21" s="423"/>
      <c r="GA21" s="423"/>
      <c r="GB21" s="423"/>
      <c r="GC21" s="423"/>
      <c r="GD21" s="423"/>
      <c r="GE21" s="423"/>
      <c r="GF21" s="423"/>
      <c r="GG21" s="423"/>
      <c r="GH21" s="423">
        <f t="shared" si="54"/>
        <v>0</v>
      </c>
      <c r="GI21" s="423">
        <f t="shared" si="55"/>
        <v>0</v>
      </c>
      <c r="GJ21" s="423">
        <f t="shared" si="56"/>
        <v>0</v>
      </c>
      <c r="GK21" s="423">
        <f t="shared" si="57"/>
        <v>0</v>
      </c>
      <c r="GL21" s="423">
        <f t="shared" si="58"/>
        <v>0</v>
      </c>
      <c r="GM21" s="423">
        <f t="shared" si="59"/>
        <v>0</v>
      </c>
      <c r="GN21" s="423">
        <f t="shared" si="60"/>
        <v>0</v>
      </c>
      <c r="GO21" s="423">
        <f t="shared" si="61"/>
        <v>0</v>
      </c>
      <c r="GP21" s="423">
        <f t="shared" si="62"/>
        <v>0</v>
      </c>
      <c r="GQ21" s="423">
        <f t="shared" si="63"/>
        <v>0</v>
      </c>
      <c r="GR21" s="423">
        <f t="shared" si="64"/>
        <v>0</v>
      </c>
      <c r="GS21" s="423">
        <f t="shared" si="65"/>
        <v>0</v>
      </c>
      <c r="GT21" s="423">
        <f t="shared" si="66"/>
        <v>0</v>
      </c>
      <c r="GU21" s="423">
        <f t="shared" si="67"/>
        <v>0</v>
      </c>
      <c r="GV21" s="423">
        <f t="shared" si="68"/>
        <v>0</v>
      </c>
      <c r="GW21" s="423">
        <f t="shared" si="69"/>
        <v>0</v>
      </c>
      <c r="GX21" s="423"/>
      <c r="GY21" s="423">
        <f t="shared" si="70"/>
        <v>0</v>
      </c>
      <c r="GZ21" s="423">
        <f t="shared" si="71"/>
        <v>0</v>
      </c>
      <c r="HA21" s="423">
        <f t="shared" si="72"/>
        <v>0</v>
      </c>
      <c r="HB21" s="423">
        <f t="shared" si="73"/>
        <v>0</v>
      </c>
      <c r="HC21" s="423">
        <f t="shared" si="74"/>
        <v>0</v>
      </c>
      <c r="HD21" s="445">
        <f t="shared" si="75"/>
        <v>0</v>
      </c>
      <c r="HE21" s="423">
        <f t="shared" si="76"/>
        <v>0</v>
      </c>
      <c r="HF21" s="423">
        <f t="shared" si="77"/>
        <v>0</v>
      </c>
      <c r="HG21" s="423">
        <f t="shared" si="26"/>
        <v>0</v>
      </c>
      <c r="HH21" s="423"/>
      <c r="HI21" s="423"/>
      <c r="HJ21" s="423"/>
      <c r="HK21" s="423"/>
      <c r="HL21" s="423"/>
      <c r="HM21" s="445"/>
      <c r="HN21" s="423"/>
      <c r="HO21" s="423"/>
      <c r="HP21" s="423"/>
    </row>
    <row r="22" spans="1:224" s="541" customFormat="1" ht="40.15" customHeight="1">
      <c r="A22" s="534" t="str">
        <f>IF(Aglomeracje!G15-6&gt;0,7&amp;"/"&amp;Aglomeracje!G15,"X")</f>
        <v>X</v>
      </c>
      <c r="B22" s="348" t="str">
        <f>IF(A22="x","X",IF(Aglomeracje!$C$15&lt;&gt;"",Aglomeracje!$C$15,"Brak wpisanych danych kol.1 w arkuszu Aglomeracje "))</f>
        <v>X</v>
      </c>
      <c r="C22" s="348" t="str">
        <f>IF(A22="x","X",IF(Aglomeracje!$E$15&lt;&gt;"",Aglomeracje!$E$15,"Brak wpisanych danych w kol. 2 w arkuszu Aglomeracje"))</f>
        <v>X</v>
      </c>
      <c r="D22" s="348" t="str">
        <f>IF(A22="x","X",IF(Aglomeracje!$L$15&lt;&gt;"",Aglomeracje!$L$15,"Brak wpisanych danych w kol.9 w arkuszu Aglomeracje"))</f>
        <v>X</v>
      </c>
      <c r="E22" s="535"/>
      <c r="F22" s="574" t="str">
        <f>IF(E22&lt;&gt;"",IF(COUNTIF('Dane pomocnicze'!$AU$5:$AU$1658,Oczyszczalnie!E22)=0,"Błędnie wpisany I_d lub brak I_d w sprawozdaniu z zeszłego roku",""),"")</f>
        <v/>
      </c>
      <c r="G22" s="347"/>
      <c r="H22" s="371"/>
      <c r="I22" s="347"/>
      <c r="J22" s="347"/>
      <c r="K22" s="536"/>
      <c r="L22" s="372"/>
      <c r="M22" s="372"/>
      <c r="N22" s="372"/>
      <c r="O22" s="537"/>
      <c r="P22" s="574" t="str">
        <f t="shared" si="27"/>
        <v/>
      </c>
      <c r="Q22" s="535"/>
      <c r="R22" s="537"/>
      <c r="S22" s="537"/>
      <c r="T22" s="537"/>
      <c r="U22" s="535"/>
      <c r="V22" s="538" t="str">
        <f t="shared" si="28"/>
        <v/>
      </c>
      <c r="W22" s="587" t="str">
        <f t="shared" si="29"/>
        <v/>
      </c>
      <c r="X22" s="537"/>
      <c r="Y22" s="537"/>
      <c r="Z22" s="588" t="str">
        <f t="shared" si="30"/>
        <v/>
      </c>
      <c r="AA22" s="537"/>
      <c r="AB22" s="537"/>
      <c r="AC22" s="574" t="str">
        <f t="shared" si="31"/>
        <v/>
      </c>
      <c r="AD22" s="358" t="str">
        <f t="shared" si="32"/>
        <v/>
      </c>
      <c r="AE22" s="535"/>
      <c r="AF22" s="535"/>
      <c r="AG22" s="535"/>
      <c r="AH22" s="535"/>
      <c r="AI22" s="535"/>
      <c r="AJ22" s="374"/>
      <c r="AK22" s="374"/>
      <c r="AL22" s="374"/>
      <c r="AM22" s="539"/>
      <c r="AN22" s="371"/>
      <c r="AO22" s="371"/>
      <c r="AP22" s="371"/>
      <c r="AQ22" s="371"/>
      <c r="AR22" s="371"/>
      <c r="AS22" s="371"/>
      <c r="AT22" s="375"/>
      <c r="AU22" s="375"/>
      <c r="AV22" s="375"/>
      <c r="AW22" s="375"/>
      <c r="AX22" s="376"/>
      <c r="AY22" s="375"/>
      <c r="AZ22" s="375"/>
      <c r="BA22" s="375"/>
      <c r="BB22" s="375"/>
      <c r="BC22" s="375"/>
      <c r="BD22" s="377"/>
      <c r="BE22" s="378"/>
      <c r="BF22" s="574" t="str">
        <f t="shared" si="33"/>
        <v/>
      </c>
      <c r="BG22" s="574" t="str">
        <f t="shared" si="34"/>
        <v/>
      </c>
      <c r="BH22" s="574" t="str">
        <f t="shared" si="35"/>
        <v/>
      </c>
      <c r="BI22" s="535"/>
      <c r="BJ22" s="538" t="str">
        <f t="shared" si="36"/>
        <v/>
      </c>
      <c r="BK22" s="371"/>
      <c r="BL22" s="480"/>
      <c r="BM22" s="480"/>
      <c r="BN22" s="480"/>
      <c r="BO22" s="480"/>
      <c r="BP22" s="480"/>
      <c r="BQ22" s="480"/>
      <c r="BR22" s="480"/>
      <c r="BS22" s="480"/>
      <c r="BT22" s="480"/>
      <c r="BU22" s="480"/>
      <c r="BV22" s="480"/>
      <c r="BW22" s="480"/>
      <c r="BX22" s="535"/>
      <c r="BY22" s="574" t="str">
        <f t="shared" si="37"/>
        <v/>
      </c>
      <c r="BZ22" s="535"/>
      <c r="CA22" s="485"/>
      <c r="CB22" s="485"/>
      <c r="CC22" s="485"/>
      <c r="CD22" s="642"/>
      <c r="CE22" s="485"/>
      <c r="CF22" s="485"/>
      <c r="CG22" s="485"/>
      <c r="CH22" s="371"/>
      <c r="CI22" s="535"/>
      <c r="CJ22" s="485"/>
      <c r="CK22" s="535"/>
      <c r="CL22" s="357"/>
      <c r="CM22" s="357"/>
      <c r="CN22" s="357"/>
      <c r="CO22" s="357"/>
      <c r="CP22" s="538" t="str">
        <f t="shared" si="38"/>
        <v/>
      </c>
      <c r="CQ22" s="357"/>
      <c r="CR22" s="357"/>
      <c r="CS22" s="357"/>
      <c r="CT22" s="357"/>
      <c r="CU22" s="535"/>
      <c r="CV22" s="357"/>
      <c r="CW22" s="535"/>
      <c r="CX22" s="357"/>
      <c r="CY22" s="535"/>
      <c r="CZ22" s="538" t="str">
        <f t="shared" si="39"/>
        <v/>
      </c>
      <c r="DA22" s="538" t="str">
        <f t="shared" si="40"/>
        <v/>
      </c>
      <c r="DB22" s="574" t="str">
        <f t="shared" si="41"/>
        <v/>
      </c>
      <c r="DC22" s="535"/>
      <c r="DD22" s="540"/>
      <c r="DE22" s="540"/>
      <c r="DF22" s="540"/>
      <c r="DG22" s="540"/>
      <c r="DH22" s="380"/>
      <c r="DI22" s="371"/>
      <c r="DJ22" s="371"/>
      <c r="DK22" s="371"/>
      <c r="DL22" s="535"/>
      <c r="DM22" s="485"/>
      <c r="DN22" s="535"/>
      <c r="DO22" s="554"/>
      <c r="DP22" s="561"/>
      <c r="DQ22" s="371"/>
      <c r="DR22" s="357"/>
      <c r="DS22" s="374"/>
      <c r="DT22" s="608"/>
      <c r="DU22" s="374"/>
      <c r="DV22" s="643"/>
      <c r="DW22" s="485"/>
      <c r="DX22" s="562"/>
      <c r="DY22" s="561"/>
      <c r="DZ22" s="371"/>
      <c r="EA22" s="644"/>
      <c r="EB22" s="644"/>
      <c r="EC22" s="357"/>
      <c r="ED22" s="374"/>
      <c r="EE22" s="374"/>
      <c r="EF22" s="485"/>
      <c r="EG22" s="485"/>
      <c r="EH22" s="538" t="str">
        <f t="shared" si="42"/>
        <v/>
      </c>
      <c r="EI22" s="574" t="str">
        <f t="shared" si="43"/>
        <v/>
      </c>
      <c r="EJ22" s="535"/>
      <c r="EK22" s="535"/>
      <c r="EN22" s="423"/>
      <c r="EO22" s="542">
        <f t="shared" si="44"/>
        <v>0</v>
      </c>
      <c r="EP22" s="542">
        <f t="shared" si="45"/>
        <v>0</v>
      </c>
      <c r="EQ22" s="542">
        <f t="shared" si="46"/>
        <v>0</v>
      </c>
      <c r="ER22" s="542">
        <f t="shared" si="47"/>
        <v>0</v>
      </c>
      <c r="ES22" s="542">
        <f t="shared" si="48"/>
        <v>0</v>
      </c>
      <c r="ET22" s="542">
        <f t="shared" si="9"/>
        <v>1</v>
      </c>
      <c r="EU22" s="542">
        <f>Aglomeracje!$AQ$15</f>
        <v>0</v>
      </c>
      <c r="EV22" s="543">
        <f>Aglomeracje!$CD$15+Aglomeracje!$CE$15-'KP - końcowe punkty'!$V$12</f>
        <v>0</v>
      </c>
      <c r="EW22" s="542">
        <f t="shared" si="49"/>
        <v>0</v>
      </c>
      <c r="EX22" s="542">
        <f t="shared" si="50"/>
        <v>1</v>
      </c>
      <c r="EY22" s="542">
        <f t="shared" si="10"/>
        <v>25</v>
      </c>
      <c r="EZ22" s="542">
        <f t="shared" si="11"/>
        <v>125</v>
      </c>
      <c r="FA22" s="542">
        <f t="shared" si="12"/>
        <v>35</v>
      </c>
      <c r="FB22" s="542">
        <f t="shared" si="13"/>
        <v>15</v>
      </c>
      <c r="FC22" s="542">
        <f t="shared" si="14"/>
        <v>2</v>
      </c>
      <c r="FD22" s="542" t="str">
        <f t="shared" si="15"/>
        <v/>
      </c>
      <c r="FE22" s="542" t="str">
        <f t="shared" si="51"/>
        <v>TAK</v>
      </c>
      <c r="FF22" s="542">
        <f t="shared" si="52"/>
        <v>1</v>
      </c>
      <c r="FG22" s="542">
        <f t="shared" si="16"/>
        <v>29.2</v>
      </c>
      <c r="FH22" s="542">
        <f t="shared" si="17"/>
        <v>145.9</v>
      </c>
      <c r="FI22" s="542">
        <f t="shared" si="18"/>
        <v>43.8</v>
      </c>
      <c r="FJ22" s="542">
        <f t="shared" si="19"/>
        <v>16.3</v>
      </c>
      <c r="FK22" s="542">
        <f t="shared" si="20"/>
        <v>2</v>
      </c>
      <c r="FL22" s="542">
        <f t="shared" si="21"/>
        <v>0</v>
      </c>
      <c r="FM22" s="542">
        <f t="shared" si="22"/>
        <v>0</v>
      </c>
      <c r="FN22" s="542">
        <f t="shared" si="23"/>
        <v>0</v>
      </c>
      <c r="FO22" s="542">
        <f t="shared" si="24"/>
        <v>0</v>
      </c>
      <c r="FP22" s="542">
        <f t="shared" si="25"/>
        <v>0</v>
      </c>
      <c r="FQ22" s="542">
        <f t="shared" si="53"/>
        <v>0</v>
      </c>
      <c r="FR22" s="423"/>
      <c r="FS22" s="423"/>
      <c r="FT22" s="423"/>
      <c r="FU22" s="423"/>
      <c r="FV22" s="423"/>
      <c r="FW22" s="423"/>
      <c r="FX22" s="423"/>
      <c r="FY22" s="423"/>
      <c r="FZ22" s="423"/>
      <c r="GA22" s="423"/>
      <c r="GB22" s="423"/>
      <c r="GC22" s="423"/>
      <c r="GD22" s="423"/>
      <c r="GE22" s="423"/>
      <c r="GF22" s="423"/>
      <c r="GG22" s="423"/>
      <c r="GH22" s="423">
        <f t="shared" si="54"/>
        <v>0</v>
      </c>
      <c r="GI22" s="423">
        <f t="shared" si="55"/>
        <v>0</v>
      </c>
      <c r="GJ22" s="423">
        <f t="shared" si="56"/>
        <v>0</v>
      </c>
      <c r="GK22" s="423">
        <f t="shared" si="57"/>
        <v>0</v>
      </c>
      <c r="GL22" s="423">
        <f t="shared" si="58"/>
        <v>0</v>
      </c>
      <c r="GM22" s="423">
        <f t="shared" si="59"/>
        <v>0</v>
      </c>
      <c r="GN22" s="423">
        <f t="shared" si="60"/>
        <v>0</v>
      </c>
      <c r="GO22" s="423">
        <f t="shared" si="61"/>
        <v>0</v>
      </c>
      <c r="GP22" s="423">
        <f t="shared" si="62"/>
        <v>0</v>
      </c>
      <c r="GQ22" s="423">
        <f t="shared" si="63"/>
        <v>0</v>
      </c>
      <c r="GR22" s="423">
        <f t="shared" si="64"/>
        <v>0</v>
      </c>
      <c r="GS22" s="423">
        <f t="shared" si="65"/>
        <v>0</v>
      </c>
      <c r="GT22" s="423">
        <f t="shared" si="66"/>
        <v>0</v>
      </c>
      <c r="GU22" s="423">
        <f t="shared" si="67"/>
        <v>0</v>
      </c>
      <c r="GV22" s="423">
        <f t="shared" si="68"/>
        <v>0</v>
      </c>
      <c r="GW22" s="423">
        <f t="shared" si="69"/>
        <v>0</v>
      </c>
      <c r="GX22" s="423"/>
      <c r="GY22" s="423">
        <f t="shared" si="70"/>
        <v>0</v>
      </c>
      <c r="GZ22" s="423">
        <f t="shared" si="71"/>
        <v>0</v>
      </c>
      <c r="HA22" s="423">
        <f t="shared" si="72"/>
        <v>0</v>
      </c>
      <c r="HB22" s="423">
        <f t="shared" si="73"/>
        <v>0</v>
      </c>
      <c r="HC22" s="423">
        <f t="shared" si="74"/>
        <v>0</v>
      </c>
      <c r="HD22" s="445">
        <f t="shared" si="75"/>
        <v>0</v>
      </c>
      <c r="HE22" s="423">
        <f t="shared" si="76"/>
        <v>0</v>
      </c>
      <c r="HF22" s="423">
        <f t="shared" si="77"/>
        <v>0</v>
      </c>
      <c r="HG22" s="423">
        <f t="shared" si="26"/>
        <v>0</v>
      </c>
      <c r="HH22" s="423"/>
      <c r="HI22" s="423"/>
      <c r="HJ22" s="423"/>
      <c r="HK22" s="423"/>
      <c r="HL22" s="423"/>
      <c r="HM22" s="445"/>
      <c r="HN22" s="423"/>
      <c r="HO22" s="423"/>
      <c r="HP22" s="423"/>
    </row>
    <row r="23" spans="1:224" s="541" customFormat="1" ht="40.15" customHeight="1">
      <c r="A23" s="534" t="str">
        <f>IF(Aglomeracje!G15-7&gt;0,8&amp;"/"&amp;Aglomeracje!G15,"X")</f>
        <v>X</v>
      </c>
      <c r="B23" s="348" t="str">
        <f>IF(A23="x","X",IF(Aglomeracje!$C$15&lt;&gt;"",Aglomeracje!$C$15,"Brak wpisanych danych kol.1 w arkuszu Aglomeracje "))</f>
        <v>X</v>
      </c>
      <c r="C23" s="348" t="str">
        <f>IF(A23="x","X",IF(Aglomeracje!$E$15&lt;&gt;"",Aglomeracje!$E$15,"Brak wpisanych danych w kol. 2 w arkuszu Aglomeracje"))</f>
        <v>X</v>
      </c>
      <c r="D23" s="348" t="str">
        <f>IF(A23="x","X",IF(Aglomeracje!$L$15&lt;&gt;"",Aglomeracje!$L$15,"Brak wpisanych danych w kol.9 w arkuszu Aglomeracje"))</f>
        <v>X</v>
      </c>
      <c r="E23" s="535"/>
      <c r="F23" s="574" t="str">
        <f>IF(E23&lt;&gt;"",IF(COUNTIF('Dane pomocnicze'!$AU$5:$AU$1658,Oczyszczalnie!E23)=0,"Błędnie wpisany I_d lub brak I_d w sprawozdaniu z zeszłego roku",""),"")</f>
        <v/>
      </c>
      <c r="G23" s="347"/>
      <c r="H23" s="371"/>
      <c r="I23" s="347"/>
      <c r="J23" s="347"/>
      <c r="K23" s="536"/>
      <c r="L23" s="372"/>
      <c r="M23" s="372"/>
      <c r="N23" s="372"/>
      <c r="O23" s="537"/>
      <c r="P23" s="574" t="str">
        <f t="shared" si="27"/>
        <v/>
      </c>
      <c r="Q23" s="535"/>
      <c r="R23" s="537"/>
      <c r="S23" s="537"/>
      <c r="T23" s="537"/>
      <c r="U23" s="535"/>
      <c r="V23" s="538" t="str">
        <f t="shared" si="28"/>
        <v/>
      </c>
      <c r="W23" s="587" t="str">
        <f t="shared" si="29"/>
        <v/>
      </c>
      <c r="X23" s="537"/>
      <c r="Y23" s="537"/>
      <c r="Z23" s="588" t="str">
        <f t="shared" si="30"/>
        <v/>
      </c>
      <c r="AA23" s="537"/>
      <c r="AB23" s="537"/>
      <c r="AC23" s="574" t="str">
        <f t="shared" si="31"/>
        <v/>
      </c>
      <c r="AD23" s="358" t="str">
        <f t="shared" si="32"/>
        <v/>
      </c>
      <c r="AE23" s="535"/>
      <c r="AF23" s="535"/>
      <c r="AG23" s="535"/>
      <c r="AH23" s="535"/>
      <c r="AI23" s="535"/>
      <c r="AJ23" s="374"/>
      <c r="AK23" s="374"/>
      <c r="AL23" s="374"/>
      <c r="AM23" s="539"/>
      <c r="AN23" s="371"/>
      <c r="AO23" s="371"/>
      <c r="AP23" s="371"/>
      <c r="AQ23" s="371"/>
      <c r="AR23" s="371"/>
      <c r="AS23" s="371"/>
      <c r="AT23" s="375"/>
      <c r="AU23" s="375"/>
      <c r="AV23" s="375"/>
      <c r="AW23" s="375"/>
      <c r="AX23" s="376"/>
      <c r="AY23" s="375"/>
      <c r="AZ23" s="375"/>
      <c r="BA23" s="375"/>
      <c r="BB23" s="375"/>
      <c r="BC23" s="375"/>
      <c r="BD23" s="377"/>
      <c r="BE23" s="378"/>
      <c r="BF23" s="574" t="str">
        <f t="shared" si="33"/>
        <v/>
      </c>
      <c r="BG23" s="574" t="str">
        <f t="shared" si="34"/>
        <v/>
      </c>
      <c r="BH23" s="574" t="str">
        <f t="shared" si="35"/>
        <v/>
      </c>
      <c r="BI23" s="535"/>
      <c r="BJ23" s="538" t="str">
        <f t="shared" si="36"/>
        <v/>
      </c>
      <c r="BK23" s="371"/>
      <c r="BL23" s="480"/>
      <c r="BM23" s="480"/>
      <c r="BN23" s="480"/>
      <c r="BO23" s="480"/>
      <c r="BP23" s="480"/>
      <c r="BQ23" s="480"/>
      <c r="BR23" s="480"/>
      <c r="BS23" s="480"/>
      <c r="BT23" s="480"/>
      <c r="BU23" s="480"/>
      <c r="BV23" s="480"/>
      <c r="BW23" s="480"/>
      <c r="BX23" s="535"/>
      <c r="BY23" s="574" t="str">
        <f t="shared" si="37"/>
        <v/>
      </c>
      <c r="BZ23" s="535"/>
      <c r="CA23" s="485"/>
      <c r="CB23" s="485"/>
      <c r="CC23" s="485"/>
      <c r="CD23" s="642"/>
      <c r="CE23" s="485"/>
      <c r="CF23" s="485"/>
      <c r="CG23" s="485"/>
      <c r="CH23" s="371"/>
      <c r="CI23" s="535"/>
      <c r="CJ23" s="485"/>
      <c r="CK23" s="535"/>
      <c r="CL23" s="357"/>
      <c r="CM23" s="357"/>
      <c r="CN23" s="357"/>
      <c r="CO23" s="357"/>
      <c r="CP23" s="538" t="str">
        <f t="shared" si="38"/>
        <v/>
      </c>
      <c r="CQ23" s="357"/>
      <c r="CR23" s="357"/>
      <c r="CS23" s="357"/>
      <c r="CT23" s="357"/>
      <c r="CU23" s="535"/>
      <c r="CV23" s="357"/>
      <c r="CW23" s="535"/>
      <c r="CX23" s="357"/>
      <c r="CY23" s="535"/>
      <c r="CZ23" s="538" t="str">
        <f t="shared" si="39"/>
        <v/>
      </c>
      <c r="DA23" s="538" t="str">
        <f t="shared" si="40"/>
        <v/>
      </c>
      <c r="DB23" s="574" t="str">
        <f t="shared" si="41"/>
        <v/>
      </c>
      <c r="DC23" s="535"/>
      <c r="DD23" s="540"/>
      <c r="DE23" s="540"/>
      <c r="DF23" s="540"/>
      <c r="DG23" s="540"/>
      <c r="DH23" s="380"/>
      <c r="DI23" s="371"/>
      <c r="DJ23" s="371"/>
      <c r="DK23" s="371"/>
      <c r="DL23" s="535"/>
      <c r="DM23" s="485"/>
      <c r="DN23" s="535"/>
      <c r="DO23" s="554"/>
      <c r="DP23" s="561"/>
      <c r="DQ23" s="371"/>
      <c r="DR23" s="357"/>
      <c r="DS23" s="374"/>
      <c r="DT23" s="608"/>
      <c r="DU23" s="374"/>
      <c r="DV23" s="643"/>
      <c r="DW23" s="485"/>
      <c r="DX23" s="562"/>
      <c r="DY23" s="561"/>
      <c r="DZ23" s="371"/>
      <c r="EA23" s="644"/>
      <c r="EB23" s="644"/>
      <c r="EC23" s="357"/>
      <c r="ED23" s="374"/>
      <c r="EE23" s="374"/>
      <c r="EF23" s="485"/>
      <c r="EG23" s="485"/>
      <c r="EH23" s="538" t="str">
        <f t="shared" si="42"/>
        <v/>
      </c>
      <c r="EI23" s="574" t="str">
        <f t="shared" si="43"/>
        <v/>
      </c>
      <c r="EJ23" s="535"/>
      <c r="EK23" s="535"/>
      <c r="EN23" s="423"/>
      <c r="EO23" s="542">
        <f t="shared" si="44"/>
        <v>0</v>
      </c>
      <c r="EP23" s="542">
        <f t="shared" si="45"/>
        <v>0</v>
      </c>
      <c r="EQ23" s="542">
        <f t="shared" si="46"/>
        <v>0</v>
      </c>
      <c r="ER23" s="542">
        <f t="shared" si="47"/>
        <v>0</v>
      </c>
      <c r="ES23" s="542">
        <f t="shared" si="48"/>
        <v>0</v>
      </c>
      <c r="ET23" s="542">
        <f t="shared" si="9"/>
        <v>1</v>
      </c>
      <c r="EU23" s="542">
        <f>Aglomeracje!$AQ$15</f>
        <v>0</v>
      </c>
      <c r="EV23" s="543">
        <f>Aglomeracje!$CD$15+Aglomeracje!$CE$15-'KP - końcowe punkty'!$V$12</f>
        <v>0</v>
      </c>
      <c r="EW23" s="542">
        <f t="shared" si="49"/>
        <v>0</v>
      </c>
      <c r="EX23" s="542">
        <f t="shared" si="50"/>
        <v>1</v>
      </c>
      <c r="EY23" s="542">
        <f t="shared" si="10"/>
        <v>25</v>
      </c>
      <c r="EZ23" s="542">
        <f t="shared" si="11"/>
        <v>125</v>
      </c>
      <c r="FA23" s="542">
        <f t="shared" si="12"/>
        <v>35</v>
      </c>
      <c r="FB23" s="542">
        <f t="shared" si="13"/>
        <v>15</v>
      </c>
      <c r="FC23" s="542">
        <f t="shared" si="14"/>
        <v>2</v>
      </c>
      <c r="FD23" s="542" t="str">
        <f t="shared" si="15"/>
        <v/>
      </c>
      <c r="FE23" s="542" t="str">
        <f t="shared" si="51"/>
        <v>TAK</v>
      </c>
      <c r="FF23" s="542">
        <f t="shared" si="52"/>
        <v>1</v>
      </c>
      <c r="FG23" s="542">
        <f t="shared" si="16"/>
        <v>29.2</v>
      </c>
      <c r="FH23" s="542">
        <f t="shared" si="17"/>
        <v>145.9</v>
      </c>
      <c r="FI23" s="542">
        <f t="shared" si="18"/>
        <v>43.8</v>
      </c>
      <c r="FJ23" s="542">
        <f t="shared" si="19"/>
        <v>16.3</v>
      </c>
      <c r="FK23" s="542">
        <f t="shared" si="20"/>
        <v>2</v>
      </c>
      <c r="FL23" s="542">
        <f t="shared" si="21"/>
        <v>0</v>
      </c>
      <c r="FM23" s="542">
        <f t="shared" si="22"/>
        <v>0</v>
      </c>
      <c r="FN23" s="542">
        <f t="shared" si="23"/>
        <v>0</v>
      </c>
      <c r="FO23" s="542">
        <f t="shared" si="24"/>
        <v>0</v>
      </c>
      <c r="FP23" s="542">
        <f t="shared" si="25"/>
        <v>0</v>
      </c>
      <c r="FQ23" s="542">
        <f t="shared" si="53"/>
        <v>0</v>
      </c>
      <c r="FR23" s="423"/>
      <c r="FS23" s="423"/>
      <c r="FT23" s="423"/>
      <c r="FU23" s="423"/>
      <c r="FV23" s="423"/>
      <c r="FW23" s="423"/>
      <c r="FX23" s="423"/>
      <c r="FY23" s="423"/>
      <c r="FZ23" s="423"/>
      <c r="GA23" s="423"/>
      <c r="GB23" s="423"/>
      <c r="GC23" s="423"/>
      <c r="GD23" s="423"/>
      <c r="GE23" s="423"/>
      <c r="GF23" s="423"/>
      <c r="GG23" s="423"/>
      <c r="GH23" s="423">
        <f t="shared" si="54"/>
        <v>0</v>
      </c>
      <c r="GI23" s="423">
        <f t="shared" si="55"/>
        <v>0</v>
      </c>
      <c r="GJ23" s="423">
        <f t="shared" si="56"/>
        <v>0</v>
      </c>
      <c r="GK23" s="423">
        <f t="shared" si="57"/>
        <v>0</v>
      </c>
      <c r="GL23" s="423">
        <f t="shared" si="58"/>
        <v>0</v>
      </c>
      <c r="GM23" s="423">
        <f t="shared" si="59"/>
        <v>0</v>
      </c>
      <c r="GN23" s="423">
        <f t="shared" si="60"/>
        <v>0</v>
      </c>
      <c r="GO23" s="423">
        <f t="shared" si="61"/>
        <v>0</v>
      </c>
      <c r="GP23" s="423">
        <f t="shared" si="62"/>
        <v>0</v>
      </c>
      <c r="GQ23" s="423">
        <f t="shared" si="63"/>
        <v>0</v>
      </c>
      <c r="GR23" s="423">
        <f t="shared" si="64"/>
        <v>0</v>
      </c>
      <c r="GS23" s="423">
        <f t="shared" si="65"/>
        <v>0</v>
      </c>
      <c r="GT23" s="423">
        <f t="shared" si="66"/>
        <v>0</v>
      </c>
      <c r="GU23" s="423">
        <f t="shared" si="67"/>
        <v>0</v>
      </c>
      <c r="GV23" s="423">
        <f t="shared" si="68"/>
        <v>0</v>
      </c>
      <c r="GW23" s="423">
        <f t="shared" si="69"/>
        <v>0</v>
      </c>
      <c r="GX23" s="423"/>
      <c r="GY23" s="423">
        <f>IF(AND(M23&lt;L23,M23&lt;&gt;""),1,0)</f>
        <v>0</v>
      </c>
      <c r="GZ23" s="423">
        <f t="shared" si="71"/>
        <v>0</v>
      </c>
      <c r="HA23" s="423">
        <f t="shared" si="72"/>
        <v>0</v>
      </c>
      <c r="HB23" s="423">
        <f t="shared" si="73"/>
        <v>0</v>
      </c>
      <c r="HC23" s="423">
        <f t="shared" si="74"/>
        <v>0</v>
      </c>
      <c r="HD23" s="445">
        <f t="shared" si="75"/>
        <v>0</v>
      </c>
      <c r="HE23" s="423">
        <f t="shared" si="76"/>
        <v>0</v>
      </c>
      <c r="HF23" s="423">
        <f t="shared" si="77"/>
        <v>0</v>
      </c>
      <c r="HG23" s="423">
        <f t="shared" si="26"/>
        <v>0</v>
      </c>
      <c r="HH23" s="423"/>
      <c r="HI23" s="423"/>
      <c r="HJ23" s="423"/>
      <c r="HK23" s="423"/>
      <c r="HL23" s="423"/>
      <c r="HM23" s="445"/>
      <c r="HN23" s="423"/>
      <c r="HO23" s="423"/>
      <c r="HP23" s="423"/>
    </row>
    <row r="24" spans="1:224" s="541" customFormat="1" ht="40.15" customHeight="1">
      <c r="A24" s="534" t="str">
        <f>IF(Aglomeracje!G15-8&gt;0,9&amp;"/"&amp;Aglomeracje!G15,"X")</f>
        <v>X</v>
      </c>
      <c r="B24" s="348" t="str">
        <f>IF(A24="x","X",IF(Aglomeracje!$C$15&lt;&gt;"",Aglomeracje!$C$15,"Brak wpisanych danych kol.1 w arkuszu Aglomeracje "))</f>
        <v>X</v>
      </c>
      <c r="C24" s="348" t="str">
        <f>IF(A24="x","X",IF(Aglomeracje!$E$15&lt;&gt;"",Aglomeracje!$E$15,"Brak wpisanych danych w kol. 2 w arkuszu Aglomeracje"))</f>
        <v>X</v>
      </c>
      <c r="D24" s="348" t="str">
        <f>IF(A24="x","X",IF(Aglomeracje!$L$15&lt;&gt;"",Aglomeracje!$L$15,"Brak wpisanych danych w kol.9 w arkuszu Aglomeracje"))</f>
        <v>X</v>
      </c>
      <c r="E24" s="535"/>
      <c r="F24" s="574" t="str">
        <f>IF(E24&lt;&gt;"",IF(COUNTIF('Dane pomocnicze'!$AU$5:$AU$1658,Oczyszczalnie!E24)=0,"Błędnie wpisany I_d lub brak I_d w sprawozdaniu z zeszłego roku",""),"")</f>
        <v/>
      </c>
      <c r="G24" s="347"/>
      <c r="H24" s="371"/>
      <c r="I24" s="347"/>
      <c r="J24" s="347"/>
      <c r="K24" s="536"/>
      <c r="L24" s="372"/>
      <c r="M24" s="372"/>
      <c r="N24" s="372"/>
      <c r="O24" s="537"/>
      <c r="P24" s="574" t="str">
        <f t="shared" si="27"/>
        <v/>
      </c>
      <c r="Q24" s="535"/>
      <c r="R24" s="537"/>
      <c r="S24" s="537"/>
      <c r="T24" s="537"/>
      <c r="U24" s="535"/>
      <c r="V24" s="538" t="str">
        <f t="shared" si="28"/>
        <v/>
      </c>
      <c r="W24" s="587" t="str">
        <f t="shared" si="29"/>
        <v/>
      </c>
      <c r="X24" s="537"/>
      <c r="Y24" s="537"/>
      <c r="Z24" s="588" t="str">
        <f t="shared" si="30"/>
        <v/>
      </c>
      <c r="AA24" s="537"/>
      <c r="AB24" s="537"/>
      <c r="AC24" s="574" t="str">
        <f t="shared" si="31"/>
        <v/>
      </c>
      <c r="AD24" s="358" t="str">
        <f t="shared" si="32"/>
        <v/>
      </c>
      <c r="AE24" s="535"/>
      <c r="AF24" s="535"/>
      <c r="AG24" s="535"/>
      <c r="AH24" s="535"/>
      <c r="AI24" s="535"/>
      <c r="AJ24" s="374"/>
      <c r="AK24" s="374"/>
      <c r="AL24" s="374"/>
      <c r="AM24" s="539"/>
      <c r="AN24" s="371"/>
      <c r="AO24" s="371"/>
      <c r="AP24" s="371"/>
      <c r="AQ24" s="371"/>
      <c r="AR24" s="371"/>
      <c r="AS24" s="371"/>
      <c r="AT24" s="375"/>
      <c r="AU24" s="375"/>
      <c r="AV24" s="375"/>
      <c r="AW24" s="375"/>
      <c r="AX24" s="376"/>
      <c r="AY24" s="375"/>
      <c r="AZ24" s="375"/>
      <c r="BA24" s="375"/>
      <c r="BB24" s="375"/>
      <c r="BC24" s="375"/>
      <c r="BD24" s="377"/>
      <c r="BE24" s="378"/>
      <c r="BF24" s="574" t="str">
        <f t="shared" si="33"/>
        <v/>
      </c>
      <c r="BG24" s="574" t="str">
        <f t="shared" si="34"/>
        <v/>
      </c>
      <c r="BH24" s="574" t="str">
        <f t="shared" si="35"/>
        <v/>
      </c>
      <c r="BI24" s="535"/>
      <c r="BJ24" s="538" t="str">
        <f t="shared" si="36"/>
        <v/>
      </c>
      <c r="BK24" s="371"/>
      <c r="BL24" s="480"/>
      <c r="BM24" s="480"/>
      <c r="BN24" s="480"/>
      <c r="BO24" s="480"/>
      <c r="BP24" s="480"/>
      <c r="BQ24" s="480"/>
      <c r="BR24" s="480"/>
      <c r="BS24" s="480"/>
      <c r="BT24" s="480"/>
      <c r="BU24" s="480"/>
      <c r="BV24" s="480"/>
      <c r="BW24" s="480"/>
      <c r="BX24" s="535"/>
      <c r="BY24" s="574" t="str">
        <f t="shared" si="37"/>
        <v/>
      </c>
      <c r="BZ24" s="535"/>
      <c r="CA24" s="485"/>
      <c r="CB24" s="485"/>
      <c r="CC24" s="485"/>
      <c r="CD24" s="642"/>
      <c r="CE24" s="485"/>
      <c r="CF24" s="485"/>
      <c r="CG24" s="485"/>
      <c r="CH24" s="371"/>
      <c r="CI24" s="535"/>
      <c r="CJ24" s="485"/>
      <c r="CK24" s="535"/>
      <c r="CL24" s="357"/>
      <c r="CM24" s="357"/>
      <c r="CN24" s="357"/>
      <c r="CO24" s="357"/>
      <c r="CP24" s="538" t="str">
        <f t="shared" si="38"/>
        <v/>
      </c>
      <c r="CQ24" s="357"/>
      <c r="CR24" s="357"/>
      <c r="CS24" s="357"/>
      <c r="CT24" s="357"/>
      <c r="CU24" s="535"/>
      <c r="CV24" s="357"/>
      <c r="CW24" s="535"/>
      <c r="CX24" s="357"/>
      <c r="CY24" s="535"/>
      <c r="CZ24" s="538" t="str">
        <f t="shared" si="39"/>
        <v/>
      </c>
      <c r="DA24" s="538" t="str">
        <f t="shared" si="40"/>
        <v/>
      </c>
      <c r="DB24" s="574" t="str">
        <f t="shared" si="41"/>
        <v/>
      </c>
      <c r="DC24" s="535"/>
      <c r="DD24" s="540"/>
      <c r="DE24" s="540"/>
      <c r="DF24" s="540"/>
      <c r="DG24" s="540"/>
      <c r="DH24" s="380"/>
      <c r="DI24" s="371"/>
      <c r="DJ24" s="371"/>
      <c r="DK24" s="371"/>
      <c r="DL24" s="535"/>
      <c r="DM24" s="485"/>
      <c r="DN24" s="535"/>
      <c r="DO24" s="554"/>
      <c r="DP24" s="561"/>
      <c r="DQ24" s="371"/>
      <c r="DR24" s="357"/>
      <c r="DS24" s="374"/>
      <c r="DT24" s="608"/>
      <c r="DU24" s="374"/>
      <c r="DV24" s="643"/>
      <c r="DW24" s="485"/>
      <c r="DX24" s="562"/>
      <c r="DY24" s="561"/>
      <c r="DZ24" s="371"/>
      <c r="EA24" s="644"/>
      <c r="EB24" s="644"/>
      <c r="EC24" s="357"/>
      <c r="ED24" s="374"/>
      <c r="EE24" s="374"/>
      <c r="EF24" s="485"/>
      <c r="EG24" s="485"/>
      <c r="EH24" s="538" t="str">
        <f t="shared" si="42"/>
        <v/>
      </c>
      <c r="EI24" s="574" t="str">
        <f t="shared" si="43"/>
        <v/>
      </c>
      <c r="EJ24" s="535"/>
      <c r="EK24" s="535"/>
      <c r="EN24" s="423"/>
      <c r="EO24" s="542">
        <f t="shared" si="44"/>
        <v>0</v>
      </c>
      <c r="EP24" s="542">
        <f t="shared" si="45"/>
        <v>0</v>
      </c>
      <c r="EQ24" s="542">
        <f t="shared" si="46"/>
        <v>0</v>
      </c>
      <c r="ER24" s="542">
        <f t="shared" si="47"/>
        <v>0</v>
      </c>
      <c r="ES24" s="542">
        <f t="shared" si="48"/>
        <v>0</v>
      </c>
      <c r="ET24" s="542">
        <f t="shared" si="9"/>
        <v>1</v>
      </c>
      <c r="EU24" s="542">
        <f>Aglomeracje!$AQ$15</f>
        <v>0</v>
      </c>
      <c r="EV24" s="543">
        <f>Aglomeracje!$CD$15+Aglomeracje!$CE$15-'KP - końcowe punkty'!$V$12</f>
        <v>0</v>
      </c>
      <c r="EW24" s="542">
        <f t="shared" si="49"/>
        <v>0</v>
      </c>
      <c r="EX24" s="542">
        <f t="shared" si="50"/>
        <v>1</v>
      </c>
      <c r="EY24" s="542">
        <f t="shared" si="10"/>
        <v>25</v>
      </c>
      <c r="EZ24" s="542">
        <f t="shared" si="11"/>
        <v>125</v>
      </c>
      <c r="FA24" s="542">
        <f t="shared" si="12"/>
        <v>35</v>
      </c>
      <c r="FB24" s="542">
        <f t="shared" si="13"/>
        <v>15</v>
      </c>
      <c r="FC24" s="542">
        <f t="shared" si="14"/>
        <v>2</v>
      </c>
      <c r="FD24" s="542" t="str">
        <f t="shared" si="15"/>
        <v/>
      </c>
      <c r="FE24" s="542" t="str">
        <f t="shared" si="51"/>
        <v>TAK</v>
      </c>
      <c r="FF24" s="542">
        <f t="shared" si="52"/>
        <v>1</v>
      </c>
      <c r="FG24" s="542">
        <f t="shared" si="16"/>
        <v>29.2</v>
      </c>
      <c r="FH24" s="542">
        <f t="shared" si="17"/>
        <v>145.9</v>
      </c>
      <c r="FI24" s="542">
        <f t="shared" si="18"/>
        <v>43.8</v>
      </c>
      <c r="FJ24" s="542">
        <f t="shared" si="19"/>
        <v>16.3</v>
      </c>
      <c r="FK24" s="542">
        <f t="shared" si="20"/>
        <v>2</v>
      </c>
      <c r="FL24" s="542">
        <f t="shared" si="21"/>
        <v>0</v>
      </c>
      <c r="FM24" s="542">
        <f t="shared" si="22"/>
        <v>0</v>
      </c>
      <c r="FN24" s="542">
        <f t="shared" si="23"/>
        <v>0</v>
      </c>
      <c r="FO24" s="542">
        <f t="shared" si="24"/>
        <v>0</v>
      </c>
      <c r="FP24" s="542">
        <f t="shared" si="25"/>
        <v>0</v>
      </c>
      <c r="FQ24" s="542">
        <f t="shared" si="53"/>
        <v>0</v>
      </c>
      <c r="FR24" s="423"/>
      <c r="FS24" s="423"/>
      <c r="FT24" s="423"/>
      <c r="FU24" s="423"/>
      <c r="FV24" s="423"/>
      <c r="FW24" s="423"/>
      <c r="FX24" s="423"/>
      <c r="FY24" s="423"/>
      <c r="FZ24" s="423"/>
      <c r="GA24" s="423"/>
      <c r="GB24" s="423"/>
      <c r="GC24" s="423"/>
      <c r="GD24" s="423"/>
      <c r="GE24" s="423"/>
      <c r="GF24" s="423"/>
      <c r="GG24" s="423"/>
      <c r="GH24" s="423">
        <f t="shared" si="54"/>
        <v>0</v>
      </c>
      <c r="GI24" s="423">
        <f t="shared" si="55"/>
        <v>0</v>
      </c>
      <c r="GJ24" s="423">
        <f t="shared" si="56"/>
        <v>0</v>
      </c>
      <c r="GK24" s="423">
        <f t="shared" si="57"/>
        <v>0</v>
      </c>
      <c r="GL24" s="423">
        <f t="shared" si="58"/>
        <v>0</v>
      </c>
      <c r="GM24" s="423">
        <f t="shared" si="59"/>
        <v>0</v>
      </c>
      <c r="GN24" s="423">
        <f t="shared" si="60"/>
        <v>0</v>
      </c>
      <c r="GO24" s="423">
        <f t="shared" si="61"/>
        <v>0</v>
      </c>
      <c r="GP24" s="423">
        <f t="shared" si="62"/>
        <v>0</v>
      </c>
      <c r="GQ24" s="423">
        <f t="shared" si="63"/>
        <v>0</v>
      </c>
      <c r="GR24" s="423">
        <f t="shared" si="64"/>
        <v>0</v>
      </c>
      <c r="GS24" s="423">
        <f t="shared" si="65"/>
        <v>0</v>
      </c>
      <c r="GT24" s="423">
        <f t="shared" si="66"/>
        <v>0</v>
      </c>
      <c r="GU24" s="423">
        <f t="shared" si="67"/>
        <v>0</v>
      </c>
      <c r="GV24" s="423">
        <f t="shared" si="68"/>
        <v>0</v>
      </c>
      <c r="GW24" s="423">
        <f t="shared" si="69"/>
        <v>0</v>
      </c>
      <c r="GX24" s="423"/>
      <c r="GY24" s="423">
        <f t="shared" si="70"/>
        <v>0</v>
      </c>
      <c r="GZ24" s="423">
        <f t="shared" si="71"/>
        <v>0</v>
      </c>
      <c r="HA24" s="423">
        <f t="shared" si="72"/>
        <v>0</v>
      </c>
      <c r="HB24" s="423">
        <f t="shared" si="73"/>
        <v>0</v>
      </c>
      <c r="HC24" s="423">
        <f t="shared" si="74"/>
        <v>0</v>
      </c>
      <c r="HD24" s="445">
        <f t="shared" si="75"/>
        <v>0</v>
      </c>
      <c r="HE24" s="423">
        <f t="shared" si="76"/>
        <v>0</v>
      </c>
      <c r="HF24" s="423">
        <f t="shared" si="77"/>
        <v>0</v>
      </c>
      <c r="HG24" s="423">
        <f t="shared" si="26"/>
        <v>0</v>
      </c>
      <c r="HH24" s="423"/>
      <c r="HI24" s="423"/>
      <c r="HJ24" s="423"/>
      <c r="HK24" s="423"/>
      <c r="HL24" s="423"/>
      <c r="HM24" s="445"/>
      <c r="HN24" s="423"/>
      <c r="HO24" s="423"/>
      <c r="HP24" s="423"/>
    </row>
    <row r="25" spans="1:224" s="541" customFormat="1" ht="40.15" customHeight="1">
      <c r="A25" s="534" t="str">
        <f>IF(Aglomeracje!G15-9&gt;0,10&amp;"/"&amp;Aglomeracje!G15,"X")</f>
        <v>X</v>
      </c>
      <c r="B25" s="348" t="str">
        <f>IF(A25="x","X",IF(Aglomeracje!$C$15&lt;&gt;"",Aglomeracje!$C$15,"Brak wpisanych danych kol.1 w arkuszu Aglomeracje "))</f>
        <v>X</v>
      </c>
      <c r="C25" s="348" t="str">
        <f>IF(A25="x","X",IF(Aglomeracje!$E$15&lt;&gt;"",Aglomeracje!$E$15,"Brak wpisanych danych w kol. 2 w arkuszu Aglomeracje"))</f>
        <v>X</v>
      </c>
      <c r="D25" s="348" t="str">
        <f>IF(A25="x","X",IF(Aglomeracje!$L$15&lt;&gt;"",Aglomeracje!$L$15,"Brak wpisanych danych w kol.9 w arkuszu Aglomeracje"))</f>
        <v>X</v>
      </c>
      <c r="E25" s="535"/>
      <c r="F25" s="574" t="str">
        <f>IF(E25&lt;&gt;"",IF(COUNTIF('Dane pomocnicze'!$AU$5:$AU$1658,Oczyszczalnie!E25)=0,"Błędnie wpisany I_d lub brak I_d w sprawozdaniu z zeszłego roku",""),"")</f>
        <v/>
      </c>
      <c r="G25" s="347"/>
      <c r="H25" s="371"/>
      <c r="I25" s="347"/>
      <c r="J25" s="347"/>
      <c r="K25" s="536"/>
      <c r="L25" s="372"/>
      <c r="M25" s="372"/>
      <c r="N25" s="372"/>
      <c r="O25" s="537"/>
      <c r="P25" s="574" t="str">
        <f t="shared" si="27"/>
        <v/>
      </c>
      <c r="Q25" s="535"/>
      <c r="R25" s="537"/>
      <c r="S25" s="537"/>
      <c r="T25" s="537"/>
      <c r="U25" s="535"/>
      <c r="V25" s="538" t="str">
        <f t="shared" si="28"/>
        <v/>
      </c>
      <c r="W25" s="587" t="str">
        <f t="shared" si="29"/>
        <v/>
      </c>
      <c r="X25" s="537"/>
      <c r="Y25" s="537"/>
      <c r="Z25" s="588" t="str">
        <f t="shared" si="30"/>
        <v/>
      </c>
      <c r="AA25" s="537"/>
      <c r="AB25" s="537"/>
      <c r="AC25" s="574" t="str">
        <f t="shared" si="31"/>
        <v/>
      </c>
      <c r="AD25" s="358" t="str">
        <f t="shared" si="32"/>
        <v/>
      </c>
      <c r="AE25" s="535"/>
      <c r="AF25" s="535"/>
      <c r="AG25" s="535"/>
      <c r="AH25" s="535"/>
      <c r="AI25" s="535"/>
      <c r="AJ25" s="374"/>
      <c r="AK25" s="374"/>
      <c r="AL25" s="374"/>
      <c r="AM25" s="539"/>
      <c r="AN25" s="371"/>
      <c r="AO25" s="371"/>
      <c r="AP25" s="371"/>
      <c r="AQ25" s="371"/>
      <c r="AR25" s="371"/>
      <c r="AS25" s="371"/>
      <c r="AT25" s="375"/>
      <c r="AU25" s="375"/>
      <c r="AV25" s="375"/>
      <c r="AW25" s="375"/>
      <c r="AX25" s="376"/>
      <c r="AY25" s="375"/>
      <c r="AZ25" s="375"/>
      <c r="BA25" s="375"/>
      <c r="BB25" s="375"/>
      <c r="BC25" s="375"/>
      <c r="BD25" s="377"/>
      <c r="BE25" s="378"/>
      <c r="BF25" s="574" t="str">
        <f t="shared" si="33"/>
        <v/>
      </c>
      <c r="BG25" s="574" t="str">
        <f t="shared" si="34"/>
        <v/>
      </c>
      <c r="BH25" s="574" t="str">
        <f t="shared" si="35"/>
        <v/>
      </c>
      <c r="BI25" s="535"/>
      <c r="BJ25" s="538" t="str">
        <f t="shared" si="36"/>
        <v/>
      </c>
      <c r="BK25" s="371"/>
      <c r="BL25" s="480"/>
      <c r="BM25" s="480"/>
      <c r="BN25" s="480"/>
      <c r="BO25" s="480"/>
      <c r="BP25" s="480"/>
      <c r="BQ25" s="480"/>
      <c r="BR25" s="480"/>
      <c r="BS25" s="480"/>
      <c r="BT25" s="480"/>
      <c r="BU25" s="480"/>
      <c r="BV25" s="480"/>
      <c r="BW25" s="480"/>
      <c r="BX25" s="535"/>
      <c r="BY25" s="574" t="str">
        <f t="shared" si="37"/>
        <v/>
      </c>
      <c r="BZ25" s="535"/>
      <c r="CA25" s="485"/>
      <c r="CB25" s="485"/>
      <c r="CC25" s="485"/>
      <c r="CD25" s="642"/>
      <c r="CE25" s="485"/>
      <c r="CF25" s="485"/>
      <c r="CG25" s="485"/>
      <c r="CH25" s="371"/>
      <c r="CI25" s="535"/>
      <c r="CJ25" s="485"/>
      <c r="CK25" s="535"/>
      <c r="CL25" s="357"/>
      <c r="CM25" s="357"/>
      <c r="CN25" s="357"/>
      <c r="CO25" s="357"/>
      <c r="CP25" s="538" t="str">
        <f t="shared" si="38"/>
        <v/>
      </c>
      <c r="CQ25" s="357"/>
      <c r="CR25" s="357"/>
      <c r="CS25" s="357"/>
      <c r="CT25" s="357"/>
      <c r="CU25" s="535"/>
      <c r="CV25" s="357"/>
      <c r="CW25" s="535"/>
      <c r="CX25" s="357"/>
      <c r="CY25" s="535"/>
      <c r="CZ25" s="538" t="str">
        <f t="shared" si="39"/>
        <v/>
      </c>
      <c r="DA25" s="538" t="str">
        <f t="shared" si="40"/>
        <v/>
      </c>
      <c r="DB25" s="574" t="str">
        <f t="shared" si="41"/>
        <v/>
      </c>
      <c r="DC25" s="535"/>
      <c r="DD25" s="540"/>
      <c r="DE25" s="540"/>
      <c r="DF25" s="540"/>
      <c r="DG25" s="540"/>
      <c r="DH25" s="380"/>
      <c r="DI25" s="371"/>
      <c r="DJ25" s="371"/>
      <c r="DK25" s="371"/>
      <c r="DL25" s="535"/>
      <c r="DM25" s="485"/>
      <c r="DN25" s="535"/>
      <c r="DO25" s="554"/>
      <c r="DP25" s="561"/>
      <c r="DQ25" s="371"/>
      <c r="DR25" s="357"/>
      <c r="DS25" s="374"/>
      <c r="DT25" s="608"/>
      <c r="DU25" s="374"/>
      <c r="DV25" s="643"/>
      <c r="DW25" s="485"/>
      <c r="DX25" s="562"/>
      <c r="DY25" s="561"/>
      <c r="DZ25" s="371"/>
      <c r="EA25" s="644"/>
      <c r="EB25" s="644"/>
      <c r="EC25" s="357"/>
      <c r="ED25" s="374"/>
      <c r="EE25" s="374"/>
      <c r="EF25" s="485"/>
      <c r="EG25" s="485"/>
      <c r="EH25" s="538" t="str">
        <f t="shared" si="42"/>
        <v/>
      </c>
      <c r="EI25" s="574" t="str">
        <f t="shared" si="43"/>
        <v/>
      </c>
      <c r="EJ25" s="535"/>
      <c r="EK25" s="535"/>
      <c r="EN25" s="423"/>
      <c r="EO25" s="542">
        <f t="shared" si="44"/>
        <v>0</v>
      </c>
      <c r="EP25" s="542">
        <f t="shared" si="45"/>
        <v>0</v>
      </c>
      <c r="EQ25" s="542">
        <f t="shared" si="46"/>
        <v>0</v>
      </c>
      <c r="ER25" s="542">
        <f t="shared" si="47"/>
        <v>0</v>
      </c>
      <c r="ES25" s="542">
        <f t="shared" si="48"/>
        <v>0</v>
      </c>
      <c r="ET25" s="542">
        <f t="shared" si="9"/>
        <v>1</v>
      </c>
      <c r="EU25" s="542">
        <f>Aglomeracje!$AQ$15</f>
        <v>0</v>
      </c>
      <c r="EV25" s="543">
        <f>Aglomeracje!$CD$15+Aglomeracje!$CE$15-'KP - końcowe punkty'!$V$12</f>
        <v>0</v>
      </c>
      <c r="EW25" s="542">
        <f t="shared" si="49"/>
        <v>0</v>
      </c>
      <c r="EX25" s="542">
        <f t="shared" si="50"/>
        <v>1</v>
      </c>
      <c r="EY25" s="542">
        <f t="shared" si="10"/>
        <v>25</v>
      </c>
      <c r="EZ25" s="542">
        <f t="shared" si="11"/>
        <v>125</v>
      </c>
      <c r="FA25" s="542">
        <f t="shared" si="12"/>
        <v>35</v>
      </c>
      <c r="FB25" s="542">
        <f t="shared" si="13"/>
        <v>15</v>
      </c>
      <c r="FC25" s="542">
        <f t="shared" si="14"/>
        <v>2</v>
      </c>
      <c r="FD25" s="542" t="str">
        <f t="shared" si="15"/>
        <v/>
      </c>
      <c r="FE25" s="542" t="str">
        <f t="shared" si="51"/>
        <v>TAK</v>
      </c>
      <c r="FF25" s="542">
        <f t="shared" si="52"/>
        <v>1</v>
      </c>
      <c r="FG25" s="542">
        <f t="shared" si="16"/>
        <v>29.2</v>
      </c>
      <c r="FH25" s="542">
        <f t="shared" si="17"/>
        <v>145.9</v>
      </c>
      <c r="FI25" s="542">
        <f t="shared" si="18"/>
        <v>43.8</v>
      </c>
      <c r="FJ25" s="542">
        <f t="shared" si="19"/>
        <v>16.3</v>
      </c>
      <c r="FK25" s="542">
        <f t="shared" si="20"/>
        <v>2</v>
      </c>
      <c r="FL25" s="542">
        <f t="shared" si="21"/>
        <v>0</v>
      </c>
      <c r="FM25" s="542">
        <f t="shared" si="22"/>
        <v>0</v>
      </c>
      <c r="FN25" s="542">
        <f t="shared" si="23"/>
        <v>0</v>
      </c>
      <c r="FO25" s="542">
        <f t="shared" si="24"/>
        <v>0</v>
      </c>
      <c r="FP25" s="542">
        <f t="shared" si="25"/>
        <v>0</v>
      </c>
      <c r="FQ25" s="542">
        <f t="shared" si="53"/>
        <v>0</v>
      </c>
      <c r="FR25" s="423"/>
      <c r="FS25" s="423"/>
      <c r="FT25" s="423"/>
      <c r="FU25" s="423"/>
      <c r="FV25" s="423"/>
      <c r="FW25" s="423"/>
      <c r="FX25" s="423"/>
      <c r="FY25" s="423"/>
      <c r="FZ25" s="423"/>
      <c r="GA25" s="423"/>
      <c r="GB25" s="423"/>
      <c r="GC25" s="423"/>
      <c r="GD25" s="423"/>
      <c r="GE25" s="423"/>
      <c r="GF25" s="423"/>
      <c r="GG25" s="423"/>
      <c r="GH25" s="423">
        <f t="shared" si="54"/>
        <v>0</v>
      </c>
      <c r="GI25" s="423">
        <f t="shared" si="55"/>
        <v>0</v>
      </c>
      <c r="GJ25" s="423">
        <f t="shared" si="56"/>
        <v>0</v>
      </c>
      <c r="GK25" s="423">
        <f t="shared" si="57"/>
        <v>0</v>
      </c>
      <c r="GL25" s="423">
        <f t="shared" si="58"/>
        <v>0</v>
      </c>
      <c r="GM25" s="423">
        <f t="shared" si="59"/>
        <v>0</v>
      </c>
      <c r="GN25" s="423">
        <f t="shared" si="60"/>
        <v>0</v>
      </c>
      <c r="GO25" s="423">
        <f t="shared" si="61"/>
        <v>0</v>
      </c>
      <c r="GP25" s="423">
        <f t="shared" si="62"/>
        <v>0</v>
      </c>
      <c r="GQ25" s="423">
        <f t="shared" si="63"/>
        <v>0</v>
      </c>
      <c r="GR25" s="423">
        <f t="shared" si="64"/>
        <v>0</v>
      </c>
      <c r="GS25" s="423">
        <f t="shared" si="65"/>
        <v>0</v>
      </c>
      <c r="GT25" s="423">
        <f t="shared" si="66"/>
        <v>0</v>
      </c>
      <c r="GU25" s="423">
        <f t="shared" si="67"/>
        <v>0</v>
      </c>
      <c r="GV25" s="423">
        <f t="shared" si="68"/>
        <v>0</v>
      </c>
      <c r="GW25" s="423">
        <f t="shared" si="69"/>
        <v>0</v>
      </c>
      <c r="GX25" s="423"/>
      <c r="GY25" s="423">
        <f t="shared" si="70"/>
        <v>0</v>
      </c>
      <c r="GZ25" s="423">
        <f t="shared" si="71"/>
        <v>0</v>
      </c>
      <c r="HA25" s="423">
        <f t="shared" si="72"/>
        <v>0</v>
      </c>
      <c r="HB25" s="423">
        <f t="shared" si="73"/>
        <v>0</v>
      </c>
      <c r="HC25" s="423">
        <f t="shared" si="74"/>
        <v>0</v>
      </c>
      <c r="HD25" s="445">
        <f t="shared" si="75"/>
        <v>0</v>
      </c>
      <c r="HE25" s="423">
        <f t="shared" si="76"/>
        <v>0</v>
      </c>
      <c r="HF25" s="423">
        <f t="shared" si="77"/>
        <v>0</v>
      </c>
      <c r="HG25" s="423">
        <f t="shared" si="26"/>
        <v>0</v>
      </c>
      <c r="HH25" s="423"/>
      <c r="HI25" s="423"/>
      <c r="HJ25" s="423"/>
      <c r="HK25" s="423"/>
      <c r="HL25" s="423"/>
      <c r="HM25" s="445"/>
      <c r="HN25" s="423"/>
      <c r="HO25" s="423"/>
      <c r="HP25" s="423"/>
    </row>
    <row r="26" spans="1:224" ht="14.25" customHeight="1">
      <c r="A26" s="320"/>
      <c r="B26" s="320"/>
      <c r="C26" s="320"/>
      <c r="D26" s="320"/>
      <c r="E26" s="320"/>
      <c r="F26" s="320"/>
      <c r="G26" s="320"/>
      <c r="H26" s="320"/>
      <c r="I26" s="320"/>
      <c r="J26" s="320"/>
      <c r="K26" s="320"/>
      <c r="L26" s="320"/>
      <c r="M26" s="320"/>
      <c r="N26" s="320"/>
      <c r="O26" s="320"/>
      <c r="P26" s="320"/>
      <c r="Q26" s="320"/>
      <c r="R26" s="320"/>
      <c r="S26" s="320"/>
      <c r="T26" s="320"/>
      <c r="U26" s="320"/>
      <c r="V26" s="320"/>
      <c r="W26" s="320"/>
      <c r="X26" s="320"/>
      <c r="Y26" s="320"/>
      <c r="Z26" s="320"/>
      <c r="AA26" s="320"/>
      <c r="AB26" s="320"/>
      <c r="AC26" s="320"/>
      <c r="AD26" s="320"/>
      <c r="AE26" s="320"/>
      <c r="AF26" s="320"/>
      <c r="AG26" s="320"/>
      <c r="AH26" s="320"/>
      <c r="AI26" s="320"/>
      <c r="AJ26" s="320"/>
      <c r="AK26" s="320"/>
      <c r="AL26" s="320"/>
      <c r="AM26" s="320"/>
      <c r="AN26" s="320"/>
      <c r="AO26" s="320"/>
      <c r="AP26" s="320"/>
      <c r="AQ26" s="320"/>
      <c r="AR26" s="320"/>
      <c r="AS26" s="320"/>
      <c r="AT26" s="320"/>
      <c r="AU26" s="320"/>
      <c r="AV26" s="320"/>
      <c r="AW26" s="320"/>
      <c r="AX26" s="320"/>
      <c r="AY26" s="320"/>
      <c r="AZ26" s="320"/>
      <c r="BA26" s="320"/>
      <c r="BB26" s="320"/>
      <c r="BC26" s="320"/>
      <c r="BD26" s="320"/>
      <c r="BE26" s="320"/>
      <c r="BF26" s="320"/>
      <c r="BG26" s="320"/>
      <c r="BH26" s="320"/>
      <c r="BI26" s="320"/>
      <c r="BJ26" s="320"/>
      <c r="BK26" s="320"/>
      <c r="BL26" s="320"/>
      <c r="BM26" s="320"/>
      <c r="BN26" s="320"/>
      <c r="BO26" s="320"/>
      <c r="BP26" s="320"/>
      <c r="BQ26" s="320"/>
      <c r="BR26" s="320"/>
      <c r="BS26" s="320"/>
      <c r="BT26" s="320"/>
      <c r="BU26" s="320"/>
      <c r="BV26" s="320"/>
      <c r="BW26" s="320"/>
      <c r="BX26" s="320"/>
      <c r="BY26" s="320"/>
      <c r="BZ26" s="320"/>
      <c r="CA26" s="320"/>
      <c r="CB26" s="320"/>
      <c r="CC26" s="320"/>
      <c r="CD26" s="320"/>
      <c r="CE26" s="320"/>
      <c r="CF26" s="320"/>
      <c r="CG26" s="320"/>
      <c r="CH26" s="320"/>
      <c r="CI26" s="320"/>
      <c r="CJ26" s="320"/>
      <c r="CK26" s="320"/>
      <c r="CL26" s="320"/>
      <c r="CM26" s="320"/>
      <c r="CN26" s="320"/>
      <c r="CO26" s="320"/>
      <c r="CP26" s="320"/>
      <c r="CQ26" s="320"/>
      <c r="CR26" s="320"/>
      <c r="CS26" s="320"/>
      <c r="CT26" s="320"/>
      <c r="CU26" s="320"/>
      <c r="CV26" s="320"/>
      <c r="CW26" s="320"/>
      <c r="CX26" s="320"/>
      <c r="CY26" s="320"/>
      <c r="CZ26" s="320"/>
      <c r="DA26" s="320"/>
      <c r="DB26" s="320"/>
      <c r="DC26" s="320"/>
      <c r="DD26" s="320"/>
      <c r="DE26" s="320"/>
      <c r="DF26" s="320"/>
      <c r="DG26" s="320"/>
      <c r="DH26" s="320"/>
      <c r="DI26" s="320"/>
      <c r="DJ26" s="320"/>
      <c r="DK26" s="320"/>
      <c r="DL26" s="320"/>
      <c r="DM26" s="320"/>
      <c r="DN26" s="320"/>
      <c r="DO26" s="320"/>
      <c r="DP26" s="320"/>
      <c r="DQ26" s="320"/>
      <c r="DR26" s="320"/>
      <c r="DS26" s="320"/>
      <c r="DT26" s="320"/>
      <c r="DU26" s="320"/>
      <c r="DV26" s="320"/>
      <c r="DW26" s="320"/>
      <c r="DX26" s="320"/>
      <c r="DY26" s="320"/>
      <c r="DZ26" s="320"/>
      <c r="EA26" s="320"/>
      <c r="EB26" s="320"/>
      <c r="EC26" s="320"/>
      <c r="ED26" s="320"/>
      <c r="EE26" s="320"/>
      <c r="EF26" s="320"/>
      <c r="EG26" s="320"/>
      <c r="EH26" s="320"/>
      <c r="EI26" s="320"/>
      <c r="EJ26" s="320"/>
      <c r="EK26" s="320"/>
      <c r="GM26" s="340"/>
      <c r="GN26" s="340"/>
      <c r="GO26" s="340"/>
      <c r="GP26" s="340"/>
    </row>
    <row r="27" spans="1:224" s="370" customFormat="1" ht="14.25" customHeight="1">
      <c r="EN27" s="148"/>
      <c r="EO27" s="148"/>
      <c r="EP27" s="148"/>
      <c r="EQ27" s="148"/>
      <c r="ER27" s="148"/>
      <c r="ES27" s="148"/>
      <c r="ET27" s="148"/>
      <c r="EU27" s="148"/>
      <c r="EV27" s="148"/>
      <c r="EW27" s="148"/>
      <c r="EX27" s="148"/>
      <c r="EY27" s="148"/>
      <c r="EZ27" s="148"/>
      <c r="FA27" s="148"/>
      <c r="FB27" s="148"/>
      <c r="FC27" s="148"/>
      <c r="FD27" s="148"/>
      <c r="FE27" s="148"/>
      <c r="FF27" s="148"/>
      <c r="FG27" s="148"/>
      <c r="FH27" s="148"/>
      <c r="FI27" s="148"/>
      <c r="FJ27" s="148"/>
      <c r="FK27" s="148"/>
      <c r="FL27" s="148"/>
      <c r="FM27" s="148"/>
      <c r="FN27" s="148"/>
      <c r="FO27" s="148"/>
      <c r="FP27" s="148"/>
      <c r="FQ27" s="148"/>
      <c r="FR27" s="148"/>
      <c r="FS27" s="148"/>
      <c r="FT27" s="148"/>
      <c r="FU27" s="148"/>
      <c r="FV27" s="148"/>
      <c r="FW27" s="148"/>
      <c r="FX27" s="148"/>
      <c r="FY27" s="148"/>
      <c r="FZ27" s="148"/>
      <c r="GA27" s="148"/>
      <c r="GB27" s="148"/>
      <c r="GC27" s="148"/>
      <c r="GD27" s="148"/>
      <c r="GE27" s="148"/>
      <c r="GF27" s="148"/>
      <c r="GG27" s="148"/>
      <c r="GH27" s="148"/>
      <c r="GI27" s="148"/>
      <c r="GJ27" s="148"/>
      <c r="GK27" s="148"/>
      <c r="GL27" s="148"/>
      <c r="GM27" s="148"/>
      <c r="GN27" s="148"/>
      <c r="GO27" s="148"/>
      <c r="GP27" s="148"/>
      <c r="GQ27" s="148"/>
      <c r="GR27" s="148"/>
      <c r="GS27" s="148"/>
      <c r="GT27" s="148"/>
      <c r="GU27" s="148"/>
      <c r="GV27" s="148"/>
      <c r="GW27" s="148"/>
      <c r="GX27" s="148"/>
      <c r="GY27" s="148"/>
      <c r="GZ27" s="148"/>
      <c r="HA27" s="148"/>
      <c r="HB27" s="148"/>
      <c r="HC27" s="148"/>
      <c r="HD27" s="147"/>
      <c r="HE27" s="147"/>
      <c r="HF27" s="148"/>
      <c r="HG27" s="148"/>
      <c r="HH27" s="148"/>
      <c r="HI27" s="148"/>
      <c r="HJ27" s="148"/>
      <c r="HK27" s="148"/>
      <c r="HL27" s="148"/>
      <c r="HM27" s="147"/>
      <c r="HN27" s="148"/>
      <c r="HO27" s="148"/>
      <c r="HP27" s="148"/>
    </row>
    <row r="28" spans="1:224" s="342" customFormat="1" ht="21.65" customHeight="1">
      <c r="EN28" s="340"/>
      <c r="EO28" s="340"/>
      <c r="EP28" s="340"/>
      <c r="EQ28" s="340"/>
      <c r="ER28" s="340"/>
      <c r="ES28" s="340"/>
      <c r="ET28" s="340"/>
      <c r="EU28" s="340"/>
      <c r="EV28" s="340"/>
      <c r="EW28" s="340"/>
      <c r="EX28" s="340"/>
      <c r="EY28" s="340"/>
      <c r="EZ28" s="340"/>
      <c r="FA28" s="340"/>
      <c r="FB28" s="340"/>
      <c r="FC28" s="340"/>
      <c r="FD28" s="340"/>
      <c r="FE28" s="340"/>
      <c r="FF28" s="340"/>
      <c r="FG28" s="340"/>
      <c r="FH28" s="340"/>
      <c r="FI28" s="340"/>
      <c r="FJ28" s="340"/>
      <c r="FK28" s="340"/>
      <c r="FL28" s="340"/>
      <c r="FM28" s="340"/>
      <c r="FN28" s="340"/>
      <c r="FO28" s="340"/>
      <c r="FP28" s="340"/>
      <c r="FQ28" s="340"/>
      <c r="FR28" s="340"/>
      <c r="FS28" s="340"/>
      <c r="FT28" s="340"/>
      <c r="FU28" s="340"/>
      <c r="FV28" s="340"/>
      <c r="FW28" s="340"/>
      <c r="FX28" s="340"/>
      <c r="FY28" s="340"/>
      <c r="FZ28" s="340"/>
      <c r="GA28" s="340"/>
      <c r="GB28" s="340"/>
      <c r="GC28" s="340"/>
      <c r="GD28" s="340"/>
      <c r="GE28" s="340"/>
      <c r="GF28" s="340"/>
      <c r="GG28" s="340"/>
      <c r="GH28" s="340"/>
      <c r="GI28" s="340"/>
      <c r="GJ28" s="340"/>
      <c r="GK28" s="340"/>
      <c r="GL28" s="340"/>
      <c r="GM28" s="340"/>
      <c r="GN28" s="340"/>
      <c r="GO28" s="340"/>
      <c r="GP28" s="340"/>
      <c r="GQ28" s="340"/>
      <c r="GR28" s="340"/>
      <c r="GS28" s="340"/>
      <c r="GT28" s="340"/>
      <c r="GU28" s="340"/>
      <c r="GV28" s="340"/>
      <c r="GW28" s="340"/>
      <c r="GX28" s="340"/>
      <c r="GY28" s="340"/>
      <c r="GZ28" s="340"/>
      <c r="HA28" s="340"/>
      <c r="HB28" s="340"/>
      <c r="HC28" s="340"/>
      <c r="HD28" s="420"/>
      <c r="HE28" s="420"/>
      <c r="HF28" s="340"/>
      <c r="HG28" s="340"/>
      <c r="HH28" s="340"/>
      <c r="HI28" s="340"/>
      <c r="HJ28" s="340"/>
      <c r="HK28" s="340"/>
      <c r="HL28" s="340"/>
      <c r="HM28" s="420"/>
      <c r="HN28" s="340"/>
      <c r="HO28" s="340"/>
      <c r="HP28" s="340"/>
    </row>
    <row r="29" spans="1:224" s="342" customFormat="1">
      <c r="EN29" s="340"/>
      <c r="EO29" s="340"/>
      <c r="EP29" s="340"/>
      <c r="EQ29" s="340"/>
      <c r="ER29" s="340"/>
      <c r="ES29" s="340"/>
      <c r="ET29" s="340"/>
      <c r="EU29" s="340"/>
      <c r="EV29" s="340"/>
      <c r="EW29" s="340"/>
      <c r="EX29" s="340"/>
      <c r="EY29" s="340"/>
      <c r="EZ29" s="340"/>
      <c r="FA29" s="340"/>
      <c r="FB29" s="340"/>
      <c r="FC29" s="340"/>
      <c r="FD29" s="340"/>
      <c r="FE29" s="340"/>
      <c r="FF29" s="340"/>
      <c r="FG29" s="340"/>
      <c r="FH29" s="340"/>
      <c r="FI29" s="340"/>
      <c r="FJ29" s="340"/>
      <c r="FK29" s="340"/>
      <c r="FL29" s="340"/>
      <c r="FM29" s="340"/>
      <c r="FN29" s="340"/>
      <c r="FO29" s="340"/>
      <c r="FP29" s="340"/>
      <c r="FQ29" s="340"/>
      <c r="FR29" s="340"/>
      <c r="FS29" s="340"/>
      <c r="FT29" s="340"/>
      <c r="FU29" s="340"/>
      <c r="FV29" s="340"/>
      <c r="FW29" s="340"/>
      <c r="FX29" s="340"/>
      <c r="FY29" s="340"/>
      <c r="FZ29" s="340"/>
      <c r="GA29" s="340"/>
      <c r="GB29" s="340"/>
      <c r="GC29" s="340"/>
      <c r="GD29" s="340"/>
      <c r="GE29" s="340"/>
      <c r="GF29" s="340"/>
      <c r="GG29" s="340"/>
      <c r="GH29" s="340"/>
      <c r="GI29" s="340"/>
      <c r="GJ29" s="340"/>
      <c r="GK29" s="340"/>
      <c r="GL29" s="340"/>
      <c r="GM29" s="340"/>
      <c r="GN29" s="340"/>
      <c r="GO29" s="340"/>
      <c r="GP29" s="340"/>
      <c r="GQ29" s="340"/>
      <c r="GR29" s="340"/>
      <c r="GS29" s="340"/>
      <c r="GT29" s="340"/>
      <c r="GU29" s="340"/>
      <c r="GV29" s="340"/>
      <c r="GW29" s="340"/>
      <c r="GX29" s="340"/>
      <c r="GY29" s="340"/>
      <c r="GZ29" s="340"/>
      <c r="HA29" s="340"/>
      <c r="HB29" s="340"/>
      <c r="HC29" s="340"/>
      <c r="HD29" s="420"/>
      <c r="HE29" s="420"/>
      <c r="HF29" s="340"/>
      <c r="HG29" s="340"/>
      <c r="HH29" s="340"/>
      <c r="HI29" s="340"/>
      <c r="HJ29" s="340"/>
      <c r="HK29" s="340"/>
      <c r="HL29" s="340"/>
      <c r="HM29" s="420"/>
      <c r="HN29" s="340"/>
      <c r="HO29" s="340"/>
      <c r="HP29" s="340"/>
    </row>
    <row r="30" spans="1:224" s="342" customFormat="1">
      <c r="EN30" s="340"/>
      <c r="EO30" s="340"/>
      <c r="EP30" s="340"/>
      <c r="EQ30" s="340"/>
      <c r="ER30" s="340"/>
      <c r="ES30" s="340"/>
      <c r="ET30" s="340"/>
      <c r="EU30" s="340"/>
      <c r="EV30" s="340"/>
      <c r="EW30" s="340"/>
      <c r="EX30" s="340"/>
      <c r="EY30" s="340"/>
      <c r="EZ30" s="340"/>
      <c r="FA30" s="340"/>
      <c r="FB30" s="340"/>
      <c r="FC30" s="340"/>
      <c r="FD30" s="340"/>
      <c r="FE30" s="340"/>
      <c r="FF30" s="340"/>
      <c r="FG30" s="340"/>
      <c r="FH30" s="340"/>
      <c r="FI30" s="340"/>
      <c r="FJ30" s="340"/>
      <c r="FK30" s="340"/>
      <c r="FL30" s="340"/>
      <c r="FM30" s="340"/>
      <c r="FN30" s="340"/>
      <c r="FO30" s="340"/>
      <c r="FP30" s="340"/>
      <c r="FQ30" s="340"/>
      <c r="FR30" s="340"/>
      <c r="FS30" s="340"/>
      <c r="FT30" s="340"/>
      <c r="FU30" s="340"/>
      <c r="FV30" s="340"/>
      <c r="FW30" s="340"/>
      <c r="FX30" s="340"/>
      <c r="FY30" s="340"/>
      <c r="FZ30" s="340"/>
      <c r="GA30" s="340"/>
      <c r="GB30" s="340"/>
      <c r="GC30" s="340"/>
      <c r="GD30" s="340"/>
      <c r="GE30" s="340"/>
      <c r="GF30" s="340"/>
      <c r="GG30" s="340"/>
      <c r="GH30" s="340"/>
      <c r="GI30" s="340"/>
      <c r="GJ30" s="340"/>
      <c r="GK30" s="340"/>
      <c r="GL30" s="340"/>
      <c r="GM30" s="340"/>
      <c r="GN30" s="340"/>
      <c r="GO30" s="340"/>
      <c r="GP30" s="340"/>
      <c r="GQ30" s="340"/>
      <c r="GR30" s="340"/>
      <c r="GS30" s="340"/>
      <c r="GT30" s="340"/>
      <c r="GU30" s="340"/>
      <c r="GV30" s="340"/>
      <c r="GW30" s="340"/>
      <c r="GX30" s="340"/>
      <c r="GY30" s="340"/>
      <c r="GZ30" s="340"/>
      <c r="HA30" s="340"/>
      <c r="HB30" s="340"/>
      <c r="HC30" s="340"/>
      <c r="HD30" s="420"/>
      <c r="HE30" s="420"/>
      <c r="HF30" s="340"/>
      <c r="HG30" s="340"/>
      <c r="HH30" s="340"/>
      <c r="HI30" s="340"/>
      <c r="HJ30" s="340"/>
      <c r="HK30" s="340"/>
      <c r="HL30" s="340"/>
      <c r="HM30" s="420"/>
      <c r="HN30" s="340"/>
      <c r="HO30" s="340"/>
      <c r="HP30" s="340"/>
    </row>
    <row r="31" spans="1:224" s="342" customFormat="1">
      <c r="EN31" s="340"/>
      <c r="EO31" s="340"/>
      <c r="EP31" s="340"/>
      <c r="EQ31" s="340"/>
      <c r="ER31" s="340"/>
      <c r="ES31" s="340"/>
      <c r="ET31" s="340"/>
      <c r="EU31" s="340"/>
      <c r="EV31" s="340"/>
      <c r="EW31" s="340"/>
      <c r="EX31" s="340"/>
      <c r="EY31" s="340"/>
      <c r="EZ31" s="340"/>
      <c r="FA31" s="340"/>
      <c r="FB31" s="340"/>
      <c r="FC31" s="340"/>
      <c r="FD31" s="340"/>
      <c r="FE31" s="340"/>
      <c r="FF31" s="340"/>
      <c r="FG31" s="340"/>
      <c r="FH31" s="340"/>
      <c r="FI31" s="340"/>
      <c r="FJ31" s="340"/>
      <c r="FK31" s="340"/>
      <c r="FL31" s="340"/>
      <c r="FM31" s="340"/>
      <c r="FN31" s="340"/>
      <c r="FO31" s="340"/>
      <c r="FP31" s="340"/>
      <c r="FQ31" s="340"/>
      <c r="FR31" s="340"/>
      <c r="FS31" s="340"/>
      <c r="FT31" s="340"/>
      <c r="FU31" s="340"/>
      <c r="FV31" s="340"/>
      <c r="FW31" s="340"/>
      <c r="FX31" s="340"/>
      <c r="FY31" s="340"/>
      <c r="FZ31" s="340"/>
      <c r="GA31" s="340"/>
      <c r="GB31" s="340"/>
      <c r="GC31" s="340"/>
      <c r="GD31" s="340"/>
      <c r="GE31" s="340"/>
      <c r="GF31" s="340"/>
      <c r="GG31" s="340"/>
      <c r="GH31" s="340"/>
      <c r="GI31" s="340"/>
      <c r="GJ31" s="340"/>
      <c r="GK31" s="340"/>
      <c r="GL31" s="340"/>
      <c r="GM31" s="340"/>
      <c r="GN31" s="340"/>
      <c r="GO31" s="340"/>
      <c r="GP31" s="340"/>
      <c r="GQ31" s="340"/>
      <c r="GR31" s="340"/>
      <c r="GS31" s="340"/>
      <c r="GT31" s="340"/>
      <c r="GU31" s="340"/>
      <c r="GV31" s="340"/>
      <c r="GW31" s="340"/>
      <c r="GX31" s="340"/>
      <c r="GY31" s="340"/>
      <c r="GZ31" s="340"/>
      <c r="HA31" s="340"/>
      <c r="HB31" s="340"/>
      <c r="HC31" s="340"/>
      <c r="HD31" s="420"/>
      <c r="HE31" s="420"/>
      <c r="HF31" s="340"/>
      <c r="HG31" s="340"/>
      <c r="HH31" s="340"/>
      <c r="HI31" s="340"/>
      <c r="HJ31" s="340"/>
      <c r="HK31" s="340"/>
      <c r="HL31" s="340"/>
      <c r="HM31" s="420"/>
      <c r="HN31" s="340"/>
      <c r="HO31" s="340"/>
      <c r="HP31" s="340"/>
    </row>
    <row r="34" spans="211:221">
      <c r="HC34" s="448" t="s">
        <v>10282</v>
      </c>
      <c r="HD34" s="447"/>
      <c r="HE34" s="447"/>
      <c r="HF34" s="446"/>
      <c r="HG34" s="421"/>
      <c r="HH34" s="424" t="s">
        <v>10307</v>
      </c>
      <c r="HI34" s="424"/>
      <c r="HJ34" s="340"/>
      <c r="HK34" s="421"/>
      <c r="HL34" s="340"/>
      <c r="HM34" s="421"/>
    </row>
    <row r="35" spans="211:221">
      <c r="HC35" s="449" t="s">
        <v>10283</v>
      </c>
      <c r="HD35" s="450" t="s">
        <v>10285</v>
      </c>
      <c r="HE35" s="450" t="s">
        <v>10284</v>
      </c>
      <c r="HF35" s="449" t="s">
        <v>10287</v>
      </c>
      <c r="HG35" s="451" t="s">
        <v>10304</v>
      </c>
      <c r="HH35" s="388" t="s">
        <v>10283</v>
      </c>
      <c r="HI35" s="388" t="s">
        <v>10326</v>
      </c>
      <c r="HJ35" s="388" t="s">
        <v>10285</v>
      </c>
      <c r="HK35" s="451" t="s">
        <v>10284</v>
      </c>
      <c r="HL35" s="388" t="s">
        <v>10287</v>
      </c>
      <c r="HM35" s="451" t="s">
        <v>10304</v>
      </c>
    </row>
    <row r="36" spans="211:221" ht="37.15" customHeight="1">
      <c r="HC36" s="460">
        <f>M5</f>
        <v>0</v>
      </c>
      <c r="HD36" s="508" t="s">
        <v>10314</v>
      </c>
      <c r="HE36" s="461" t="s">
        <v>10323</v>
      </c>
      <c r="HF36" s="460">
        <f>IF(HC36&gt;0,1,0)</f>
        <v>0</v>
      </c>
      <c r="HG36" s="461" t="str">
        <f>IF(HF36=1,HD36&amp;" Liczba błędów: "&amp;HC36&amp;HE36,"")</f>
        <v/>
      </c>
      <c r="HH36" s="460">
        <f>Q7</f>
        <v>0</v>
      </c>
      <c r="HI36" s="460" t="str">
        <f>A16</f>
        <v>X</v>
      </c>
      <c r="HJ36" s="506" t="s">
        <v>10328</v>
      </c>
      <c r="HK36" s="461" t="str">
        <f>P16</f>
        <v/>
      </c>
      <c r="HL36" s="460">
        <f>IF(AND(HH36&gt;0,HK36&lt;&gt;""),1,0)</f>
        <v>0</v>
      </c>
      <c r="HM36" s="461" t="str">
        <f>IF(HL36=1,HJ36&amp;", Lp. "&amp;HI36&amp;" ("&amp;HK36&amp;"); ","")</f>
        <v/>
      </c>
    </row>
    <row r="37" spans="211:221" ht="34.15" customHeight="1">
      <c r="HC37" s="460">
        <f>N5</f>
        <v>0</v>
      </c>
      <c r="HD37" s="508" t="s">
        <v>10315</v>
      </c>
      <c r="HE37" s="461" t="s">
        <v>10323</v>
      </c>
      <c r="HF37" s="460">
        <f t="shared" ref="HF37:HF44" si="78">IF(HC37&gt;0,1,0)</f>
        <v>0</v>
      </c>
      <c r="HG37" s="461" t="str">
        <f>IF(HF37=1,HD37&amp;" Liczba błędów: "&amp;HC37&amp;HE37,"")</f>
        <v/>
      </c>
      <c r="HH37" s="460">
        <f>Q7</f>
        <v>0</v>
      </c>
      <c r="HI37" s="460" t="str">
        <f t="shared" ref="HI37:HI45" si="79">A17</f>
        <v>X</v>
      </c>
      <c r="HJ37" s="506" t="s">
        <v>10328</v>
      </c>
      <c r="HK37" s="461" t="str">
        <f t="shared" ref="HK37:HK45" si="80">P17</f>
        <v/>
      </c>
      <c r="HL37" s="460">
        <f t="shared" ref="HL37:HL95" si="81">IF(AND(HH37&gt;0,HK37&lt;&gt;""),1,0)</f>
        <v>0</v>
      </c>
      <c r="HM37" s="461" t="str">
        <f t="shared" ref="HM37:HM95" si="82">IF(HL37=1,HJ37&amp;", Lp. "&amp;HI37&amp;" ("&amp;HK37&amp;"); ","")</f>
        <v/>
      </c>
    </row>
    <row r="38" spans="211:221" ht="57" customHeight="1">
      <c r="HC38" s="460">
        <f>Z5</f>
        <v>0</v>
      </c>
      <c r="HD38" s="508" t="s">
        <v>10316</v>
      </c>
      <c r="HE38" s="461" t="s">
        <v>10324</v>
      </c>
      <c r="HF38" s="460">
        <f t="shared" si="78"/>
        <v>0</v>
      </c>
      <c r="HG38" s="461" t="str">
        <f t="shared" ref="HG38:HG60" si="83">IF(HF38=1,HD38&amp;" Liczba błędów: "&amp;HC38&amp;HE38,"")</f>
        <v/>
      </c>
      <c r="HH38" s="460">
        <f>Q7</f>
        <v>0</v>
      </c>
      <c r="HI38" s="460" t="str">
        <f t="shared" si="79"/>
        <v>X</v>
      </c>
      <c r="HJ38" s="506" t="s">
        <v>10328</v>
      </c>
      <c r="HK38" s="461" t="str">
        <f t="shared" si="80"/>
        <v/>
      </c>
      <c r="HL38" s="460">
        <f t="shared" si="81"/>
        <v>0</v>
      </c>
      <c r="HM38" s="461" t="str">
        <f t="shared" si="82"/>
        <v/>
      </c>
    </row>
    <row r="39" spans="211:221" ht="40.15" customHeight="1">
      <c r="HC39" s="460">
        <f>AN5</f>
        <v>0</v>
      </c>
      <c r="HD39" s="508" t="s">
        <v>10318</v>
      </c>
      <c r="HE39" s="461" t="s">
        <v>10325</v>
      </c>
      <c r="HF39" s="460">
        <f t="shared" si="78"/>
        <v>0</v>
      </c>
      <c r="HG39" s="461" t="str">
        <f t="shared" si="83"/>
        <v/>
      </c>
      <c r="HH39" s="460">
        <f>Q7</f>
        <v>0</v>
      </c>
      <c r="HI39" s="460" t="str">
        <f t="shared" si="79"/>
        <v>X</v>
      </c>
      <c r="HJ39" s="506" t="s">
        <v>10328</v>
      </c>
      <c r="HK39" s="461" t="str">
        <f t="shared" si="80"/>
        <v/>
      </c>
      <c r="HL39" s="460">
        <f t="shared" si="81"/>
        <v>0</v>
      </c>
      <c r="HM39" s="461" t="str">
        <f t="shared" si="82"/>
        <v/>
      </c>
    </row>
    <row r="40" spans="211:221" ht="19.899999999999999" customHeight="1">
      <c r="HC40" s="460">
        <f>AO5</f>
        <v>0</v>
      </c>
      <c r="HD40" s="508" t="s">
        <v>10319</v>
      </c>
      <c r="HE40" s="461" t="s">
        <v>10325</v>
      </c>
      <c r="HF40" s="460">
        <f t="shared" si="78"/>
        <v>0</v>
      </c>
      <c r="HG40" s="461" t="str">
        <f t="shared" si="83"/>
        <v/>
      </c>
      <c r="HH40" s="460">
        <f>Q7</f>
        <v>0</v>
      </c>
      <c r="HI40" s="460" t="str">
        <f t="shared" si="79"/>
        <v>X</v>
      </c>
      <c r="HJ40" s="506" t="s">
        <v>10328</v>
      </c>
      <c r="HK40" s="461" t="str">
        <f t="shared" si="80"/>
        <v/>
      </c>
      <c r="HL40" s="460">
        <f t="shared" si="81"/>
        <v>0</v>
      </c>
      <c r="HM40" s="461" t="str">
        <f t="shared" si="82"/>
        <v/>
      </c>
    </row>
    <row r="41" spans="211:221" ht="19.899999999999999" customHeight="1">
      <c r="HC41" s="460">
        <f>AP5</f>
        <v>0</v>
      </c>
      <c r="HD41" s="508" t="s">
        <v>10320</v>
      </c>
      <c r="HE41" s="461" t="s">
        <v>10325</v>
      </c>
      <c r="HF41" s="460">
        <f t="shared" si="78"/>
        <v>0</v>
      </c>
      <c r="HG41" s="461" t="str">
        <f t="shared" si="83"/>
        <v/>
      </c>
      <c r="HH41" s="460">
        <f>Q7</f>
        <v>0</v>
      </c>
      <c r="HI41" s="460" t="str">
        <f t="shared" si="79"/>
        <v>X</v>
      </c>
      <c r="HJ41" s="506" t="s">
        <v>10328</v>
      </c>
      <c r="HK41" s="461" t="str">
        <f t="shared" si="80"/>
        <v/>
      </c>
      <c r="HL41" s="460">
        <f t="shared" si="81"/>
        <v>0</v>
      </c>
      <c r="HM41" s="461" t="str">
        <f t="shared" si="82"/>
        <v/>
      </c>
    </row>
    <row r="42" spans="211:221" ht="19.899999999999999" customHeight="1">
      <c r="HC42" s="460">
        <f>AQ5</f>
        <v>0</v>
      </c>
      <c r="HD42" s="508" t="s">
        <v>10321</v>
      </c>
      <c r="HE42" s="461" t="s">
        <v>10325</v>
      </c>
      <c r="HF42" s="460">
        <f t="shared" si="78"/>
        <v>0</v>
      </c>
      <c r="HG42" s="461" t="str">
        <f t="shared" si="83"/>
        <v/>
      </c>
      <c r="HH42" s="460">
        <f>Q7</f>
        <v>0</v>
      </c>
      <c r="HI42" s="460" t="str">
        <f t="shared" si="79"/>
        <v>X</v>
      </c>
      <c r="HJ42" s="506" t="s">
        <v>10328</v>
      </c>
      <c r="HK42" s="461" t="str">
        <f t="shared" si="80"/>
        <v/>
      </c>
      <c r="HL42" s="460">
        <f t="shared" si="81"/>
        <v>0</v>
      </c>
      <c r="HM42" s="461" t="str">
        <f t="shared" si="82"/>
        <v/>
      </c>
    </row>
    <row r="43" spans="211:221" ht="19.899999999999999" customHeight="1">
      <c r="HC43" s="460">
        <f>AR5</f>
        <v>0</v>
      </c>
      <c r="HD43" s="508" t="s">
        <v>10322</v>
      </c>
      <c r="HE43" s="461" t="s">
        <v>10325</v>
      </c>
      <c r="HF43" s="460">
        <f t="shared" si="78"/>
        <v>0</v>
      </c>
      <c r="HG43" s="461" t="str">
        <f t="shared" si="83"/>
        <v/>
      </c>
      <c r="HH43" s="460">
        <f>Q7</f>
        <v>0</v>
      </c>
      <c r="HI43" s="460" t="str">
        <f>A23</f>
        <v>X</v>
      </c>
      <c r="HJ43" s="506" t="s">
        <v>10328</v>
      </c>
      <c r="HK43" s="461" t="str">
        <f t="shared" si="80"/>
        <v/>
      </c>
      <c r="HL43" s="460">
        <f t="shared" si="81"/>
        <v>0</v>
      </c>
      <c r="HM43" s="461" t="str">
        <f t="shared" si="82"/>
        <v/>
      </c>
    </row>
    <row r="44" spans="211:221" ht="36" customHeight="1">
      <c r="HC44" s="460">
        <f>DA5</f>
        <v>0</v>
      </c>
      <c r="HD44" s="508" t="s">
        <v>10331</v>
      </c>
      <c r="HE44" s="461" t="s">
        <v>10306</v>
      </c>
      <c r="HF44" s="460">
        <f t="shared" si="78"/>
        <v>0</v>
      </c>
      <c r="HG44" s="461" t="str">
        <f t="shared" si="83"/>
        <v/>
      </c>
      <c r="HH44" s="460">
        <f>Q7</f>
        <v>0</v>
      </c>
      <c r="HI44" s="460" t="str">
        <f t="shared" si="79"/>
        <v>X</v>
      </c>
      <c r="HJ44" s="506" t="s">
        <v>10328</v>
      </c>
      <c r="HK44" s="461" t="str">
        <f t="shared" si="80"/>
        <v/>
      </c>
      <c r="HL44" s="460">
        <f t="shared" si="81"/>
        <v>0</v>
      </c>
      <c r="HM44" s="461" t="str">
        <f t="shared" si="82"/>
        <v/>
      </c>
    </row>
    <row r="45" spans="211:221" ht="33.75" customHeight="1">
      <c r="HC45" s="460"/>
      <c r="HD45" s="508"/>
      <c r="HE45" s="461"/>
      <c r="HF45" s="460"/>
      <c r="HG45" s="461" t="str">
        <f t="shared" si="83"/>
        <v/>
      </c>
      <c r="HH45" s="460">
        <f>Q7</f>
        <v>0</v>
      </c>
      <c r="HI45" s="460" t="str">
        <f t="shared" si="79"/>
        <v>X</v>
      </c>
      <c r="HJ45" s="506" t="s">
        <v>10328</v>
      </c>
      <c r="HK45" s="461" t="str">
        <f t="shared" si="80"/>
        <v/>
      </c>
      <c r="HL45" s="460">
        <f t="shared" si="81"/>
        <v>0</v>
      </c>
      <c r="HM45" s="461" t="str">
        <f t="shared" si="82"/>
        <v/>
      </c>
    </row>
    <row r="46" spans="211:221" ht="25.5" customHeight="1">
      <c r="HC46" s="460"/>
      <c r="HD46" s="508"/>
      <c r="HE46" s="461"/>
      <c r="HF46" s="460"/>
      <c r="HG46" s="461" t="str">
        <f t="shared" si="83"/>
        <v/>
      </c>
      <c r="HH46" s="460">
        <f>AE7</f>
        <v>0</v>
      </c>
      <c r="HI46" s="460" t="str">
        <f>A16</f>
        <v>X</v>
      </c>
      <c r="HJ46" s="506" t="s">
        <v>10327</v>
      </c>
      <c r="HK46" s="460" t="str">
        <f>AC16</f>
        <v/>
      </c>
      <c r="HL46" s="460">
        <f>IF(AND(HH46&gt;0,HK46&lt;&gt;"",HG16=1),1,0)</f>
        <v>0</v>
      </c>
      <c r="HM46" s="461" t="str">
        <f t="shared" si="82"/>
        <v/>
      </c>
    </row>
    <row r="47" spans="211:221" ht="25.5" customHeight="1">
      <c r="HC47" s="460"/>
      <c r="HD47" s="508"/>
      <c r="HE47" s="461"/>
      <c r="HF47" s="460"/>
      <c r="HG47" s="461" t="str">
        <f t="shared" si="83"/>
        <v/>
      </c>
      <c r="HH47" s="460">
        <f>AE7</f>
        <v>0</v>
      </c>
      <c r="HI47" s="460" t="str">
        <f t="shared" ref="HI47:HI55" si="84">A17</f>
        <v>X</v>
      </c>
      <c r="HJ47" s="506" t="s">
        <v>10327</v>
      </c>
      <c r="HK47" s="460" t="str">
        <f t="shared" ref="HK47:HK55" si="85">AC17</f>
        <v/>
      </c>
      <c r="HL47" s="460">
        <f t="shared" ref="HL47:HL55" si="86">IF(AND(HH47&gt;0,HK47&lt;&gt;"",HG17=1),1,0)</f>
        <v>0</v>
      </c>
      <c r="HM47" s="461" t="str">
        <f t="shared" si="82"/>
        <v/>
      </c>
    </row>
    <row r="48" spans="211:221" ht="23.25" customHeight="1">
      <c r="HC48" s="460"/>
      <c r="HD48" s="461"/>
      <c r="HE48" s="461"/>
      <c r="HF48" s="460"/>
      <c r="HG48" s="461" t="str">
        <f t="shared" si="83"/>
        <v/>
      </c>
      <c r="HH48" s="460">
        <f>AE7</f>
        <v>0</v>
      </c>
      <c r="HI48" s="460" t="str">
        <f t="shared" si="84"/>
        <v>X</v>
      </c>
      <c r="HJ48" s="506" t="s">
        <v>10327</v>
      </c>
      <c r="HK48" s="460" t="str">
        <f t="shared" si="85"/>
        <v/>
      </c>
      <c r="HL48" s="460">
        <f t="shared" si="86"/>
        <v>0</v>
      </c>
      <c r="HM48" s="461" t="str">
        <f t="shared" si="82"/>
        <v/>
      </c>
    </row>
    <row r="49" spans="211:221" ht="19.899999999999999" customHeight="1">
      <c r="HC49" s="460"/>
      <c r="HD49" s="461"/>
      <c r="HE49" s="461"/>
      <c r="HF49" s="460"/>
      <c r="HG49" s="461" t="str">
        <f t="shared" si="83"/>
        <v/>
      </c>
      <c r="HH49" s="460">
        <f>AE7</f>
        <v>0</v>
      </c>
      <c r="HI49" s="460" t="str">
        <f t="shared" si="84"/>
        <v>X</v>
      </c>
      <c r="HJ49" s="506" t="s">
        <v>10327</v>
      </c>
      <c r="HK49" s="460" t="str">
        <f t="shared" si="85"/>
        <v/>
      </c>
      <c r="HL49" s="460">
        <f t="shared" si="86"/>
        <v>0</v>
      </c>
      <c r="HM49" s="461" t="str">
        <f t="shared" si="82"/>
        <v/>
      </c>
    </row>
    <row r="50" spans="211:221" ht="19.899999999999999" customHeight="1">
      <c r="HC50" s="460"/>
      <c r="HD50" s="461"/>
      <c r="HE50" s="461"/>
      <c r="HF50" s="460"/>
      <c r="HG50" s="461" t="str">
        <f t="shared" si="83"/>
        <v/>
      </c>
      <c r="HH50" s="460">
        <f>AE7</f>
        <v>0</v>
      </c>
      <c r="HI50" s="460" t="str">
        <f t="shared" si="84"/>
        <v>X</v>
      </c>
      <c r="HJ50" s="506" t="s">
        <v>10327</v>
      </c>
      <c r="HK50" s="460" t="str">
        <f t="shared" si="85"/>
        <v/>
      </c>
      <c r="HL50" s="460">
        <f t="shared" si="86"/>
        <v>0</v>
      </c>
      <c r="HM50" s="461" t="str">
        <f t="shared" si="82"/>
        <v/>
      </c>
    </row>
    <row r="51" spans="211:221" ht="19.899999999999999" customHeight="1">
      <c r="HC51" s="460"/>
      <c r="HD51" s="461"/>
      <c r="HE51" s="461"/>
      <c r="HF51" s="460"/>
      <c r="HG51" s="461" t="str">
        <f t="shared" si="83"/>
        <v/>
      </c>
      <c r="HH51" s="460">
        <f>AE7</f>
        <v>0</v>
      </c>
      <c r="HI51" s="460" t="str">
        <f t="shared" si="84"/>
        <v>X</v>
      </c>
      <c r="HJ51" s="506" t="s">
        <v>10327</v>
      </c>
      <c r="HK51" s="460" t="str">
        <f t="shared" si="85"/>
        <v/>
      </c>
      <c r="HL51" s="460">
        <f t="shared" si="86"/>
        <v>0</v>
      </c>
      <c r="HM51" s="461" t="str">
        <f t="shared" si="82"/>
        <v/>
      </c>
    </row>
    <row r="52" spans="211:221" ht="19.899999999999999" customHeight="1">
      <c r="HC52" s="460"/>
      <c r="HD52" s="461"/>
      <c r="HE52" s="461"/>
      <c r="HF52" s="460"/>
      <c r="HG52" s="461" t="str">
        <f t="shared" si="83"/>
        <v/>
      </c>
      <c r="HH52" s="460">
        <f>AE7</f>
        <v>0</v>
      </c>
      <c r="HI52" s="460" t="str">
        <f t="shared" si="84"/>
        <v>X</v>
      </c>
      <c r="HJ52" s="506" t="s">
        <v>10327</v>
      </c>
      <c r="HK52" s="460" t="str">
        <f t="shared" si="85"/>
        <v/>
      </c>
      <c r="HL52" s="460">
        <f t="shared" si="86"/>
        <v>0</v>
      </c>
      <c r="HM52" s="461" t="str">
        <f t="shared" si="82"/>
        <v/>
      </c>
    </row>
    <row r="53" spans="211:221" ht="19.899999999999999" customHeight="1">
      <c r="HC53" s="460"/>
      <c r="HD53" s="461"/>
      <c r="HE53" s="461"/>
      <c r="HF53" s="460"/>
      <c r="HG53" s="461" t="str">
        <f t="shared" si="83"/>
        <v/>
      </c>
      <c r="HH53" s="460">
        <f>AE7</f>
        <v>0</v>
      </c>
      <c r="HI53" s="460" t="str">
        <f t="shared" si="84"/>
        <v>X</v>
      </c>
      <c r="HJ53" s="506" t="s">
        <v>10327</v>
      </c>
      <c r="HK53" s="460" t="str">
        <f t="shared" si="85"/>
        <v/>
      </c>
      <c r="HL53" s="460">
        <f t="shared" si="86"/>
        <v>0</v>
      </c>
      <c r="HM53" s="461" t="str">
        <f t="shared" si="82"/>
        <v/>
      </c>
    </row>
    <row r="54" spans="211:221" ht="19.899999999999999" customHeight="1">
      <c r="HC54" s="460"/>
      <c r="HD54" s="461"/>
      <c r="HE54" s="461"/>
      <c r="HF54" s="460"/>
      <c r="HG54" s="461" t="str">
        <f t="shared" si="83"/>
        <v/>
      </c>
      <c r="HH54" s="460">
        <f>AE7</f>
        <v>0</v>
      </c>
      <c r="HI54" s="460" t="str">
        <f t="shared" si="84"/>
        <v>X</v>
      </c>
      <c r="HJ54" s="506" t="s">
        <v>10327</v>
      </c>
      <c r="HK54" s="460" t="str">
        <f t="shared" si="85"/>
        <v/>
      </c>
      <c r="HL54" s="460">
        <f t="shared" si="86"/>
        <v>0</v>
      </c>
      <c r="HM54" s="461" t="str">
        <f t="shared" si="82"/>
        <v/>
      </c>
    </row>
    <row r="55" spans="211:221" ht="19.899999999999999" customHeight="1">
      <c r="HC55" s="460"/>
      <c r="HD55" s="461"/>
      <c r="HE55" s="461"/>
      <c r="HF55" s="460"/>
      <c r="HG55" s="461" t="str">
        <f t="shared" si="83"/>
        <v/>
      </c>
      <c r="HH55" s="460">
        <f>AE7</f>
        <v>0</v>
      </c>
      <c r="HI55" s="460" t="str">
        <f t="shared" si="84"/>
        <v>X</v>
      </c>
      <c r="HJ55" s="506" t="s">
        <v>10327</v>
      </c>
      <c r="HK55" s="460" t="str">
        <f t="shared" si="85"/>
        <v/>
      </c>
      <c r="HL55" s="460">
        <f t="shared" si="86"/>
        <v>0</v>
      </c>
      <c r="HM55" s="461" t="str">
        <f t="shared" si="82"/>
        <v/>
      </c>
    </row>
    <row r="56" spans="211:221" ht="19.899999999999999" customHeight="1">
      <c r="HC56" s="460"/>
      <c r="HD56" s="461"/>
      <c r="HE56" s="461"/>
      <c r="HF56" s="460"/>
      <c r="HG56" s="462" t="str">
        <f t="shared" si="83"/>
        <v/>
      </c>
      <c r="HH56" s="460">
        <f>BI7</f>
        <v>0</v>
      </c>
      <c r="HI56" s="460" t="str">
        <f>A16</f>
        <v>X</v>
      </c>
      <c r="HJ56" s="506" t="s">
        <v>10332</v>
      </c>
      <c r="HK56" s="460" t="str">
        <f>BH16</f>
        <v/>
      </c>
      <c r="HL56" s="460">
        <f t="shared" si="81"/>
        <v>0</v>
      </c>
      <c r="HM56" s="461" t="str">
        <f t="shared" si="82"/>
        <v/>
      </c>
    </row>
    <row r="57" spans="211:221" ht="19.899999999999999" customHeight="1">
      <c r="HC57" s="460"/>
      <c r="HD57" s="461"/>
      <c r="HE57" s="461"/>
      <c r="HF57" s="460"/>
      <c r="HG57" s="462" t="str">
        <f t="shared" si="83"/>
        <v/>
      </c>
      <c r="HH57" s="460">
        <f>BI7</f>
        <v>0</v>
      </c>
      <c r="HI57" s="460" t="str">
        <f t="shared" ref="HI57:HI64" si="87">A17</f>
        <v>X</v>
      </c>
      <c r="HJ57" s="506" t="s">
        <v>10332</v>
      </c>
      <c r="HK57" s="460" t="str">
        <f t="shared" ref="HK57:HK65" si="88">BH17</f>
        <v/>
      </c>
      <c r="HL57" s="460">
        <f t="shared" si="81"/>
        <v>0</v>
      </c>
      <c r="HM57" s="461" t="str">
        <f t="shared" si="82"/>
        <v/>
      </c>
    </row>
    <row r="58" spans="211:221" ht="19.899999999999999" customHeight="1">
      <c r="HC58" s="460"/>
      <c r="HD58" s="461"/>
      <c r="HE58" s="461"/>
      <c r="HF58" s="460"/>
      <c r="HG58" s="462" t="str">
        <f t="shared" si="83"/>
        <v/>
      </c>
      <c r="HH58" s="460">
        <f>BI7</f>
        <v>0</v>
      </c>
      <c r="HI58" s="460" t="str">
        <f t="shared" si="87"/>
        <v>X</v>
      </c>
      <c r="HJ58" s="506" t="s">
        <v>10332</v>
      </c>
      <c r="HK58" s="460" t="str">
        <f t="shared" si="88"/>
        <v/>
      </c>
      <c r="HL58" s="460">
        <f t="shared" si="81"/>
        <v>0</v>
      </c>
      <c r="HM58" s="461" t="str">
        <f t="shared" si="82"/>
        <v/>
      </c>
    </row>
    <row r="59" spans="211:221" ht="19.899999999999999" customHeight="1">
      <c r="HC59" s="460"/>
      <c r="HD59" s="461"/>
      <c r="HE59" s="461"/>
      <c r="HF59" s="460"/>
      <c r="HG59" s="462" t="str">
        <f t="shared" si="83"/>
        <v/>
      </c>
      <c r="HH59" s="460">
        <f>BI7</f>
        <v>0</v>
      </c>
      <c r="HI59" s="460" t="str">
        <f t="shared" si="87"/>
        <v>X</v>
      </c>
      <c r="HJ59" s="506" t="s">
        <v>10332</v>
      </c>
      <c r="HK59" s="460" t="str">
        <f t="shared" si="88"/>
        <v/>
      </c>
      <c r="HL59" s="460">
        <f t="shared" si="81"/>
        <v>0</v>
      </c>
      <c r="HM59" s="461" t="str">
        <f t="shared" si="82"/>
        <v/>
      </c>
    </row>
    <row r="60" spans="211:221" ht="19.899999999999999" customHeight="1">
      <c r="HC60" s="460"/>
      <c r="HD60" s="461"/>
      <c r="HE60" s="461"/>
      <c r="HF60" s="460"/>
      <c r="HG60" s="462" t="str">
        <f t="shared" si="83"/>
        <v/>
      </c>
      <c r="HH60" s="460">
        <f>BI7</f>
        <v>0</v>
      </c>
      <c r="HI60" s="460" t="str">
        <f t="shared" si="87"/>
        <v>X</v>
      </c>
      <c r="HJ60" s="506" t="s">
        <v>10332</v>
      </c>
      <c r="HK60" s="460" t="str">
        <f t="shared" si="88"/>
        <v/>
      </c>
      <c r="HL60" s="460">
        <f t="shared" si="81"/>
        <v>0</v>
      </c>
      <c r="HM60" s="461" t="str">
        <f t="shared" si="82"/>
        <v/>
      </c>
    </row>
    <row r="61" spans="211:221">
      <c r="HH61" s="449">
        <f>BI7</f>
        <v>0</v>
      </c>
      <c r="HI61" s="460" t="str">
        <f t="shared" si="87"/>
        <v>X</v>
      </c>
      <c r="HJ61" s="506" t="s">
        <v>10332</v>
      </c>
      <c r="HK61" s="460" t="str">
        <f t="shared" si="88"/>
        <v/>
      </c>
      <c r="HL61" s="460">
        <f t="shared" si="81"/>
        <v>0</v>
      </c>
      <c r="HM61" s="461" t="str">
        <f t="shared" si="82"/>
        <v/>
      </c>
    </row>
    <row r="62" spans="211:221">
      <c r="HH62" s="449">
        <f>BI7</f>
        <v>0</v>
      </c>
      <c r="HI62" s="460" t="str">
        <f t="shared" si="87"/>
        <v>X</v>
      </c>
      <c r="HJ62" s="506" t="s">
        <v>10332</v>
      </c>
      <c r="HK62" s="460" t="str">
        <f t="shared" si="88"/>
        <v/>
      </c>
      <c r="HL62" s="460">
        <f t="shared" si="81"/>
        <v>0</v>
      </c>
      <c r="HM62" s="461" t="str">
        <f t="shared" si="82"/>
        <v/>
      </c>
    </row>
    <row r="63" spans="211:221">
      <c r="HH63" s="449">
        <f>BI7</f>
        <v>0</v>
      </c>
      <c r="HI63" s="460" t="str">
        <f t="shared" si="87"/>
        <v>X</v>
      </c>
      <c r="HJ63" s="506" t="s">
        <v>10332</v>
      </c>
      <c r="HK63" s="460" t="str">
        <f t="shared" si="88"/>
        <v/>
      </c>
      <c r="HL63" s="460">
        <f t="shared" si="81"/>
        <v>0</v>
      </c>
      <c r="HM63" s="461" t="str">
        <f t="shared" si="82"/>
        <v/>
      </c>
    </row>
    <row r="64" spans="211:221">
      <c r="HH64" s="449">
        <f>BI7</f>
        <v>0</v>
      </c>
      <c r="HI64" s="460" t="str">
        <f t="shared" si="87"/>
        <v>X</v>
      </c>
      <c r="HJ64" s="506" t="s">
        <v>10332</v>
      </c>
      <c r="HK64" s="460" t="str">
        <f t="shared" si="88"/>
        <v/>
      </c>
      <c r="HL64" s="460">
        <f t="shared" si="81"/>
        <v>0</v>
      </c>
      <c r="HM64" s="461" t="str">
        <f t="shared" si="82"/>
        <v/>
      </c>
    </row>
    <row r="65" spans="216:221">
      <c r="HH65" s="449">
        <f>BI7</f>
        <v>0</v>
      </c>
      <c r="HI65" s="460" t="str">
        <f>A25</f>
        <v>X</v>
      </c>
      <c r="HJ65" s="506" t="s">
        <v>10332</v>
      </c>
      <c r="HK65" s="460" t="str">
        <f t="shared" si="88"/>
        <v/>
      </c>
      <c r="HL65" s="460">
        <f t="shared" si="81"/>
        <v>0</v>
      </c>
      <c r="HM65" s="461" t="str">
        <f t="shared" si="82"/>
        <v/>
      </c>
    </row>
    <row r="66" spans="216:221">
      <c r="HH66" s="449">
        <f>BZ7</f>
        <v>0</v>
      </c>
      <c r="HI66" s="449" t="str">
        <f>A16</f>
        <v>X</v>
      </c>
      <c r="HJ66" s="507" t="s">
        <v>10329</v>
      </c>
      <c r="HK66" s="449" t="str">
        <f>BY16</f>
        <v/>
      </c>
      <c r="HL66" s="460">
        <f t="shared" si="81"/>
        <v>0</v>
      </c>
      <c r="HM66" s="461" t="str">
        <f t="shared" si="82"/>
        <v/>
      </c>
    </row>
    <row r="67" spans="216:221">
      <c r="HH67" s="449">
        <f>BZ7</f>
        <v>0</v>
      </c>
      <c r="HI67" s="449" t="str">
        <f t="shared" ref="HI67:HI74" si="89">A17</f>
        <v>X</v>
      </c>
      <c r="HJ67" s="507" t="s">
        <v>10329</v>
      </c>
      <c r="HK67" s="449" t="str">
        <f t="shared" ref="HK67:HK75" si="90">BY17</f>
        <v/>
      </c>
      <c r="HL67" s="460">
        <f t="shared" si="81"/>
        <v>0</v>
      </c>
      <c r="HM67" s="461" t="str">
        <f t="shared" si="82"/>
        <v/>
      </c>
    </row>
    <row r="68" spans="216:221">
      <c r="HH68" s="449">
        <f>BZ7</f>
        <v>0</v>
      </c>
      <c r="HI68" s="449" t="str">
        <f t="shared" si="89"/>
        <v>X</v>
      </c>
      <c r="HJ68" s="507" t="s">
        <v>10329</v>
      </c>
      <c r="HK68" s="449" t="str">
        <f t="shared" si="90"/>
        <v/>
      </c>
      <c r="HL68" s="460">
        <f t="shared" si="81"/>
        <v>0</v>
      </c>
      <c r="HM68" s="461" t="str">
        <f t="shared" si="82"/>
        <v/>
      </c>
    </row>
    <row r="69" spans="216:221">
      <c r="HH69" s="449">
        <f>BZ7</f>
        <v>0</v>
      </c>
      <c r="HI69" s="449" t="str">
        <f t="shared" si="89"/>
        <v>X</v>
      </c>
      <c r="HJ69" s="507" t="s">
        <v>10329</v>
      </c>
      <c r="HK69" s="449" t="str">
        <f t="shared" si="90"/>
        <v/>
      </c>
      <c r="HL69" s="460">
        <f t="shared" si="81"/>
        <v>0</v>
      </c>
      <c r="HM69" s="461" t="str">
        <f t="shared" si="82"/>
        <v/>
      </c>
    </row>
    <row r="70" spans="216:221">
      <c r="HH70" s="449">
        <f>BZ7</f>
        <v>0</v>
      </c>
      <c r="HI70" s="449" t="str">
        <f t="shared" si="89"/>
        <v>X</v>
      </c>
      <c r="HJ70" s="507" t="s">
        <v>10329</v>
      </c>
      <c r="HK70" s="449" t="str">
        <f t="shared" si="90"/>
        <v/>
      </c>
      <c r="HL70" s="460">
        <f t="shared" si="81"/>
        <v>0</v>
      </c>
      <c r="HM70" s="461" t="str">
        <f t="shared" si="82"/>
        <v/>
      </c>
    </row>
    <row r="71" spans="216:221">
      <c r="HH71" s="449">
        <f>BZ7</f>
        <v>0</v>
      </c>
      <c r="HI71" s="449" t="str">
        <f t="shared" si="89"/>
        <v>X</v>
      </c>
      <c r="HJ71" s="507" t="s">
        <v>10329</v>
      </c>
      <c r="HK71" s="449" t="str">
        <f t="shared" si="90"/>
        <v/>
      </c>
      <c r="HL71" s="460">
        <f t="shared" si="81"/>
        <v>0</v>
      </c>
      <c r="HM71" s="461" t="str">
        <f t="shared" si="82"/>
        <v/>
      </c>
    </row>
    <row r="72" spans="216:221">
      <c r="HH72" s="449">
        <f>BZ7</f>
        <v>0</v>
      </c>
      <c r="HI72" s="449" t="str">
        <f t="shared" si="89"/>
        <v>X</v>
      </c>
      <c r="HJ72" s="507" t="s">
        <v>10329</v>
      </c>
      <c r="HK72" s="449" t="str">
        <f t="shared" si="90"/>
        <v/>
      </c>
      <c r="HL72" s="460">
        <f t="shared" si="81"/>
        <v>0</v>
      </c>
      <c r="HM72" s="461" t="str">
        <f t="shared" si="82"/>
        <v/>
      </c>
    </row>
    <row r="73" spans="216:221">
      <c r="HH73" s="449">
        <f>BZ7</f>
        <v>0</v>
      </c>
      <c r="HI73" s="449" t="str">
        <f t="shared" si="89"/>
        <v>X</v>
      </c>
      <c r="HJ73" s="507" t="s">
        <v>10329</v>
      </c>
      <c r="HK73" s="449" t="str">
        <f t="shared" si="90"/>
        <v/>
      </c>
      <c r="HL73" s="460">
        <f t="shared" si="81"/>
        <v>0</v>
      </c>
      <c r="HM73" s="461" t="str">
        <f t="shared" si="82"/>
        <v/>
      </c>
    </row>
    <row r="74" spans="216:221">
      <c r="HH74" s="449">
        <f>BZ7</f>
        <v>0</v>
      </c>
      <c r="HI74" s="449" t="str">
        <f t="shared" si="89"/>
        <v>X</v>
      </c>
      <c r="HJ74" s="507" t="s">
        <v>10329</v>
      </c>
      <c r="HK74" s="449" t="str">
        <f t="shared" si="90"/>
        <v/>
      </c>
      <c r="HL74" s="460">
        <f t="shared" si="81"/>
        <v>0</v>
      </c>
      <c r="HM74" s="461" t="str">
        <f t="shared" si="82"/>
        <v/>
      </c>
    </row>
    <row r="75" spans="216:221" ht="29.5" customHeight="1">
      <c r="HH75" s="449">
        <f>BZ7</f>
        <v>0</v>
      </c>
      <c r="HI75" s="449" t="str">
        <f>A25</f>
        <v>X</v>
      </c>
      <c r="HJ75" s="507" t="s">
        <v>10329</v>
      </c>
      <c r="HK75" s="449" t="str">
        <f t="shared" si="90"/>
        <v/>
      </c>
      <c r="HL75" s="460">
        <f t="shared" si="81"/>
        <v>0</v>
      </c>
      <c r="HM75" s="461" t="str">
        <f t="shared" si="82"/>
        <v/>
      </c>
    </row>
    <row r="76" spans="216:221" ht="57.65" customHeight="1">
      <c r="HH76" s="449">
        <f>DC7</f>
        <v>0</v>
      </c>
      <c r="HI76" s="449" t="str">
        <f>A16</f>
        <v>X</v>
      </c>
      <c r="HJ76" s="507" t="s">
        <v>10333</v>
      </c>
      <c r="HK76" s="449" t="str">
        <f>DB16</f>
        <v/>
      </c>
      <c r="HL76" s="460">
        <f t="shared" si="81"/>
        <v>0</v>
      </c>
      <c r="HM76" s="461" t="str">
        <f t="shared" si="82"/>
        <v/>
      </c>
    </row>
    <row r="77" spans="216:221">
      <c r="HH77" s="449">
        <f>DC7</f>
        <v>0</v>
      </c>
      <c r="HI77" s="449" t="str">
        <f t="shared" ref="HI77:HI85" si="91">A17</f>
        <v>X</v>
      </c>
      <c r="HJ77" s="507" t="s">
        <v>10333</v>
      </c>
      <c r="HK77" s="449" t="str">
        <f t="shared" ref="HK77:HK85" si="92">DB17</f>
        <v/>
      </c>
      <c r="HL77" s="460">
        <f t="shared" si="81"/>
        <v>0</v>
      </c>
      <c r="HM77" s="461" t="str">
        <f t="shared" si="82"/>
        <v/>
      </c>
    </row>
    <row r="78" spans="216:221">
      <c r="HH78" s="449">
        <f>DC7</f>
        <v>0</v>
      </c>
      <c r="HI78" s="449" t="str">
        <f t="shared" si="91"/>
        <v>X</v>
      </c>
      <c r="HJ78" s="507" t="s">
        <v>10333</v>
      </c>
      <c r="HK78" s="449" t="str">
        <f t="shared" si="92"/>
        <v/>
      </c>
      <c r="HL78" s="460">
        <f t="shared" si="81"/>
        <v>0</v>
      </c>
      <c r="HM78" s="461" t="str">
        <f t="shared" si="82"/>
        <v/>
      </c>
    </row>
    <row r="79" spans="216:221">
      <c r="HH79" s="449">
        <f>DC7</f>
        <v>0</v>
      </c>
      <c r="HI79" s="449" t="str">
        <f t="shared" si="91"/>
        <v>X</v>
      </c>
      <c r="HJ79" s="507" t="s">
        <v>10333</v>
      </c>
      <c r="HK79" s="449" t="str">
        <f t="shared" si="92"/>
        <v/>
      </c>
      <c r="HL79" s="460">
        <f t="shared" si="81"/>
        <v>0</v>
      </c>
      <c r="HM79" s="461" t="str">
        <f t="shared" si="82"/>
        <v/>
      </c>
    </row>
    <row r="80" spans="216:221">
      <c r="HH80" s="449">
        <f>DC7</f>
        <v>0</v>
      </c>
      <c r="HI80" s="449" t="str">
        <f t="shared" si="91"/>
        <v>X</v>
      </c>
      <c r="HJ80" s="507" t="s">
        <v>10333</v>
      </c>
      <c r="HK80" s="449" t="str">
        <f t="shared" si="92"/>
        <v/>
      </c>
      <c r="HL80" s="460">
        <f t="shared" si="81"/>
        <v>0</v>
      </c>
      <c r="HM80" s="461" t="str">
        <f t="shared" si="82"/>
        <v/>
      </c>
    </row>
    <row r="81" spans="216:221">
      <c r="HH81" s="449">
        <f>DC7</f>
        <v>0</v>
      </c>
      <c r="HI81" s="449" t="str">
        <f t="shared" si="91"/>
        <v>X</v>
      </c>
      <c r="HJ81" s="507" t="s">
        <v>10333</v>
      </c>
      <c r="HK81" s="449" t="str">
        <f t="shared" si="92"/>
        <v/>
      </c>
      <c r="HL81" s="460">
        <f t="shared" si="81"/>
        <v>0</v>
      </c>
      <c r="HM81" s="461" t="str">
        <f t="shared" si="82"/>
        <v/>
      </c>
    </row>
    <row r="82" spans="216:221">
      <c r="HH82" s="449">
        <f>DC7</f>
        <v>0</v>
      </c>
      <c r="HI82" s="449" t="str">
        <f t="shared" si="91"/>
        <v>X</v>
      </c>
      <c r="HJ82" s="507" t="s">
        <v>10333</v>
      </c>
      <c r="HK82" s="449" t="str">
        <f t="shared" si="92"/>
        <v/>
      </c>
      <c r="HL82" s="460">
        <f t="shared" si="81"/>
        <v>0</v>
      </c>
      <c r="HM82" s="461" t="str">
        <f t="shared" si="82"/>
        <v/>
      </c>
    </row>
    <row r="83" spans="216:221">
      <c r="HH83" s="449">
        <f>DC7</f>
        <v>0</v>
      </c>
      <c r="HI83" s="449" t="str">
        <f t="shared" si="91"/>
        <v>X</v>
      </c>
      <c r="HJ83" s="507" t="s">
        <v>10333</v>
      </c>
      <c r="HK83" s="449" t="str">
        <f t="shared" si="92"/>
        <v/>
      </c>
      <c r="HL83" s="460">
        <f t="shared" si="81"/>
        <v>0</v>
      </c>
      <c r="HM83" s="461" t="str">
        <f t="shared" si="82"/>
        <v/>
      </c>
    </row>
    <row r="84" spans="216:221">
      <c r="HH84" s="449">
        <f>DC7</f>
        <v>0</v>
      </c>
      <c r="HI84" s="449" t="str">
        <f t="shared" si="91"/>
        <v>X</v>
      </c>
      <c r="HJ84" s="507" t="s">
        <v>10333</v>
      </c>
      <c r="HK84" s="449" t="str">
        <f t="shared" si="92"/>
        <v/>
      </c>
      <c r="HL84" s="460">
        <f t="shared" si="81"/>
        <v>0</v>
      </c>
      <c r="HM84" s="461" t="str">
        <f t="shared" si="82"/>
        <v/>
      </c>
    </row>
    <row r="85" spans="216:221">
      <c r="HH85" s="449">
        <f>DC7</f>
        <v>0</v>
      </c>
      <c r="HI85" s="449" t="str">
        <f t="shared" si="91"/>
        <v>X</v>
      </c>
      <c r="HJ85" s="507" t="s">
        <v>10333</v>
      </c>
      <c r="HK85" s="449" t="str">
        <f t="shared" si="92"/>
        <v/>
      </c>
      <c r="HL85" s="460">
        <f t="shared" si="81"/>
        <v>0</v>
      </c>
      <c r="HM85" s="461" t="str">
        <f t="shared" si="82"/>
        <v/>
      </c>
    </row>
    <row r="86" spans="216:221" ht="68.5" customHeight="1">
      <c r="HH86" s="449">
        <f>EJ7</f>
        <v>0</v>
      </c>
      <c r="HI86" s="449" t="str">
        <f>A16</f>
        <v>X</v>
      </c>
      <c r="HJ86" s="507" t="s">
        <v>10334</v>
      </c>
      <c r="HK86" s="449" t="str">
        <f>EI16</f>
        <v/>
      </c>
      <c r="HL86" s="460">
        <f t="shared" si="81"/>
        <v>0</v>
      </c>
      <c r="HM86" s="461" t="str">
        <f t="shared" si="82"/>
        <v/>
      </c>
    </row>
    <row r="87" spans="216:221">
      <c r="HH87" s="449">
        <f>EJ7</f>
        <v>0</v>
      </c>
      <c r="HI87" s="449" t="str">
        <f t="shared" ref="HI87:HI95" si="93">A17</f>
        <v>X</v>
      </c>
      <c r="HJ87" s="507" t="s">
        <v>10334</v>
      </c>
      <c r="HK87" s="449" t="str">
        <f t="shared" ref="HK87:HK95" si="94">EI17</f>
        <v/>
      </c>
      <c r="HL87" s="460">
        <f t="shared" si="81"/>
        <v>0</v>
      </c>
      <c r="HM87" s="461" t="str">
        <f t="shared" si="82"/>
        <v/>
      </c>
    </row>
    <row r="88" spans="216:221">
      <c r="HH88" s="449">
        <f>EJ7</f>
        <v>0</v>
      </c>
      <c r="HI88" s="449" t="str">
        <f t="shared" si="93"/>
        <v>X</v>
      </c>
      <c r="HJ88" s="507" t="s">
        <v>10334</v>
      </c>
      <c r="HK88" s="449" t="str">
        <f t="shared" si="94"/>
        <v/>
      </c>
      <c r="HL88" s="460">
        <f t="shared" si="81"/>
        <v>0</v>
      </c>
      <c r="HM88" s="461" t="str">
        <f t="shared" si="82"/>
        <v/>
      </c>
    </row>
    <row r="89" spans="216:221">
      <c r="HH89" s="449">
        <f>EJ7</f>
        <v>0</v>
      </c>
      <c r="HI89" s="449" t="str">
        <f t="shared" si="93"/>
        <v>X</v>
      </c>
      <c r="HJ89" s="507" t="s">
        <v>10334</v>
      </c>
      <c r="HK89" s="449" t="str">
        <f t="shared" si="94"/>
        <v/>
      </c>
      <c r="HL89" s="460">
        <f t="shared" si="81"/>
        <v>0</v>
      </c>
      <c r="HM89" s="461" t="str">
        <f t="shared" si="82"/>
        <v/>
      </c>
    </row>
    <row r="90" spans="216:221">
      <c r="HH90" s="449">
        <f>EJ7</f>
        <v>0</v>
      </c>
      <c r="HI90" s="449" t="str">
        <f t="shared" si="93"/>
        <v>X</v>
      </c>
      <c r="HJ90" s="507" t="s">
        <v>10334</v>
      </c>
      <c r="HK90" s="449" t="str">
        <f t="shared" si="94"/>
        <v/>
      </c>
      <c r="HL90" s="460">
        <f t="shared" si="81"/>
        <v>0</v>
      </c>
      <c r="HM90" s="461" t="str">
        <f t="shared" si="82"/>
        <v/>
      </c>
    </row>
    <row r="91" spans="216:221">
      <c r="HH91" s="449">
        <f>EJ7</f>
        <v>0</v>
      </c>
      <c r="HI91" s="449" t="str">
        <f t="shared" si="93"/>
        <v>X</v>
      </c>
      <c r="HJ91" s="507" t="s">
        <v>10334</v>
      </c>
      <c r="HK91" s="449" t="str">
        <f t="shared" si="94"/>
        <v/>
      </c>
      <c r="HL91" s="460">
        <f t="shared" si="81"/>
        <v>0</v>
      </c>
      <c r="HM91" s="461" t="str">
        <f t="shared" si="82"/>
        <v/>
      </c>
    </row>
    <row r="92" spans="216:221">
      <c r="HH92" s="449">
        <f>EJ7</f>
        <v>0</v>
      </c>
      <c r="HI92" s="449" t="str">
        <f t="shared" si="93"/>
        <v>X</v>
      </c>
      <c r="HJ92" s="507" t="s">
        <v>10334</v>
      </c>
      <c r="HK92" s="449" t="str">
        <f t="shared" si="94"/>
        <v/>
      </c>
      <c r="HL92" s="460">
        <f t="shared" si="81"/>
        <v>0</v>
      </c>
      <c r="HM92" s="461" t="str">
        <f t="shared" si="82"/>
        <v/>
      </c>
    </row>
    <row r="93" spans="216:221">
      <c r="HH93" s="449">
        <f>EJ7</f>
        <v>0</v>
      </c>
      <c r="HI93" s="449" t="str">
        <f t="shared" si="93"/>
        <v>X</v>
      </c>
      <c r="HJ93" s="507" t="s">
        <v>10334</v>
      </c>
      <c r="HK93" s="449" t="str">
        <f t="shared" si="94"/>
        <v/>
      </c>
      <c r="HL93" s="460">
        <f t="shared" si="81"/>
        <v>0</v>
      </c>
      <c r="HM93" s="461" t="str">
        <f t="shared" si="82"/>
        <v/>
      </c>
    </row>
    <row r="94" spans="216:221">
      <c r="HH94" s="449">
        <f>EJ7</f>
        <v>0</v>
      </c>
      <c r="HI94" s="449" t="str">
        <f t="shared" si="93"/>
        <v>X</v>
      </c>
      <c r="HJ94" s="507" t="s">
        <v>10334</v>
      </c>
      <c r="HK94" s="449" t="str">
        <f t="shared" si="94"/>
        <v/>
      </c>
      <c r="HL94" s="460">
        <f t="shared" si="81"/>
        <v>0</v>
      </c>
      <c r="HM94" s="461" t="str">
        <f t="shared" si="82"/>
        <v/>
      </c>
    </row>
    <row r="95" spans="216:221">
      <c r="HH95" s="449">
        <f>EJ7</f>
        <v>0</v>
      </c>
      <c r="HI95" s="449" t="str">
        <f t="shared" si="93"/>
        <v>X</v>
      </c>
      <c r="HJ95" s="507" t="s">
        <v>10334</v>
      </c>
      <c r="HK95" s="449" t="str">
        <f t="shared" si="94"/>
        <v/>
      </c>
      <c r="HL95" s="460">
        <f t="shared" si="81"/>
        <v>0</v>
      </c>
      <c r="HM95" s="461" t="str">
        <f t="shared" si="82"/>
        <v/>
      </c>
    </row>
    <row r="96" spans="216:221">
      <c r="HH96" s="449"/>
      <c r="HI96" s="449"/>
      <c r="HJ96" s="507"/>
      <c r="HK96" s="449"/>
      <c r="HL96" s="449"/>
      <c r="HM96" s="450"/>
    </row>
    <row r="97" spans="216:221">
      <c r="HH97" s="449"/>
      <c r="HI97" s="449"/>
      <c r="HJ97" s="449"/>
      <c r="HK97" s="449"/>
      <c r="HL97" s="449"/>
      <c r="HM97" s="450"/>
    </row>
    <row r="98" spans="216:221">
      <c r="HH98" s="514"/>
      <c r="HI98" s="514"/>
      <c r="HJ98" s="514"/>
      <c r="HK98" s="514"/>
      <c r="HL98" s="514"/>
      <c r="HM98" s="515"/>
    </row>
  </sheetData>
  <sheetProtection algorithmName="SHA-512" hashValue="PXVkP3+5aYOEgXqHu7JmCe//Vv7QBT4MR7wV8JXxeFYMElno/Pg9oudXNA/0lDfN7LsOktX4cvJnsFGnMai0dg==" saltValue="sPwfootKanlgXw815fpyfg==" spinCount="100000" sheet="1" formatCells="0" selectLockedCells="1"/>
  <mergeCells count="7">
    <mergeCell ref="CR11:CS11"/>
    <mergeCell ref="CV11:CW11"/>
    <mergeCell ref="DW11:DX11"/>
    <mergeCell ref="BD4:BE4"/>
    <mergeCell ref="DD9:DG9"/>
    <mergeCell ref="DH9:DO9"/>
    <mergeCell ref="DI10:DL11"/>
  </mergeCells>
  <phoneticPr fontId="43" type="noConversion"/>
  <conditionalFormatting sqref="A16:A25">
    <cfRule type="expression" dxfId="195" priority="154">
      <formula>EQ16=0</formula>
    </cfRule>
  </conditionalFormatting>
  <conditionalFormatting sqref="A5:EK7">
    <cfRule type="expression" dxfId="194" priority="10">
      <formula>$EK$5="cc"</formula>
    </cfRule>
  </conditionalFormatting>
  <conditionalFormatting sqref="A14:EK14">
    <cfRule type="containsText" dxfId="193" priority="216" operator="containsText" text="błędnie">
      <formula>NOT(ISERROR(SEARCH("błędnie",A14)))</formula>
    </cfRule>
  </conditionalFormatting>
  <conditionalFormatting sqref="A15:EK15">
    <cfRule type="containsText" dxfId="192" priority="219" operator="containsText" text="obowiązkowe">
      <formula>NOT(ISERROR(SEARCH("obowiązkowe",A15)))</formula>
    </cfRule>
  </conditionalFormatting>
  <conditionalFormatting sqref="B16:B25">
    <cfRule type="expression" dxfId="191" priority="153">
      <formula>EQ16=0</formula>
    </cfRule>
  </conditionalFormatting>
  <conditionalFormatting sqref="C16:C25">
    <cfRule type="expression" dxfId="190" priority="152">
      <formula>EQ16=0</formula>
    </cfRule>
  </conditionalFormatting>
  <conditionalFormatting sqref="D16:D25">
    <cfRule type="expression" dxfId="189" priority="151">
      <formula>EQ16=0</formula>
    </cfRule>
  </conditionalFormatting>
  <conditionalFormatting sqref="E16:E25">
    <cfRule type="expression" dxfId="188" priority="150">
      <formula>EQ16=0</formula>
    </cfRule>
  </conditionalFormatting>
  <conditionalFormatting sqref="F16:F25">
    <cfRule type="expression" dxfId="187" priority="149">
      <formula>EQ16=0</formula>
    </cfRule>
  </conditionalFormatting>
  <conditionalFormatting sqref="G16:G25">
    <cfRule type="expression" dxfId="186" priority="148">
      <formula>EQ16=0</formula>
    </cfRule>
  </conditionalFormatting>
  <conditionalFormatting sqref="H16:H25">
    <cfRule type="expression" dxfId="185" priority="147">
      <formula>EQ16=0</formula>
    </cfRule>
  </conditionalFormatting>
  <conditionalFormatting sqref="I16:I25">
    <cfRule type="expression" dxfId="184" priority="146">
      <formula>EQ16=0</formula>
    </cfRule>
  </conditionalFormatting>
  <conditionalFormatting sqref="J15">
    <cfRule type="containsText" dxfId="183" priority="4" operator="containsText" text="proszę">
      <formula>NOT(ISERROR(SEARCH("proszę",J15)))</formula>
    </cfRule>
  </conditionalFormatting>
  <conditionalFormatting sqref="J16:J25">
    <cfRule type="expression" dxfId="182" priority="145">
      <formula>EQ16=0</formula>
    </cfRule>
  </conditionalFormatting>
  <conditionalFormatting sqref="K16:K25">
    <cfRule type="expression" dxfId="181" priority="144">
      <formula>EQ16=0</formula>
    </cfRule>
  </conditionalFormatting>
  <conditionalFormatting sqref="L16:L25">
    <cfRule type="expression" dxfId="180" priority="143">
      <formula>EQ16=0</formula>
    </cfRule>
  </conditionalFormatting>
  <conditionalFormatting sqref="M16:M25">
    <cfRule type="expression" dxfId="179" priority="18" stopIfTrue="1">
      <formula>AND(M16&lt;&gt;"",M16&lt;L16)</formula>
    </cfRule>
    <cfRule type="expression" dxfId="178" priority="142">
      <formula>EQ16=0</formula>
    </cfRule>
  </conditionalFormatting>
  <conditionalFormatting sqref="N16:N25">
    <cfRule type="expression" dxfId="177" priority="17">
      <formula>AND(N16&lt;&gt;"",M16&gt;N16)</formula>
    </cfRule>
    <cfRule type="expression" dxfId="176" priority="141">
      <formula>EQ16=0</formula>
    </cfRule>
  </conditionalFormatting>
  <conditionalFormatting sqref="O16:O25">
    <cfRule type="expression" dxfId="175" priority="140">
      <formula>EQ16=0</formula>
    </cfRule>
  </conditionalFormatting>
  <conditionalFormatting sqref="P16:P25">
    <cfRule type="expression" dxfId="174" priority="139">
      <formula>EQ16=0</formula>
    </cfRule>
  </conditionalFormatting>
  <conditionalFormatting sqref="Q16:Q25">
    <cfRule type="expression" dxfId="173" priority="138">
      <formula>EQ16=0</formula>
    </cfRule>
  </conditionalFormatting>
  <conditionalFormatting sqref="R16:R25">
    <cfRule type="expression" dxfId="172" priority="137">
      <formula>EQ16=0</formula>
    </cfRule>
  </conditionalFormatting>
  <conditionalFormatting sqref="S16:S25">
    <cfRule type="expression" dxfId="171" priority="136">
      <formula>EQ16=0</formula>
    </cfRule>
  </conditionalFormatting>
  <conditionalFormatting sqref="T16:T25">
    <cfRule type="expression" dxfId="170" priority="135">
      <formula>EQ16=0</formula>
    </cfRule>
  </conditionalFormatting>
  <conditionalFormatting sqref="U16:U25">
    <cfRule type="expression" dxfId="169" priority="134">
      <formula>EQ16=0</formula>
    </cfRule>
  </conditionalFormatting>
  <conditionalFormatting sqref="V16:V25">
    <cfRule type="expression" dxfId="167" priority="133">
      <formula>EQ16=0</formula>
    </cfRule>
  </conditionalFormatting>
  <conditionalFormatting sqref="W16:W25">
    <cfRule type="expression" dxfId="166" priority="132">
      <formula>EQ16=0</formula>
    </cfRule>
  </conditionalFormatting>
  <conditionalFormatting sqref="X16:X25">
    <cfRule type="expression" dxfId="165" priority="131">
      <formula>EQ16=0</formula>
    </cfRule>
    <cfRule type="expression" dxfId="164" priority="199">
      <formula>AND($X16&gt;0,$Z16&gt;100,ISNUMBER($Z16))</formula>
    </cfRule>
  </conditionalFormatting>
  <conditionalFormatting sqref="Y16:Y25">
    <cfRule type="expression" dxfId="163" priority="130">
      <formula>EQ16=0</formula>
    </cfRule>
    <cfRule type="expression" dxfId="162" priority="197">
      <formula>AND($Y16&gt;0,$Z16&gt;100,ISNUMBER($Z16))</formula>
    </cfRule>
  </conditionalFormatting>
  <conditionalFormatting sqref="Z16:Z25">
    <cfRule type="expression" dxfId="161" priority="129">
      <formula>EQ16=0</formula>
    </cfRule>
  </conditionalFormatting>
  <conditionalFormatting sqref="AA16:AA25">
    <cfRule type="expression" dxfId="160" priority="128">
      <formula>EQ16=0</formula>
    </cfRule>
  </conditionalFormatting>
  <conditionalFormatting sqref="AB16:AB25">
    <cfRule type="expression" dxfId="159" priority="127">
      <formula>EQ16=0</formula>
    </cfRule>
  </conditionalFormatting>
  <conditionalFormatting sqref="AC16:AC25">
    <cfRule type="expression" dxfId="158" priority="9">
      <formula>HG16=1</formula>
    </cfRule>
    <cfRule type="expression" dxfId="157" priority="126">
      <formula>EQ16=0</formula>
    </cfRule>
  </conditionalFormatting>
  <conditionalFormatting sqref="AD16:AD25">
    <cfRule type="expression" dxfId="156" priority="124">
      <formula>EQ16=0</formula>
    </cfRule>
  </conditionalFormatting>
  <conditionalFormatting sqref="AE16:AE25">
    <cfRule type="expression" dxfId="155" priority="123">
      <formula>EQ16=0</formula>
    </cfRule>
  </conditionalFormatting>
  <conditionalFormatting sqref="AF16:AF25">
    <cfRule type="expression" dxfId="154" priority="122">
      <formula>EQ16=0</formula>
    </cfRule>
  </conditionalFormatting>
  <conditionalFormatting sqref="AG16:AG25">
    <cfRule type="expression" dxfId="153" priority="121">
      <formula>EQ16=0</formula>
    </cfRule>
  </conditionalFormatting>
  <conditionalFormatting sqref="AH16:AH25">
    <cfRule type="expression" dxfId="152" priority="120">
      <formula>EQ16=0</formula>
    </cfRule>
  </conditionalFormatting>
  <conditionalFormatting sqref="AI16:AI25">
    <cfRule type="expression" dxfId="151" priority="119">
      <formula>EQ16=0</formula>
    </cfRule>
  </conditionalFormatting>
  <conditionalFormatting sqref="AJ16:AJ25">
    <cfRule type="expression" dxfId="150" priority="118">
      <formula>EQ16=0</formula>
    </cfRule>
  </conditionalFormatting>
  <conditionalFormatting sqref="AK16:AK25">
    <cfRule type="expression" dxfId="149" priority="117">
      <formula>EQ16=0</formula>
    </cfRule>
  </conditionalFormatting>
  <conditionalFormatting sqref="AL16:AL25">
    <cfRule type="expression" dxfId="148" priority="116">
      <formula>EQ16=0</formula>
    </cfRule>
  </conditionalFormatting>
  <conditionalFormatting sqref="AM16:AM25">
    <cfRule type="expression" dxfId="147" priority="115">
      <formula>EQ16=0</formula>
    </cfRule>
  </conditionalFormatting>
  <conditionalFormatting sqref="AN16:AN25">
    <cfRule type="expression" dxfId="146" priority="176">
      <formula>AND($AN16="TAK",$FL16=1)</formula>
    </cfRule>
    <cfRule type="expression" dxfId="145" priority="114">
      <formula>EQ16=0</formula>
    </cfRule>
  </conditionalFormatting>
  <conditionalFormatting sqref="AO16:AO25">
    <cfRule type="expression" dxfId="144" priority="175">
      <formula>AND($AO16="TAK",$FM16=1)</formula>
    </cfRule>
    <cfRule type="expression" dxfId="143" priority="113">
      <formula>EQ16=0</formula>
    </cfRule>
  </conditionalFormatting>
  <conditionalFormatting sqref="AP16:AP25">
    <cfRule type="expression" dxfId="142" priority="174">
      <formula>AND($AP16="TAK",$FN16=1)</formula>
    </cfRule>
    <cfRule type="expression" dxfId="141" priority="112">
      <formula>EQ16=0</formula>
    </cfRule>
  </conditionalFormatting>
  <conditionalFormatting sqref="AQ16:AQ25">
    <cfRule type="expression" dxfId="140" priority="173">
      <formula>AND($AQ16="TAK",$FO16=1)</formula>
    </cfRule>
    <cfRule type="expression" dxfId="139" priority="111">
      <formula>EQ16=0</formula>
    </cfRule>
  </conditionalFormatting>
  <conditionalFormatting sqref="AR16:AR25">
    <cfRule type="expression" dxfId="138" priority="169">
      <formula>AND($AR16="TAK",$FP16=1)</formula>
    </cfRule>
    <cfRule type="expression" dxfId="137" priority="110">
      <formula>EQ16=0</formula>
    </cfRule>
  </conditionalFormatting>
  <conditionalFormatting sqref="AS16:AS25">
    <cfRule type="expression" dxfId="136" priority="109">
      <formula>EQ16=0</formula>
    </cfRule>
  </conditionalFormatting>
  <conditionalFormatting sqref="AT16:AT25">
    <cfRule type="expression" dxfId="135" priority="108">
      <formula>EQ16=0</formula>
    </cfRule>
  </conditionalFormatting>
  <conditionalFormatting sqref="AU16:AU25">
    <cfRule type="expression" dxfId="134" priority="107">
      <formula>EQ16=0</formula>
    </cfRule>
  </conditionalFormatting>
  <conditionalFormatting sqref="AV16:AV25">
    <cfRule type="expression" dxfId="133" priority="106">
      <formula>EQ16=0</formula>
    </cfRule>
  </conditionalFormatting>
  <conditionalFormatting sqref="AW16:AW25">
    <cfRule type="expression" dxfId="132" priority="105">
      <formula>EQ16=0</formula>
    </cfRule>
  </conditionalFormatting>
  <conditionalFormatting sqref="AX16:AX25">
    <cfRule type="expression" dxfId="131" priority="104">
      <formula>EQ16=0</formula>
    </cfRule>
  </conditionalFormatting>
  <conditionalFormatting sqref="AY16:AY25">
    <cfRule type="expression" dxfId="130" priority="224">
      <formula>AND($AY16&lt;&gt;"",$AY16&gt;$EY16)</formula>
    </cfRule>
    <cfRule type="expression" dxfId="129" priority="103">
      <formula>EQ16=0</formula>
    </cfRule>
  </conditionalFormatting>
  <conditionalFormatting sqref="AZ16:AZ25">
    <cfRule type="expression" dxfId="128" priority="225">
      <formula>AND($AZ16&lt;&gt;"",$AZ16&gt;$EZ16)</formula>
    </cfRule>
    <cfRule type="expression" dxfId="127" priority="102">
      <formula>EQ16=0</formula>
    </cfRule>
  </conditionalFormatting>
  <conditionalFormatting sqref="BA16:BA25">
    <cfRule type="expression" dxfId="126" priority="226">
      <formula>AND($BA16&lt;&gt;"",$BA16&gt;$FA16)</formula>
    </cfRule>
    <cfRule type="expression" dxfId="125" priority="101">
      <formula>EQ16=0</formula>
    </cfRule>
  </conditionalFormatting>
  <conditionalFormatting sqref="BB16:BB25">
    <cfRule type="expression" dxfId="124" priority="227">
      <formula>AND($BB16&lt;&gt;"",$BB16&gt;$FB16)</formula>
    </cfRule>
    <cfRule type="expression" dxfId="123" priority="100">
      <formula>EQ16=0</formula>
    </cfRule>
  </conditionalFormatting>
  <conditionalFormatting sqref="BC16:BC25">
    <cfRule type="expression" dxfId="122" priority="228">
      <formula>AND($BC16&lt;&gt;"",$BC16&gt;$FC16)</formula>
    </cfRule>
    <cfRule type="expression" dxfId="121" priority="99">
      <formula>EQ16=0</formula>
    </cfRule>
  </conditionalFormatting>
  <conditionalFormatting sqref="BD16:BD25">
    <cfRule type="expression" dxfId="120" priority="98">
      <formula>EQ16=0</formula>
    </cfRule>
  </conditionalFormatting>
  <conditionalFormatting sqref="BE16:BE25">
    <cfRule type="expression" dxfId="119" priority="97">
      <formula>EQ16=0</formula>
    </cfRule>
  </conditionalFormatting>
  <conditionalFormatting sqref="BF16:BF25">
    <cfRule type="expression" dxfId="118" priority="96">
      <formula>EQ16=0</formula>
    </cfRule>
  </conditionalFormatting>
  <conditionalFormatting sqref="BG16:BG25">
    <cfRule type="expression" dxfId="117" priority="95">
      <formula>EQ16=0</formula>
    </cfRule>
  </conditionalFormatting>
  <conditionalFormatting sqref="BH16:BH25">
    <cfRule type="expression" dxfId="116" priority="94">
      <formula>EQ16=0</formula>
    </cfRule>
  </conditionalFormatting>
  <conditionalFormatting sqref="BI16:BI25">
    <cfRule type="expression" dxfId="115" priority="93">
      <formula>EQ16=0</formula>
    </cfRule>
  </conditionalFormatting>
  <conditionalFormatting sqref="BJ16:BJ25">
    <cfRule type="expression" dxfId="114" priority="92">
      <formula>EQ16=0</formula>
    </cfRule>
  </conditionalFormatting>
  <conditionalFormatting sqref="BK16:BK25">
    <cfRule type="expression" dxfId="113" priority="91">
      <formula>EQ16=0</formula>
    </cfRule>
  </conditionalFormatting>
  <conditionalFormatting sqref="BL16:BL25">
    <cfRule type="expression" dxfId="112" priority="90">
      <formula>EQ16=0</formula>
    </cfRule>
  </conditionalFormatting>
  <conditionalFormatting sqref="BM16:BM25">
    <cfRule type="expression" dxfId="111" priority="89">
      <formula>EQ16=0</formula>
    </cfRule>
  </conditionalFormatting>
  <conditionalFormatting sqref="BN16:BN25">
    <cfRule type="expression" dxfId="110" priority="88">
      <formula>EQ16=0</formula>
    </cfRule>
  </conditionalFormatting>
  <conditionalFormatting sqref="BO16:BO25">
    <cfRule type="expression" dxfId="109" priority="87">
      <formula>EQ16=0</formula>
    </cfRule>
  </conditionalFormatting>
  <conditionalFormatting sqref="BP16:BP25">
    <cfRule type="expression" dxfId="108" priority="86">
      <formula>EQ16=0</formula>
    </cfRule>
  </conditionalFormatting>
  <conditionalFormatting sqref="BQ16:BQ25">
    <cfRule type="expression" dxfId="107" priority="85">
      <formula>EQ16=0</formula>
    </cfRule>
  </conditionalFormatting>
  <conditionalFormatting sqref="BR16:BR25">
    <cfRule type="expression" dxfId="106" priority="84">
      <formula>EQ16=0</formula>
    </cfRule>
  </conditionalFormatting>
  <conditionalFormatting sqref="BS16:BS25">
    <cfRule type="expression" dxfId="105" priority="83">
      <formula>EQ16=0</formula>
    </cfRule>
  </conditionalFormatting>
  <conditionalFormatting sqref="BT16:BT25">
    <cfRule type="expression" dxfId="104" priority="82">
      <formula>EQ16=0</formula>
    </cfRule>
  </conditionalFormatting>
  <conditionalFormatting sqref="BU16:BU25">
    <cfRule type="expression" dxfId="103" priority="81">
      <formula>EQ16=0</formula>
    </cfRule>
  </conditionalFormatting>
  <conditionalFormatting sqref="BV16:BV25">
    <cfRule type="expression" dxfId="102" priority="80">
      <formula>EQ16=0</formula>
    </cfRule>
  </conditionalFormatting>
  <conditionalFormatting sqref="BW16:BW25">
    <cfRule type="expression" dxfId="101" priority="79">
      <formula>EQ16=0</formula>
    </cfRule>
  </conditionalFormatting>
  <conditionalFormatting sqref="BX16:BX25">
    <cfRule type="expression" dxfId="100" priority="78">
      <formula>EQ16=0</formula>
    </cfRule>
  </conditionalFormatting>
  <conditionalFormatting sqref="BY16:BY25">
    <cfRule type="expression" dxfId="99" priority="77">
      <formula>EQ16=0</formula>
    </cfRule>
  </conditionalFormatting>
  <conditionalFormatting sqref="BZ16:BZ25">
    <cfRule type="expression" dxfId="98" priority="76">
      <formula>EQ16=0</formula>
    </cfRule>
  </conditionalFormatting>
  <conditionalFormatting sqref="CA16:CG25">
    <cfRule type="expression" dxfId="97" priority="75">
      <formula>EQ16=0</formula>
    </cfRule>
  </conditionalFormatting>
  <conditionalFormatting sqref="CH16:CH25">
    <cfRule type="expression" dxfId="96" priority="68">
      <formula>EQ16=0</formula>
    </cfRule>
  </conditionalFormatting>
  <conditionalFormatting sqref="CI16:CI25">
    <cfRule type="expression" dxfId="95" priority="67">
      <formula>EQ16=0</formula>
    </cfRule>
  </conditionalFormatting>
  <conditionalFormatting sqref="CJ16:CJ25">
    <cfRule type="expression" dxfId="94" priority="66">
      <formula>EQ16=0</formula>
    </cfRule>
  </conditionalFormatting>
  <conditionalFormatting sqref="CK16:CK25">
    <cfRule type="expression" dxfId="93" priority="65">
      <formula>EQ16=0</formula>
    </cfRule>
  </conditionalFormatting>
  <conditionalFormatting sqref="CL16:CL25">
    <cfRule type="expression" dxfId="92" priority="64">
      <formula>EQ16=0</formula>
    </cfRule>
  </conditionalFormatting>
  <conditionalFormatting sqref="CM16:CM25">
    <cfRule type="expression" dxfId="91" priority="63">
      <formula>EQ16=0</formula>
    </cfRule>
  </conditionalFormatting>
  <conditionalFormatting sqref="CN16:CN25">
    <cfRule type="expression" dxfId="90" priority="62">
      <formula>EQ16=0</formula>
    </cfRule>
  </conditionalFormatting>
  <conditionalFormatting sqref="CO16:CO25">
    <cfRule type="expression" dxfId="89" priority="61">
      <formula>EQ16=0</formula>
    </cfRule>
  </conditionalFormatting>
  <conditionalFormatting sqref="CP16:CP25">
    <cfRule type="expression" dxfId="88" priority="60">
      <formula>EQ16=0</formula>
    </cfRule>
    <cfRule type="containsText" dxfId="87" priority="164" operator="containsText" text="błąd">
      <formula>NOT(ISERROR(SEARCH("błąd",CP16)))</formula>
    </cfRule>
  </conditionalFormatting>
  <conditionalFormatting sqref="CQ16:CQ25">
    <cfRule type="expression" dxfId="86" priority="59">
      <formula>EQ16=0</formula>
    </cfRule>
  </conditionalFormatting>
  <conditionalFormatting sqref="CR16:CR25">
    <cfRule type="expression" dxfId="85" priority="58">
      <formula>EQ16=0</formula>
    </cfRule>
  </conditionalFormatting>
  <conditionalFormatting sqref="CS16:CS25">
    <cfRule type="expression" dxfId="84" priority="57">
      <formula>EQ16=0</formula>
    </cfRule>
  </conditionalFormatting>
  <conditionalFormatting sqref="CT16:CT25">
    <cfRule type="expression" dxfId="83" priority="56">
      <formula>EQ16=0</formula>
    </cfRule>
  </conditionalFormatting>
  <conditionalFormatting sqref="CU16:CU25">
    <cfRule type="expression" dxfId="82" priority="55">
      <formula>EQ16=0</formula>
    </cfRule>
  </conditionalFormatting>
  <conditionalFormatting sqref="CV16:CV25">
    <cfRule type="expression" dxfId="81" priority="54">
      <formula>EQ16=0</formula>
    </cfRule>
  </conditionalFormatting>
  <conditionalFormatting sqref="CW16:CW25">
    <cfRule type="expression" dxfId="80" priority="53">
      <formula>EQ16=0</formula>
    </cfRule>
  </conditionalFormatting>
  <conditionalFormatting sqref="CX16:CX25">
    <cfRule type="expression" dxfId="79" priority="52">
      <formula>EQ16=0</formula>
    </cfRule>
  </conditionalFormatting>
  <conditionalFormatting sqref="CY16:CY25">
    <cfRule type="expression" dxfId="78" priority="51">
      <formula>EQ16=0</formula>
    </cfRule>
  </conditionalFormatting>
  <conditionalFormatting sqref="CZ16:CZ25">
    <cfRule type="containsText" dxfId="77" priority="165" operator="containsText" text="błąd">
      <formula>NOT(ISERROR(SEARCH("błąd",CZ16)))</formula>
    </cfRule>
    <cfRule type="expression" dxfId="76" priority="50">
      <formula>EQ16=0</formula>
    </cfRule>
  </conditionalFormatting>
  <conditionalFormatting sqref="DA16:DA25">
    <cfRule type="expression" dxfId="75" priority="7">
      <formula>AND(ISNUMBER(DA16),DA16&gt;0)</formula>
    </cfRule>
    <cfRule type="expression" dxfId="74" priority="49">
      <formula>EQ16=0</formula>
    </cfRule>
  </conditionalFormatting>
  <conditionalFormatting sqref="DB16:DB25">
    <cfRule type="expression" dxfId="73" priority="48">
      <formula>EQ16=0</formula>
    </cfRule>
  </conditionalFormatting>
  <conditionalFormatting sqref="DC16:DC25">
    <cfRule type="expression" dxfId="72" priority="47">
      <formula>EQ16=0</formula>
    </cfRule>
  </conditionalFormatting>
  <conditionalFormatting sqref="DD16:DD25">
    <cfRule type="expression" dxfId="71" priority="46">
      <formula>EQ16=0</formula>
    </cfRule>
  </conditionalFormatting>
  <conditionalFormatting sqref="DE16:DE25">
    <cfRule type="expression" dxfId="70" priority="45">
      <formula>EQ16=0</formula>
    </cfRule>
  </conditionalFormatting>
  <conditionalFormatting sqref="DF16:DF25">
    <cfRule type="expression" dxfId="69" priority="44">
      <formula>EQ16=0</formula>
    </cfRule>
  </conditionalFormatting>
  <conditionalFormatting sqref="DG16:DG25">
    <cfRule type="expression" dxfId="68" priority="43">
      <formula>EQ16=0</formula>
    </cfRule>
  </conditionalFormatting>
  <conditionalFormatting sqref="DH16:DH25">
    <cfRule type="expression" dxfId="67" priority="42">
      <formula>EQ16=0</formula>
    </cfRule>
  </conditionalFormatting>
  <conditionalFormatting sqref="DI16:DI25">
    <cfRule type="expression" dxfId="66" priority="41">
      <formula>EQ16=0</formula>
    </cfRule>
  </conditionalFormatting>
  <conditionalFormatting sqref="DJ16:DJ25">
    <cfRule type="expression" dxfId="65" priority="40">
      <formula>EQ16=0</formula>
    </cfRule>
  </conditionalFormatting>
  <conditionalFormatting sqref="DK16:DK25">
    <cfRule type="expression" dxfId="64" priority="39">
      <formula>EQ16=0</formula>
    </cfRule>
  </conditionalFormatting>
  <conditionalFormatting sqref="DL16:DL25">
    <cfRule type="expression" dxfId="63" priority="38">
      <formula>EQ16=0</formula>
    </cfRule>
  </conditionalFormatting>
  <conditionalFormatting sqref="DM16:DM25">
    <cfRule type="expression" dxfId="62" priority="37">
      <formula>EQ16=0</formula>
    </cfRule>
  </conditionalFormatting>
  <conditionalFormatting sqref="DN16:DN25">
    <cfRule type="expression" dxfId="61" priority="36">
      <formula>EQ16=0</formula>
    </cfRule>
  </conditionalFormatting>
  <conditionalFormatting sqref="DO16:DO25">
    <cfRule type="expression" dxfId="60" priority="35">
      <formula>EQ16=0</formula>
    </cfRule>
  </conditionalFormatting>
  <conditionalFormatting sqref="DP16:DP25">
    <cfRule type="expression" dxfId="59" priority="34">
      <formula>EQ16=0</formula>
    </cfRule>
  </conditionalFormatting>
  <conditionalFormatting sqref="DQ16:DQ25">
    <cfRule type="expression" dxfId="58" priority="33">
      <formula>EQ16=0</formula>
    </cfRule>
  </conditionalFormatting>
  <conditionalFormatting sqref="DR16:DR25">
    <cfRule type="expression" dxfId="57" priority="2">
      <formula>EQ16=0</formula>
    </cfRule>
  </conditionalFormatting>
  <conditionalFormatting sqref="DS16:DV25">
    <cfRule type="expression" dxfId="56" priority="31">
      <formula>EQ16=0</formula>
    </cfRule>
  </conditionalFormatting>
  <conditionalFormatting sqref="DW16:DW25">
    <cfRule type="expression" dxfId="55" priority="30">
      <formula>EQ16=0</formula>
    </cfRule>
  </conditionalFormatting>
  <conditionalFormatting sqref="DX16:DX25">
    <cfRule type="expression" dxfId="54" priority="29">
      <formula>EQ16=0</formula>
    </cfRule>
  </conditionalFormatting>
  <conditionalFormatting sqref="DY16:DY25">
    <cfRule type="expression" dxfId="53" priority="28">
      <formula>EQ16=0</formula>
    </cfRule>
  </conditionalFormatting>
  <conditionalFormatting sqref="DZ16:DZ25">
    <cfRule type="expression" dxfId="52" priority="8">
      <formula>EQ16=0</formula>
    </cfRule>
  </conditionalFormatting>
  <conditionalFormatting sqref="EA16:EB25">
    <cfRule type="expression" dxfId="51" priority="1">
      <formula>EY16=0</formula>
    </cfRule>
  </conditionalFormatting>
  <conditionalFormatting sqref="EC16:EC25">
    <cfRule type="expression" dxfId="50" priority="26">
      <formula>EQ16=0</formula>
    </cfRule>
  </conditionalFormatting>
  <conditionalFormatting sqref="ED16:EE25">
    <cfRule type="expression" dxfId="49" priority="25">
      <formula>EQ16=0</formula>
    </cfRule>
  </conditionalFormatting>
  <conditionalFormatting sqref="EF16:EF25">
    <cfRule type="expression" dxfId="48" priority="24">
      <formula>EQ16=0</formula>
    </cfRule>
  </conditionalFormatting>
  <conditionalFormatting sqref="EG16:EG25">
    <cfRule type="expression" dxfId="47" priority="23">
      <formula>EQ16=0</formula>
    </cfRule>
  </conditionalFormatting>
  <conditionalFormatting sqref="EH16:EH25">
    <cfRule type="expression" dxfId="46" priority="22">
      <formula>EQ16=0</formula>
    </cfRule>
    <cfRule type="containsText" dxfId="45" priority="166" operator="containsText" text="błąd">
      <formula>NOT(ISERROR(SEARCH("błąd",EH16)))</formula>
    </cfRule>
  </conditionalFormatting>
  <conditionalFormatting sqref="EI16:EI25">
    <cfRule type="expression" dxfId="44" priority="21">
      <formula>EQ16=0</formula>
    </cfRule>
  </conditionalFormatting>
  <conditionalFormatting sqref="EJ16:EJ25">
    <cfRule type="expression" dxfId="43" priority="20">
      <formula>EQ16=0</formula>
    </cfRule>
  </conditionalFormatting>
  <conditionalFormatting sqref="EK16:EK25">
    <cfRule type="expression" dxfId="42" priority="19">
      <formula>EQ16=0</formula>
    </cfRule>
  </conditionalFormatting>
  <conditionalFormatting sqref="EO11:HM99">
    <cfRule type="expression" dxfId="41" priority="11">
      <formula>$EO$11="cc"</formula>
    </cfRule>
  </conditionalFormatting>
  <conditionalFormatting sqref="FR15:GF15">
    <cfRule type="containsText" dxfId="40" priority="217" operator="containsText" text="obowiązkowe">
      <formula>NOT(ISERROR(SEARCH("obowiązkowe",FR15)))</formula>
    </cfRule>
    <cfRule type="containsText" dxfId="39" priority="218" operator="containsText" text="błędnie">
      <formula>NOT(ISERROR(SEARCH("błędnie",FR15)))</formula>
    </cfRule>
  </conditionalFormatting>
  <dataValidations xWindow="1372" yWindow="711" count="25">
    <dataValidation type="list" allowBlank="1" showInputMessage="1" showErrorMessage="1" error="Proszę wybrać z listy rozwijanej" prompt="wybór z listy rozwijanej" sqref="H16:H25" xr:uid="{5FB77819-BE0D-48FF-9ABD-922A139055FE}">
      <formula1>"A-oczyszczalnia aktywna,B-w budowie,W-wyłączona z eksploatacji"</formula1>
    </dataValidation>
    <dataValidation type="decimal" allowBlank="1" showInputMessage="1" showErrorMessage="1" error="Wpisana wartość nie jest wartością liczbową lub przekracza zakres &lt;0; 700 000&gt;" prompt="Tylko wartości liczbowe &lt;0; 700000&gt;" sqref="L16:N25" xr:uid="{28F3B4D9-B589-4201-BD93-D90B233F4E98}">
      <formula1>0</formula1>
      <formula2>700000</formula2>
    </dataValidation>
    <dataValidation type="decimal" allowBlank="1" showInputMessage="1" showErrorMessage="1" error="Wpisana wartość nie jest liczbą lub przekracza zakres &lt;0; 3 000 000&gt;" prompt="wartości liczbowe &lt;0; 3000000&gt;" sqref="O16:O25 R16:T25" xr:uid="{DB163397-B97C-49EC-B8D7-6CBA1A465924}">
      <formula1>0</formula1>
      <formula2>3000000</formula2>
    </dataValidation>
    <dataValidation type="decimal" allowBlank="1" showInputMessage="1" showErrorMessage="1" error="Wpisana wartość nie jest liczbą lub przekracza zakres &lt;0; 100&gt;" prompt="wartość liczbowa &lt;0; 100&gt;" sqref="X16:Y25" xr:uid="{9116FB91-8AE1-48CB-B78A-D441BE77AD27}">
      <formula1>0</formula1>
      <formula2>100</formula2>
    </dataValidation>
    <dataValidation type="decimal" allowBlank="1" showInputMessage="1" showErrorMessage="1" error="Wprowadzona wartość nie jest liczbą lub przekracza zakres &lt;0; 200 000&gt;" prompt="wartość liczbowa &lt;0; 200000&gt;" sqref="AA16:AB25" xr:uid="{74D86E5C-BDEF-4057-BEAF-F2BA8D063DC5}">
      <formula1>0</formula1>
      <formula2>200000</formula2>
    </dataValidation>
    <dataValidation type="list" allowBlank="1" showInputMessage="1" showErrorMessage="1" error="Proszę wybrać z listy rozwijanej [TAK/NIE}" prompt="wybór z listy rozwijanej" sqref="DJ16:DK25 CH16:CH25 AN16:AP25 AS16:AS25 AJ16:AL25 ED16:ED25 DS16:DS25 DU16:DU25 EA16:EA25" xr:uid="{6504A094-99DE-46F1-B881-A5E2DC47C239}">
      <formula1>"TAK,NIE"</formula1>
    </dataValidation>
    <dataValidation type="list" allowBlank="1" showInputMessage="1" showErrorMessage="1" error="wybór z listy rozwijanej" prompt="wybór z listy rozwijanej" sqref="AQ16:AR25" xr:uid="{F341E4A8-D2E3-4750-ADA2-BF59CB73DDF3}">
      <formula1>"TAK,NIE,Nie jest wymagane"</formula1>
    </dataValidation>
    <dataValidation type="decimal" allowBlank="1" showInputMessage="1" showErrorMessage="1" error="Tylko wartości liczbowe &lt;0 ; 5000&gt;" prompt="Tylko wartości liczbowe &lt;0 ; 5000&gt;" sqref="AT16:BC25" xr:uid="{B85FDAB1-DE1E-46F0-9F29-707D82CA6A82}">
      <formula1>0</formula1>
      <formula2>5000</formula2>
    </dataValidation>
    <dataValidation type="decimal" allowBlank="1" showInputMessage="1" showErrorMessage="1" error="Tylko wartości liczbowe &lt;0,0 ; 100,0&gt;" prompt="Tylko wartości liczbowe &lt;0,0 ; 100,0&gt;" sqref="BD16:BE25" xr:uid="{A2AFC542-23B7-434E-A9FC-1EBF41A4ACD3}">
      <formula1>0</formula1>
      <formula2>100</formula2>
    </dataValidation>
    <dataValidation type="list" allowBlank="1" showInputMessage="1" showErrorMessage="1" error="Proszę wybrać z listy rozwijanej" prompt="proszę wybrać z listy rozwijanej" sqref="BK16:BK25" xr:uid="{D1967B82-882C-42E6-9372-7CD8B7EF46F0}">
      <formula1>"CAOH,OBF,WKF,SYM,STOM,ATSO,INNE,BRAK"</formula1>
    </dataValidation>
    <dataValidation type="decimal" showInputMessage="1" showErrorMessage="1" error="Należy wpisać wartości liczbowe &lt;0;300000&gt;" prompt="wartości liczbowe z zakresu &lt;0,300000&gt;" sqref="BL16:BW25" xr:uid="{3FB78E6D-74B3-49A6-A148-8BE6CF441533}">
      <formula1>0</formula1>
      <formula2>300000</formula2>
    </dataValidation>
    <dataValidation type="decimal" errorStyle="warning" allowBlank="1" showInputMessage="1" showErrorMessage="1" error="Wpisana wartość nie jest liczbą lub przekracza 1 000 000, proszę upewnić się, że podano w TYS. zł" prompt="wartości liczbowe &lt;0; 1000000&gt;" sqref="CX16:CX25 CL16:CO25 CQ16:CT25 CV16:CV25 EC16:EC25 DR16:DR25" xr:uid="{08B99FC3-52D5-4D13-AA0A-C335171D4394}">
      <formula1>0</formula1>
      <formula2>1000000</formula2>
    </dataValidation>
    <dataValidation type="decimal" allowBlank="1" showInputMessage="1" showErrorMessage="1" error="Tylko wartości współrzędnych w formacie dziesiętnym_x000a_od 14,00000 do 24,50000" prompt="Tylko wartości współrzędnych w formacie dziesiętnym_x000a_od 14,00000 do 24,50000" sqref="DE16:DE25 DG16:DG25" xr:uid="{1C16CBC0-6AA0-4F9A-BFD6-E2A2B201CB24}">
      <formula1>14</formula1>
      <formula2>24.5</formula2>
    </dataValidation>
    <dataValidation type="decimal" allowBlank="1" showInputMessage="1" showErrorMessage="1" error="Tylko wartości współrzędnych w formacie dziesiętnym_x000a_od 49,00000 do 55,00000" prompt="Tylko wartości współrzędnych w formacie dziesiętnym_x000a_od 49,00000 do 55,00000" sqref="DD16:DD25 DF16:DF25" xr:uid="{05FFD230-0CE8-459A-A274-24E3D0801C21}">
      <formula1>49</formula1>
      <formula2>55</formula2>
    </dataValidation>
    <dataValidation allowBlank="1" showInputMessage="1" showErrorMessage="1" prompt="Opis w postaci tekstowej" sqref="DH16:DH25" xr:uid="{D1D8B285-0598-49EF-A9A8-311403B62598}"/>
    <dataValidation type="list" allowBlank="1" showInputMessage="1" showErrorMessage="1" error="Proszę wybrać z listy rozwijanej" prompt="wybór z listy rozwijanej" sqref="DI16:DI25" xr:uid="{3913A5FF-A48C-4168-94BC-FF98A3455FEC}">
      <formula1>"błędy wykonawcze, błędy eksploatacyjne, niewystarczająca wydajność hydrauliczna, zbyt mała przepustowość pod kątem możliwości przyjęcia ładunku zanieczyszczeń,"</formula1>
    </dataValidation>
    <dataValidation type="date" errorStyle="warning" operator="greaterThan" allowBlank="1" showInputMessage="1" showErrorMessage="1" error="Wpisana dana nie jest w formacie RRRR-MM-DD" prompt="data RRRR-MM-DD" sqref="DM16:DM25 DW16:DX25 EF16:EG25" xr:uid="{8399A0A5-463F-4781-BEB1-9751DC88827C}">
      <formula1>25569</formula1>
    </dataValidation>
    <dataValidation type="date" operator="greaterThan" allowBlank="1" showInputMessage="1" showErrorMessage="1" error="Wpisana dana nie jest w formacie RRRR-MM-DD" prompt="data RRRR-MM-DD" sqref="CJ16:CJ25" xr:uid="{074A3ABC-9B94-440D-90BF-BF9460EBEAAD}">
      <formula1>43101</formula1>
    </dataValidation>
    <dataValidation type="whole" allowBlank="1" showInputMessage="1" showErrorMessage="1" error="Proszę wpisać liczbę całkowitą" prompt="tylko liczby całkowite" sqref="AM16:AM25" xr:uid="{721DEE46-B7C2-45D4-BD2C-9621DD96CB5D}">
      <formula1>0</formula1>
      <formula2>400</formula2>
    </dataValidation>
    <dataValidation type="list" allowBlank="1" showInputMessage="1" showErrorMessage="1" error="Proszę wybrać z listy rozwijanej" prompt="wybór z listy rozwijanej" sqref="DQ16:DQ25 DZ16:DZ25" xr:uid="{C7CA0CA8-458F-474F-92B1-5879CB658094}">
      <formula1>"BN,M,MO,R,RM,L,efektywność energetyczna,kilka inwestycji"</formula1>
    </dataValidation>
    <dataValidation type="decimal" allowBlank="1" showInputMessage="1" showErrorMessage="1" error="Proszę wybrać z listy rozwijanej [TAK/NIE}" prompt="wartości liczbowe z przedziału 0,00 - 1000000,00" sqref="DT16:DT25" xr:uid="{57A94D63-D097-43FF-AE18-C659F8DB6FE7}">
      <formula1>0</formula1>
      <formula2>1000000</formula2>
    </dataValidation>
    <dataValidation allowBlank="1" showInputMessage="1" showErrorMessage="1" error="Proszę wybrać z listy rozwijanej [TAK/NIE}" sqref="EB14:EB25" xr:uid="{609E9EA1-48BD-4D47-A39F-B213FF8DB0D5}"/>
    <dataValidation type="list" allowBlank="1" showInputMessage="1" showErrorMessage="1" prompt="wybór z listy rozwijalnej" sqref="CI16:CI25" xr:uid="{A99F2F69-CB6F-47F6-8761-F4DF0F5732EE}">
      <formula1>"BN,M,MO,R,RM,L"</formula1>
    </dataValidation>
    <dataValidation type="decimal" allowBlank="1" showInputMessage="1" showErrorMessage="1" error="Tylko wartości liczbowe" prompt="wartości liczbowe z przedziału 0,00 - 1000000,00" sqref="DV16:DV25" xr:uid="{385C54D9-707C-47B3-A553-C9D555BCE6A9}">
      <formula1>0</formula1>
      <formula2>1000000</formula2>
    </dataValidation>
    <dataValidation type="date" allowBlank="1" showInputMessage="1" showErrorMessage="1" error="Wpisana dana nie jest w formacie RRRR-MM-DD lub wykracza poza 2024 r." prompt="data RRRR-MM-DD" sqref="CA16:CG25" xr:uid="{C52ACE17-ECE6-4272-857A-1E5419ABA0C2}">
      <formula1>45292</formula1>
      <formula2>45657</formula2>
    </dataValidation>
  </dataValidations>
  <pageMargins left="0.7" right="0.7" top="0.75" bottom="0.75" header="0.3" footer="0.3"/>
  <pageSetup paperSize="9" orientation="portrait" verticalDpi="300" r:id="rId1"/>
  <extLst>
    <ext xmlns:x14="http://schemas.microsoft.com/office/spreadsheetml/2009/9/main" uri="{78C0D931-6437-407d-A8EE-F0AAD7539E65}">
      <x14:conditionalFormattings>
        <x14:conditionalFormatting xmlns:xm="http://schemas.microsoft.com/office/excel/2006/main">
          <x14:cfRule type="containsText" priority="213" operator="containsText" id="{58BE046F-6C73-4D81-B385-B7D9A625C96A}">
            <xm:f>NOT(ISERROR(SEARCH(Aglomeracje!$C$15,U16)))</xm:f>
            <xm:f>Aglomeracje!$C$15</xm:f>
            <x14:dxf>
              <font>
                <color rgb="FF9C0006"/>
              </font>
              <fill>
                <patternFill>
                  <bgColor rgb="FFFFC7CE"/>
                </patternFill>
              </fill>
            </x14:dxf>
          </x14:cfRule>
          <xm:sqref>U16:U25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AK41"/>
  <sheetViews>
    <sheetView showGridLines="0" topLeftCell="A3" zoomScaleNormal="100" workbookViewId="0">
      <selection activeCell="E14" sqref="E14"/>
    </sheetView>
  </sheetViews>
  <sheetFormatPr defaultRowHeight="14.5"/>
  <cols>
    <col min="1" max="1" width="43.1796875" customWidth="1"/>
    <col min="2" max="2" width="34.7265625" customWidth="1"/>
    <col min="3" max="3" width="37.1796875" customWidth="1"/>
    <col min="4" max="4" width="34.26953125" customWidth="1"/>
    <col min="5" max="5" width="31.81640625" customWidth="1"/>
    <col min="6" max="6" width="65" customWidth="1"/>
    <col min="7" max="7" width="44.7265625" customWidth="1"/>
    <col min="8" max="9" width="30.1796875" customWidth="1"/>
    <col min="10" max="10" width="24.7265625" customWidth="1"/>
    <col min="11" max="11" width="37.26953125" customWidth="1"/>
    <col min="12" max="12" width="39.26953125" customWidth="1"/>
    <col min="13" max="13" width="30.54296875" customWidth="1"/>
    <col min="14" max="14" width="27.26953125" customWidth="1"/>
    <col min="15" max="15" width="24.7265625" customWidth="1"/>
    <col min="16" max="16" width="41.453125" customWidth="1"/>
    <col min="20" max="20" width="9.1796875" customWidth="1"/>
    <col min="21" max="25" width="8.81640625" style="149" customWidth="1"/>
    <col min="26" max="26" width="18.26953125" style="149" customWidth="1"/>
    <col min="27" max="27" width="8.81640625" style="149" customWidth="1"/>
    <col min="28" max="28" width="33.81640625" style="149" customWidth="1"/>
    <col min="29" max="29" width="19.26953125" style="149" customWidth="1"/>
    <col min="30" max="30" width="27.26953125" style="149" customWidth="1"/>
    <col min="31" max="31" width="14.453125" style="149" customWidth="1"/>
    <col min="32" max="32" width="15.26953125" style="149" customWidth="1"/>
    <col min="33" max="33" width="14.26953125" style="149" customWidth="1"/>
    <col min="34" max="34" width="21.453125" style="149" customWidth="1"/>
    <col min="35" max="35" width="15.7265625" style="149" customWidth="1"/>
    <col min="36" max="36" width="19.453125" style="149" customWidth="1"/>
    <col min="37" max="37" width="8.81640625" style="149" customWidth="1"/>
    <col min="38" max="38" width="9.1796875" customWidth="1"/>
  </cols>
  <sheetData>
    <row r="1" spans="1:37" s="149" customFormat="1" ht="21.5" thickBot="1">
      <c r="A1" s="145" t="s">
        <v>10465</v>
      </c>
    </row>
    <row r="2" spans="1:37" s="149" customFormat="1" ht="48.75" customHeight="1" thickBot="1">
      <c r="A2" s="146" t="s">
        <v>10466</v>
      </c>
      <c r="B2" s="389">
        <f>Aglomeracje!H15</f>
        <v>0</v>
      </c>
      <c r="C2" s="146" t="s">
        <v>0</v>
      </c>
      <c r="D2" s="389">
        <f>_xlfn.AGGREGATE(9,6,B6:P6)</f>
        <v>0</v>
      </c>
      <c r="E2" s="146" t="s">
        <v>10276</v>
      </c>
      <c r="F2" s="389">
        <f>_xlfn.AGGREGATE(9,6,B5:P5)</f>
        <v>0</v>
      </c>
      <c r="G2" s="146" t="s">
        <v>1</v>
      </c>
      <c r="H2" s="389">
        <f>_xlfn.AGGREGATE(9,6,B7:P7)</f>
        <v>0</v>
      </c>
      <c r="I2" s="146"/>
    </row>
    <row r="3" spans="1:37" s="149" customFormat="1" ht="21">
      <c r="A3" s="328" t="s">
        <v>2</v>
      </c>
      <c r="B3" s="329"/>
      <c r="C3" s="329"/>
      <c r="D3" s="329"/>
      <c r="E3" s="329" t="s">
        <v>10277</v>
      </c>
      <c r="F3" s="329"/>
      <c r="G3" s="329"/>
      <c r="H3" s="329"/>
      <c r="I3" s="329"/>
      <c r="J3" s="329"/>
      <c r="K3" s="329"/>
      <c r="L3" s="329"/>
      <c r="M3" s="329"/>
      <c r="N3" s="329"/>
      <c r="O3" s="329"/>
      <c r="P3" s="329"/>
    </row>
    <row r="4" spans="1:37" s="426" customFormat="1" ht="143.25" customHeight="1">
      <c r="A4" s="178" t="s">
        <v>3</v>
      </c>
      <c r="B4" s="334" t="s">
        <v>10368</v>
      </c>
      <c r="C4" s="334" t="s">
        <v>10368</v>
      </c>
      <c r="D4" s="334" t="s">
        <v>10368</v>
      </c>
      <c r="E4" s="334" t="s">
        <v>10706</v>
      </c>
      <c r="F4" s="334" t="s">
        <v>10467</v>
      </c>
      <c r="G4" s="334" t="s">
        <v>10271</v>
      </c>
      <c r="H4" s="334" t="s">
        <v>10267</v>
      </c>
      <c r="I4" s="334" t="s">
        <v>10554</v>
      </c>
      <c r="J4" s="334" t="s">
        <v>10556</v>
      </c>
      <c r="K4" s="334" t="s">
        <v>10270</v>
      </c>
      <c r="L4" s="334" t="s">
        <v>10426</v>
      </c>
      <c r="M4" s="334" t="s">
        <v>58</v>
      </c>
      <c r="N4" s="334" t="s">
        <v>10268</v>
      </c>
      <c r="O4" s="334" t="s">
        <v>10269</v>
      </c>
      <c r="P4" s="334" t="s">
        <v>10137</v>
      </c>
      <c r="Q4" s="530"/>
    </row>
    <row r="5" spans="1:37" s="340" customFormat="1" ht="15.65" hidden="1" customHeight="1">
      <c r="A5" s="516"/>
      <c r="B5" s="516"/>
      <c r="C5" s="516"/>
      <c r="D5" s="516"/>
      <c r="E5" s="516">
        <f>COUNTIF(F14:F23,"Kol. 259 błędnie uzupełniona, niezbędne jest skorygowanie danych. Końcowy punkt zrzutu odprowadza ścieki wyłącznie do innej aglomeracji. Należy upewnić się czy aglomeracja posiada końcowy punkt zrzutu")</f>
        <v>0</v>
      </c>
      <c r="F5" s="516"/>
      <c r="G5" s="516"/>
      <c r="H5" s="516"/>
      <c r="I5" s="516"/>
      <c r="J5" s="516"/>
      <c r="K5" s="516"/>
      <c r="L5" s="516"/>
      <c r="M5" s="516"/>
      <c r="N5" s="516"/>
      <c r="O5" s="516"/>
      <c r="P5" s="531" t="str">
        <f>'Dane pomocnicze'!J2</f>
        <v>cc</v>
      </c>
      <c r="Q5" s="528"/>
    </row>
    <row r="6" spans="1:37" s="340" customFormat="1" hidden="1">
      <c r="A6" s="516"/>
      <c r="B6" s="516" t="s">
        <v>143</v>
      </c>
      <c r="C6" s="516" t="s">
        <v>143</v>
      </c>
      <c r="D6" s="516" t="s">
        <v>143</v>
      </c>
      <c r="E6" s="516">
        <f>COUNTIFS(E$14:E$23,"",$U$14:$U$23,1)</f>
        <v>0</v>
      </c>
      <c r="F6" s="516" t="s">
        <v>143</v>
      </c>
      <c r="G6" s="516" t="s">
        <v>143</v>
      </c>
      <c r="H6" s="516">
        <f t="shared" ref="H6:O6" si="0">COUNTIFS(H$14:H$23,"",$U$14:$U$23,1)</f>
        <v>0</v>
      </c>
      <c r="I6" s="516">
        <f t="shared" si="0"/>
        <v>0</v>
      </c>
      <c r="J6" s="516">
        <f t="shared" si="0"/>
        <v>0</v>
      </c>
      <c r="K6" s="516" t="s">
        <v>143</v>
      </c>
      <c r="L6" s="516" t="s">
        <v>143</v>
      </c>
      <c r="M6" s="516">
        <f>COUNTIFS(M$14:M$23,"",$U$14:$U$23,1,L14:L23,"Podana"&amp;"*")</f>
        <v>0</v>
      </c>
      <c r="N6" s="516">
        <f t="shared" si="0"/>
        <v>0</v>
      </c>
      <c r="O6" s="516">
        <f t="shared" si="0"/>
        <v>0</v>
      </c>
      <c r="P6" s="531" t="s">
        <v>143</v>
      </c>
      <c r="Q6" s="528"/>
    </row>
    <row r="7" spans="1:37" s="340" customFormat="1">
      <c r="A7" s="516"/>
      <c r="B7" s="516"/>
      <c r="C7" s="516"/>
      <c r="D7" s="516"/>
      <c r="E7" s="516"/>
      <c r="F7" s="516"/>
      <c r="G7" s="516"/>
      <c r="H7" s="516"/>
      <c r="I7" s="516"/>
      <c r="J7" s="516"/>
      <c r="K7" s="516"/>
      <c r="L7" s="516"/>
      <c r="M7" s="516">
        <f>M6</f>
        <v>0</v>
      </c>
      <c r="N7" s="516"/>
      <c r="O7" s="516"/>
      <c r="P7" s="531"/>
      <c r="Q7" s="528"/>
    </row>
    <row r="8" spans="1:37" s="149" customFormat="1" ht="21">
      <c r="A8" s="311"/>
      <c r="B8" s="316" t="s">
        <v>10080</v>
      </c>
      <c r="C8" s="312"/>
      <c r="D8" s="312"/>
      <c r="E8" s="313"/>
      <c r="F8" s="313"/>
      <c r="G8" s="312"/>
      <c r="H8" s="314"/>
      <c r="I8" s="314"/>
      <c r="J8" s="314"/>
      <c r="K8" s="314"/>
      <c r="L8" s="314"/>
      <c r="M8" s="314"/>
      <c r="N8" s="317" t="s">
        <v>15</v>
      </c>
      <c r="O8" s="318"/>
      <c r="P8" s="315"/>
    </row>
    <row r="9" spans="1:37" s="333" customFormat="1" ht="29">
      <c r="A9" s="197"/>
      <c r="B9" s="428" t="s">
        <v>10553</v>
      </c>
      <c r="C9" s="429"/>
      <c r="D9" s="429"/>
      <c r="E9" s="201"/>
      <c r="F9" s="203"/>
      <c r="G9" s="203"/>
      <c r="H9" s="430"/>
      <c r="I9" s="430"/>
      <c r="J9" s="430"/>
      <c r="K9" s="208"/>
      <c r="L9" s="208"/>
      <c r="M9" s="431"/>
      <c r="N9" s="432" t="s">
        <v>164</v>
      </c>
      <c r="O9" s="415"/>
      <c r="P9" s="237"/>
    </row>
    <row r="10" spans="1:37" s="333" customFormat="1" ht="100.5" customHeight="1">
      <c r="A10" s="197" t="s">
        <v>10085</v>
      </c>
      <c r="B10" s="273" t="s">
        <v>10550</v>
      </c>
      <c r="C10" s="273" t="s">
        <v>10551</v>
      </c>
      <c r="D10" s="273" t="s">
        <v>10552</v>
      </c>
      <c r="E10" s="274" t="s">
        <v>10081</v>
      </c>
      <c r="F10" s="276" t="s">
        <v>10396</v>
      </c>
      <c r="G10" s="276" t="s">
        <v>10707</v>
      </c>
      <c r="H10" s="274" t="s">
        <v>10082</v>
      </c>
      <c r="I10" s="274" t="s">
        <v>10555</v>
      </c>
      <c r="J10" s="274" t="s">
        <v>10083</v>
      </c>
      <c r="K10" s="276" t="s">
        <v>10084</v>
      </c>
      <c r="L10" s="276" t="s">
        <v>10397</v>
      </c>
      <c r="M10" s="292" t="s">
        <v>58</v>
      </c>
      <c r="N10" s="300" t="s">
        <v>105</v>
      </c>
      <c r="O10" s="300" t="s">
        <v>106</v>
      </c>
      <c r="P10" s="274" t="s">
        <v>128</v>
      </c>
      <c r="U10" s="517"/>
    </row>
    <row r="11" spans="1:37" s="333" customFormat="1" ht="45.75" customHeight="1">
      <c r="A11" s="573" t="s">
        <v>143</v>
      </c>
      <c r="B11" s="138">
        <v>256</v>
      </c>
      <c r="C11" s="138">
        <v>257</v>
      </c>
      <c r="D11" s="138">
        <v>258</v>
      </c>
      <c r="E11" s="138">
        <v>259</v>
      </c>
      <c r="F11" s="139" t="s">
        <v>10136</v>
      </c>
      <c r="G11" s="138">
        <v>260</v>
      </c>
      <c r="H11" s="138">
        <v>261</v>
      </c>
      <c r="I11" s="138">
        <v>262</v>
      </c>
      <c r="J11" s="138">
        <v>263</v>
      </c>
      <c r="K11" s="139" t="s">
        <v>236</v>
      </c>
      <c r="L11" s="139" t="s">
        <v>10272</v>
      </c>
      <c r="M11" s="139" t="s">
        <v>10273</v>
      </c>
      <c r="N11" s="138">
        <v>264</v>
      </c>
      <c r="O11" s="138">
        <v>265</v>
      </c>
      <c r="P11" s="138">
        <v>266</v>
      </c>
      <c r="U11" s="333" t="str">
        <f>'Dane pomocnicze'!J2</f>
        <v>cc</v>
      </c>
      <c r="V11" s="387" t="s">
        <v>10278</v>
      </c>
    </row>
    <row r="12" spans="1:37" s="493" customFormat="1" ht="18.75" customHeight="1">
      <c r="A12" s="496"/>
      <c r="B12" s="496"/>
      <c r="C12" s="496"/>
      <c r="D12" s="496"/>
      <c r="E12" s="496" t="str">
        <f t="shared" ref="E12:P12" si="1">IF(AND(ISNUMBER(E5),E5&gt;0),"Pola błędnie uzupełnione: "&amp;E5,"")</f>
        <v/>
      </c>
      <c r="F12" s="496"/>
      <c r="G12" s="496"/>
      <c r="H12" s="496" t="str">
        <f t="shared" si="1"/>
        <v/>
      </c>
      <c r="I12" s="496" t="str">
        <f t="shared" si="1"/>
        <v/>
      </c>
      <c r="J12" s="496" t="str">
        <f t="shared" si="1"/>
        <v/>
      </c>
      <c r="K12" s="496"/>
      <c r="L12" s="496"/>
      <c r="M12" s="496" t="str">
        <f t="shared" si="1"/>
        <v/>
      </c>
      <c r="N12" s="496" t="str">
        <f t="shared" si="1"/>
        <v/>
      </c>
      <c r="O12" s="496" t="str">
        <f t="shared" si="1"/>
        <v/>
      </c>
      <c r="P12" s="496" t="str">
        <f t="shared" si="1"/>
        <v/>
      </c>
      <c r="V12" s="493">
        <f>_xlfn.AGGREGATE(9,6,V14:V25)</f>
        <v>0</v>
      </c>
    </row>
    <row r="13" spans="1:37" s="493" customFormat="1" ht="21" customHeight="1">
      <c r="A13" s="497"/>
      <c r="B13" s="497"/>
      <c r="C13" s="497"/>
      <c r="D13" s="497"/>
      <c r="E13" s="497" t="str">
        <f t="shared" ref="E13:P13" si="2">IF(AND(ISNUMBER(E6),E6&gt;0),"Pola obowiązkowe: "&amp;E6,"")</f>
        <v/>
      </c>
      <c r="F13" s="497"/>
      <c r="G13" s="497"/>
      <c r="H13" s="497" t="str">
        <f t="shared" si="2"/>
        <v/>
      </c>
      <c r="I13" s="497" t="str">
        <f t="shared" si="2"/>
        <v/>
      </c>
      <c r="J13" s="497" t="str">
        <f t="shared" si="2"/>
        <v/>
      </c>
      <c r="K13" s="497"/>
      <c r="L13" s="497"/>
      <c r="M13" s="497" t="str">
        <f t="shared" si="2"/>
        <v/>
      </c>
      <c r="N13" s="497" t="str">
        <f t="shared" si="2"/>
        <v/>
      </c>
      <c r="O13" s="497" t="str">
        <f t="shared" si="2"/>
        <v/>
      </c>
      <c r="P13" s="497" t="str">
        <f t="shared" si="2"/>
        <v/>
      </c>
      <c r="U13" s="493" t="s">
        <v>10274</v>
      </c>
    </row>
    <row r="14" spans="1:37" s="576" customFormat="1" ht="49.9" customHeight="1">
      <c r="A14" s="534" t="str">
        <f>IF(Aglomeracje!H15&gt;0,1&amp;"/"&amp;Aglomeracje!H15,"X")</f>
        <v>X</v>
      </c>
      <c r="B14" s="348" t="str">
        <f>IF(A14="x","X",IF(Aglomeracje!$C$15&lt;&gt;"",Aglomeracje!$C$15,"Brak wpisanych danych kol.1 w arkuszu Aglomeracje "))</f>
        <v>X</v>
      </c>
      <c r="C14" s="348" t="str">
        <f>IF(A14="x","X",IF(Aglomeracje!$E$15&lt;&gt;"",Aglomeracje!$E$15,"Brak wpisanych danych w kol. 2 w arkuszu Aglomeracje"))</f>
        <v>X</v>
      </c>
      <c r="D14" s="348" t="str">
        <f>IF(A14="x","X",IF(Aglomeracje!$L$15&lt;&gt;"",Aglomeracje!$L$15,"Brak wpisanych danych w kol.9 w arkuszu Aglomeracje"))</f>
        <v>X</v>
      </c>
      <c r="E14" s="535"/>
      <c r="F14" s="574" t="str">
        <f>IF(B14&lt;&gt;"",(IF(B14=E14,"Kol. 259 błędnie uzupełniona, niezbędne jest skorygowanie danych. Końcowy punkt zrzutu odprowadza ścieki wyłącznie do innej aglomeracji. Należy upewnić się czy aglomeracja posiada końcowy punkt zrzutu","")),"")</f>
        <v/>
      </c>
      <c r="G14" s="348" t="str">
        <f>IF(E14&lt;&gt;"",(IF(COUNTIF('Dane pomocnicze'!$D$5:$D$1536,E14)&gt;0,VLOOKUP(E14,'Dane pomocnicze'!$D$5:$E$1536,2,0),"I_d aglomeracji jest błędnie wpisany lub nie występuje w sprawozdaniu za zeszły rok")),"")</f>
        <v/>
      </c>
      <c r="H14" s="354"/>
      <c r="I14" s="480"/>
      <c r="J14" s="535"/>
      <c r="K14" s="348" t="str">
        <f>IF(J14&lt;&gt;"",IF(COUNTIF('Dane pomocnicze'!$AU$5:$AU$1657,'KP - końcowe punkty'!J14)&gt;0,VLOOKUP(J14,'Dane pomocnicze'!$AU$5:$AV$1657,2,0),"Błędnie wpisany I_d oczyszczalni lub brak tego I_d w sprawozdaniu za zeszły rok"),"")</f>
        <v/>
      </c>
      <c r="L14" s="348" t="str">
        <f>IF(J14&lt;&gt;"",IF(AND(K14&lt;&gt;"*"&amp;"Błędnie"&amp;"*",COUNTIF('Dane pomocnicze'!$AU$5:$AU$1657,J14)&gt;0),IF(VLOOKUP(J14,'Dane pomocnicze'!$AU$5:$AX$1657,4,0)&lt;&gt;G14,"Podana oczyszczalnia znajduje się poza aglomeracją z kol. 259",""),""),"")</f>
        <v/>
      </c>
      <c r="M14" s="575"/>
      <c r="N14" s="540"/>
      <c r="O14" s="540"/>
      <c r="P14" s="575"/>
      <c r="U14" s="333">
        <f>IF(A14="x",0,1)</f>
        <v>0</v>
      </c>
      <c r="V14" s="333">
        <f>U14*I14</f>
        <v>0</v>
      </c>
      <c r="W14" s="333"/>
      <c r="X14" s="333"/>
      <c r="Y14" s="333"/>
      <c r="Z14" s="333"/>
      <c r="AA14" s="333"/>
      <c r="AB14" s="333"/>
      <c r="AC14" s="333"/>
      <c r="AD14" s="333"/>
      <c r="AE14" s="333"/>
      <c r="AF14" s="333"/>
      <c r="AG14" s="333"/>
      <c r="AH14" s="333"/>
      <c r="AI14" s="333"/>
      <c r="AJ14" s="333"/>
      <c r="AK14" s="333"/>
    </row>
    <row r="15" spans="1:37" s="576" customFormat="1" ht="49.9" customHeight="1">
      <c r="A15" s="534" t="str">
        <f>IF(Aglomeracje!H15-1&gt;0,2&amp;"/"&amp;Aglomeracje!H15,"X")</f>
        <v>X</v>
      </c>
      <c r="B15" s="348" t="str">
        <f>IF(A15="x","X",IF(Aglomeracje!$C$15&lt;&gt;"",Aglomeracje!$C$15,"Brak wpisanych danych kol.1 w arkuszu Aglomeracje "))</f>
        <v>X</v>
      </c>
      <c r="C15" s="348" t="str">
        <f>IF(A15="x","X",IF(Aglomeracje!$E$15&lt;&gt;"",Aglomeracje!$E$15,"Brak wpisanych danych w kol. 2 w arkuszu Aglomeracje"))</f>
        <v>X</v>
      </c>
      <c r="D15" s="348" t="str">
        <f>IF(A15="x","X",IF(Aglomeracje!$L$15&lt;&gt;"",Aglomeracje!$L$15,"Brak wpisanych danych w kol.9 w arkuszu Aglomeracje"))</f>
        <v>X</v>
      </c>
      <c r="E15" s="535"/>
      <c r="F15" s="574" t="str">
        <f t="shared" ref="F15:F23" si="3">IF(B15&lt;&gt;"",(IF(B15=E15,"Kol. 259 błędnie uzupełniona, niezbędne jest skorygowanie danych. Końcowy punkt zrzutu odprowadza ścieki wyłącznie do innej aglomeracji. Należy upewnić się czy aglomeracja posiada końcowy punkt zrzutu","")),"")</f>
        <v/>
      </c>
      <c r="G15" s="348" t="str">
        <f>IF(E15&lt;&gt;"",(IF(COUNTIF('Dane pomocnicze'!$D$5:$D$1536,E15)&gt;0,VLOOKUP(E15,'Dane pomocnicze'!$D$5:$E$1536,2,0),"I_d aglomeracji jest błędnie wpisany lub nie występuje w sprawozdaniu za zeszły rok")),"")</f>
        <v/>
      </c>
      <c r="H15" s="354"/>
      <c r="I15" s="480"/>
      <c r="J15" s="535"/>
      <c r="K15" s="348" t="str">
        <f>IF(J15&lt;&gt;"",IF(COUNTIF('Dane pomocnicze'!$AU$5:$AU$1657,'KP - końcowe punkty'!J15)&gt;0,VLOOKUP(J15,'Dane pomocnicze'!$AU$5:$AV$1657,2,0),"Błędnie wpisany I_d oczyszczalni lub brak tego I_d w sprawozdaniu za zeszły rok"),"")</f>
        <v/>
      </c>
      <c r="L15" s="348" t="str">
        <f>IF(J15&lt;&gt;"",IF(AND(K15&lt;&gt;"*"&amp;"Błędnie"&amp;"*",COUNTIF('Dane pomocnicze'!$AU$5:$AU$1657,J15)&gt;0),IF(VLOOKUP(J15,'Dane pomocnicze'!$AU$5:$AX$1657,4,0)&lt;&gt;G15,"Podana oczyszczalnia znajduje się poza aglomeracją z kol. 259",""),""),"")</f>
        <v/>
      </c>
      <c r="M15" s="575"/>
      <c r="N15" s="540"/>
      <c r="O15" s="540"/>
      <c r="P15" s="575"/>
      <c r="U15" s="333">
        <f t="shared" ref="U15:U23" si="4">IF(A15="x",0,1)</f>
        <v>0</v>
      </c>
      <c r="V15" s="333">
        <f t="shared" ref="V15:V23" si="5">U15*I15</f>
        <v>0</v>
      </c>
      <c r="W15" s="333"/>
      <c r="X15" s="333"/>
      <c r="Y15" s="333"/>
      <c r="Z15" s="333"/>
      <c r="AA15" s="333"/>
      <c r="AB15" s="333"/>
      <c r="AC15" s="333"/>
      <c r="AD15" s="333"/>
      <c r="AE15" s="333"/>
      <c r="AF15" s="333"/>
      <c r="AG15" s="333"/>
      <c r="AH15" s="333"/>
      <c r="AI15" s="333"/>
      <c r="AJ15" s="333"/>
      <c r="AK15" s="333"/>
    </row>
    <row r="16" spans="1:37" s="576" customFormat="1" ht="49.9" customHeight="1">
      <c r="A16" s="534" t="str">
        <f>IF(Aglomeracje!H15-2&gt;0,3&amp;"/"&amp;Aglomeracje!H15,"X")</f>
        <v>X</v>
      </c>
      <c r="B16" s="348" t="str">
        <f>IF(A16="x","X",IF(Aglomeracje!$C$15&lt;&gt;"",Aglomeracje!$C$15,"Brak wpisanych danych kol.1 w arkuszu Aglomeracje "))</f>
        <v>X</v>
      </c>
      <c r="C16" s="348" t="str">
        <f>IF(A16="x","X",IF(Aglomeracje!$E$15&lt;&gt;"",Aglomeracje!$E$15,"Brak wpisanych danych w kol. 2 w arkuszu Aglomeracje"))</f>
        <v>X</v>
      </c>
      <c r="D16" s="348" t="str">
        <f>IF(A16="x","X",IF(Aglomeracje!$L$15&lt;&gt;"",Aglomeracje!$L$15,"Brak wpisanych danych w kol.9 w arkuszu Aglomeracje"))</f>
        <v>X</v>
      </c>
      <c r="E16" s="535"/>
      <c r="F16" s="574" t="str">
        <f t="shared" si="3"/>
        <v/>
      </c>
      <c r="G16" s="348" t="str">
        <f>IF(E16&lt;&gt;"",(IF(COUNTIF('Dane pomocnicze'!$D$5:$D$1536,E16)&gt;0,VLOOKUP(E16,'Dane pomocnicze'!$D$5:$E$1536,2,0),"I_d aglomeracji jest błędnie wpisany lub nie występuje w sprawozdaniu za zeszły rok")),"")</f>
        <v/>
      </c>
      <c r="H16" s="354"/>
      <c r="I16" s="480"/>
      <c r="J16" s="535"/>
      <c r="K16" s="348" t="str">
        <f>IF(J16&lt;&gt;"",IF(COUNTIF('Dane pomocnicze'!$AU$5:$AU$1657,'KP - końcowe punkty'!J16)&gt;0,VLOOKUP(J16,'Dane pomocnicze'!$AU$5:$AV$1657,2,0),"Błędnie wpisany I_d oczyszczalni lub brak tego I_d w sprawozdaniu za zeszły rok"),"")</f>
        <v/>
      </c>
      <c r="L16" s="348" t="str">
        <f>IF(J16&lt;&gt;"",IF(AND(K16&lt;&gt;"*"&amp;"Błędnie"&amp;"*",COUNTIF('Dane pomocnicze'!$AU$5:$AU$1657,J16)&gt;0),IF(VLOOKUP(J16,'Dane pomocnicze'!$AU$5:$AX$1657,4,0)&lt;&gt;G16,"Podana oczyszczalnia znajduje się poza aglomeracją z kol. 259",""),""),"")</f>
        <v/>
      </c>
      <c r="M16" s="575"/>
      <c r="N16" s="540"/>
      <c r="O16" s="540"/>
      <c r="P16" s="575"/>
      <c r="U16" s="333">
        <f t="shared" si="4"/>
        <v>0</v>
      </c>
      <c r="V16" s="333">
        <f t="shared" si="5"/>
        <v>0</v>
      </c>
      <c r="W16" s="333"/>
      <c r="X16" s="333"/>
      <c r="Y16" s="333"/>
      <c r="Z16" s="333"/>
      <c r="AA16" s="333"/>
      <c r="AB16" s="333"/>
      <c r="AC16" s="333"/>
      <c r="AD16" s="333"/>
      <c r="AE16" s="333"/>
      <c r="AF16" s="333"/>
      <c r="AG16" s="333"/>
      <c r="AH16" s="333"/>
      <c r="AI16" s="333"/>
      <c r="AJ16" s="333"/>
      <c r="AK16" s="333"/>
    </row>
    <row r="17" spans="1:37" s="576" customFormat="1" ht="49.9" customHeight="1">
      <c r="A17" s="534" t="str">
        <f>IF(Aglomeracje!H15-3&gt;0,4&amp;"/"&amp;Aglomeracje!H15,"X")</f>
        <v>X</v>
      </c>
      <c r="B17" s="348" t="str">
        <f>IF(A17="x","X",IF(Aglomeracje!$C$15&lt;&gt;"",Aglomeracje!$C$15,"Brak wpisanych danych kol.1 w arkuszu Aglomeracje "))</f>
        <v>X</v>
      </c>
      <c r="C17" s="348" t="str">
        <f>IF(A17="x","X",IF(Aglomeracje!$E$15&lt;&gt;"",Aglomeracje!$E$15,"Brak wpisanych danych w kol. 2 w arkuszu Aglomeracje"))</f>
        <v>X</v>
      </c>
      <c r="D17" s="348" t="str">
        <f>IF(A17="x","X",IF(Aglomeracje!$L$15&lt;&gt;"",Aglomeracje!$L$15,"Brak wpisanych danych w kol.9 w arkuszu Aglomeracje"))</f>
        <v>X</v>
      </c>
      <c r="E17" s="535"/>
      <c r="F17" s="574" t="str">
        <f t="shared" si="3"/>
        <v/>
      </c>
      <c r="G17" s="348" t="str">
        <f>IF(E17&lt;&gt;"",(IF(COUNTIF('Dane pomocnicze'!$D$5:$D$1536,E17)&gt;0,VLOOKUP(E17,'Dane pomocnicze'!$D$5:$E$1536,2,0),"I_d aglomeracji jest błędnie wpisany lub nie występuje w sprawozdaniu za zeszły rok")),"")</f>
        <v/>
      </c>
      <c r="H17" s="354"/>
      <c r="I17" s="480"/>
      <c r="J17" s="535"/>
      <c r="K17" s="348" t="str">
        <f>IF(J17&lt;&gt;"",IF(COUNTIF('Dane pomocnicze'!$AU$5:$AU$1657,'KP - końcowe punkty'!J17)&gt;0,VLOOKUP(J17,'Dane pomocnicze'!$AU$5:$AV$1657,2,0),"Błędnie wpisany I_d oczyszczalni lub brak tego I_d w sprawozdaniu za zeszły rok"),"")</f>
        <v/>
      </c>
      <c r="L17" s="348" t="str">
        <f>IF(J17&lt;&gt;"",IF(AND(K17&lt;&gt;"*"&amp;"Błędnie"&amp;"*",COUNTIF('Dane pomocnicze'!$AU$5:$AU$1657,J17)&gt;0),IF(VLOOKUP(J17,'Dane pomocnicze'!$AU$5:$AX$1657,4,0)&lt;&gt;G17,"Podana oczyszczalnia znajduje się poza aglomeracją z kol. 259",""),""),"")</f>
        <v/>
      </c>
      <c r="M17" s="575"/>
      <c r="N17" s="540"/>
      <c r="O17" s="540"/>
      <c r="P17" s="575"/>
      <c r="U17" s="333">
        <f t="shared" si="4"/>
        <v>0</v>
      </c>
      <c r="V17" s="333">
        <f t="shared" si="5"/>
        <v>0</v>
      </c>
      <c r="W17" s="333"/>
      <c r="X17" s="333"/>
      <c r="Y17" s="333"/>
      <c r="Z17" s="333"/>
      <c r="AA17" s="333"/>
      <c r="AB17" s="333"/>
      <c r="AC17" s="333"/>
      <c r="AD17" s="333"/>
      <c r="AE17" s="333"/>
      <c r="AF17" s="333"/>
      <c r="AG17" s="333"/>
      <c r="AH17" s="333"/>
      <c r="AI17" s="333"/>
      <c r="AJ17" s="333"/>
      <c r="AK17" s="333"/>
    </row>
    <row r="18" spans="1:37" s="576" customFormat="1" ht="49.9" customHeight="1">
      <c r="A18" s="534" t="str">
        <f>IF(Aglomeracje!H15-4&gt;0,5&amp;"/"&amp;Aglomeracje!H15,"X")</f>
        <v>X</v>
      </c>
      <c r="B18" s="348" t="str">
        <f>IF(A18="x","X",IF(Aglomeracje!$C$15&lt;&gt;"",Aglomeracje!$C$15,"Brak wpisanych danych kol.1 w arkuszu Aglomeracje "))</f>
        <v>X</v>
      </c>
      <c r="C18" s="348" t="str">
        <f>IF(A18="x","X",IF(Aglomeracje!$E$15&lt;&gt;"",Aglomeracje!$E$15,"Brak wpisanych danych w kol. 2 w arkuszu Aglomeracje"))</f>
        <v>X</v>
      </c>
      <c r="D18" s="348" t="str">
        <f>IF(A18="x","X",IF(Aglomeracje!$L$15&lt;&gt;"",Aglomeracje!$L$15,"Brak wpisanych danych w kol.9 w arkuszu Aglomeracje"))</f>
        <v>X</v>
      </c>
      <c r="E18" s="535"/>
      <c r="F18" s="574" t="str">
        <f t="shared" si="3"/>
        <v/>
      </c>
      <c r="G18" s="348" t="str">
        <f>IF(E18&lt;&gt;"",(IF(COUNTIF('Dane pomocnicze'!$D$5:$D$1536,E18)&gt;0,VLOOKUP(E18,'Dane pomocnicze'!$D$5:$E$1536,2,0),"I_d aglomeracji jest błędnie wpisany lub nie występuje w sprawozdaniu za zeszły rok")),"")</f>
        <v/>
      </c>
      <c r="H18" s="354"/>
      <c r="I18" s="480"/>
      <c r="J18" s="535"/>
      <c r="K18" s="348" t="str">
        <f>IF(J18&lt;&gt;"",IF(COUNTIF('Dane pomocnicze'!$AU$5:$AU$1657,'KP - końcowe punkty'!J18)&gt;0,VLOOKUP(J18,'Dane pomocnicze'!$AU$5:$AV$1657,2,0),"Błędnie wpisany I_d oczyszczalni lub brak tego I_d w sprawozdaniu za zeszły rok"),"")</f>
        <v/>
      </c>
      <c r="L18" s="348" t="str">
        <f>IF(J18&lt;&gt;"",IF(AND(K18&lt;&gt;"*"&amp;"Błędnie"&amp;"*",COUNTIF('Dane pomocnicze'!$AU$5:$AU$1657,J18)&gt;0),IF(VLOOKUP(J18,'Dane pomocnicze'!$AU$5:$AX$1657,4,0)&lt;&gt;G18,"Podana oczyszczalnia znajduje się poza aglomeracją z kol. 259",""),""),"")</f>
        <v/>
      </c>
      <c r="M18" s="575"/>
      <c r="N18" s="540"/>
      <c r="O18" s="540"/>
      <c r="P18" s="575"/>
      <c r="U18" s="333">
        <f t="shared" si="4"/>
        <v>0</v>
      </c>
      <c r="V18" s="333">
        <f t="shared" si="5"/>
        <v>0</v>
      </c>
      <c r="W18" s="333"/>
      <c r="X18" s="333"/>
      <c r="Y18" s="333"/>
      <c r="Z18" s="333"/>
      <c r="AA18" s="333"/>
      <c r="AB18" s="333"/>
      <c r="AC18" s="333"/>
      <c r="AD18" s="333"/>
      <c r="AE18" s="333"/>
      <c r="AF18" s="333"/>
      <c r="AG18" s="333"/>
      <c r="AH18" s="333"/>
      <c r="AI18" s="333"/>
      <c r="AJ18" s="333"/>
      <c r="AK18" s="333"/>
    </row>
    <row r="19" spans="1:37" s="576" customFormat="1" ht="49.9" customHeight="1">
      <c r="A19" s="534" t="str">
        <f>IF(Aglomeracje!H15-5&gt;0,6&amp;"/"&amp;Aglomeracje!H15,"X")</f>
        <v>X</v>
      </c>
      <c r="B19" s="348" t="str">
        <f>IF(A19="x","X",IF(Aglomeracje!$C$15&lt;&gt;"",Aglomeracje!$C$15,"Brak wpisanych danych kol.1 w arkuszu Aglomeracje "))</f>
        <v>X</v>
      </c>
      <c r="C19" s="348" t="str">
        <f>IF(A19="x","X",IF(Aglomeracje!$E$15&lt;&gt;"",Aglomeracje!$E$15,"Brak wpisanych danych w kol. 2 w arkuszu Aglomeracje"))</f>
        <v>X</v>
      </c>
      <c r="D19" s="348" t="str">
        <f>IF(A19="x","X",IF(Aglomeracje!$L$15&lt;&gt;"",Aglomeracje!$L$15,"Brak wpisanych danych w kol.9 w arkuszu Aglomeracje"))</f>
        <v>X</v>
      </c>
      <c r="E19" s="535"/>
      <c r="F19" s="574" t="str">
        <f t="shared" si="3"/>
        <v/>
      </c>
      <c r="G19" s="348" t="str">
        <f>IF(E19&lt;&gt;"",(IF(COUNTIF('Dane pomocnicze'!$D$5:$D$1536,E19)&gt;0,VLOOKUP(E19,'Dane pomocnicze'!$D$5:$E$1536,2,0),"I_d aglomeracji jest błędnie wpisany lub nie występuje w sprawozdaniu za zeszły rok")),"")</f>
        <v/>
      </c>
      <c r="H19" s="354"/>
      <c r="I19" s="480"/>
      <c r="J19" s="535"/>
      <c r="K19" s="348" t="str">
        <f>IF(J19&lt;&gt;"",IF(COUNTIF('Dane pomocnicze'!$AU$5:$AU$1657,'KP - końcowe punkty'!J19)&gt;0,VLOOKUP(J19,'Dane pomocnicze'!$AU$5:$AV$1657,2,0),"Błędnie wpisany I_d oczyszczalni lub brak tego I_d w sprawozdaniu za zeszły rok"),"")</f>
        <v/>
      </c>
      <c r="L19" s="348" t="str">
        <f>IF(J19&lt;&gt;"",IF(AND(K19&lt;&gt;"*"&amp;"Błędnie"&amp;"*",COUNTIF('Dane pomocnicze'!$AU$5:$AU$1657,J19)&gt;0),IF(VLOOKUP(J19,'Dane pomocnicze'!$AU$5:$AX$1657,4,0)&lt;&gt;G19,"Podana oczyszczalnia znajduje się poza aglomeracją z kol. 259",""),""),"")</f>
        <v/>
      </c>
      <c r="M19" s="575"/>
      <c r="N19" s="540"/>
      <c r="O19" s="540"/>
      <c r="P19" s="575"/>
      <c r="U19" s="333">
        <f t="shared" si="4"/>
        <v>0</v>
      </c>
      <c r="V19" s="333">
        <f t="shared" si="5"/>
        <v>0</v>
      </c>
      <c r="W19" s="333"/>
      <c r="X19" s="333"/>
      <c r="Y19" s="333"/>
      <c r="Z19" s="333"/>
      <c r="AA19" s="333"/>
      <c r="AB19" s="333"/>
      <c r="AC19" s="333"/>
      <c r="AD19" s="333"/>
      <c r="AE19" s="333"/>
      <c r="AF19" s="333"/>
      <c r="AG19" s="333"/>
      <c r="AH19" s="333"/>
      <c r="AI19" s="333"/>
      <c r="AJ19" s="333"/>
      <c r="AK19" s="333"/>
    </row>
    <row r="20" spans="1:37" s="576" customFormat="1" ht="49.9" customHeight="1">
      <c r="A20" s="534" t="str">
        <f>IF(Aglomeracje!H15-6&gt;0,7&amp;"/"&amp;Aglomeracje!H15,"X")</f>
        <v>X</v>
      </c>
      <c r="B20" s="348" t="str">
        <f>IF(A20="x","X",IF(Aglomeracje!$C$15&lt;&gt;"",Aglomeracje!$C$15,"Brak wpisanych danych kol.1 w arkuszu Aglomeracje "))</f>
        <v>X</v>
      </c>
      <c r="C20" s="348" t="str">
        <f>IF(A20="x","X",IF(Aglomeracje!$E$15&lt;&gt;"",Aglomeracje!$E$15,"Brak wpisanych danych w kol. 2 w arkuszu Aglomeracje"))</f>
        <v>X</v>
      </c>
      <c r="D20" s="348" t="str">
        <f>IF(A20="x","X",IF(Aglomeracje!$L$15&lt;&gt;"",Aglomeracje!$L$15,"Brak wpisanych danych w kol.9 w arkuszu Aglomeracje"))</f>
        <v>X</v>
      </c>
      <c r="E20" s="535"/>
      <c r="F20" s="574" t="str">
        <f t="shared" si="3"/>
        <v/>
      </c>
      <c r="G20" s="348" t="str">
        <f>IF(E20&lt;&gt;"",(IF(COUNTIF('Dane pomocnicze'!$D$5:$D$1536,E20)&gt;0,VLOOKUP(E20,'Dane pomocnicze'!$D$5:$E$1536,2,0),"I_d aglomeracji jest błędnie wpisany lub nie występuje w sprawozdaniu za zeszły rok")),"")</f>
        <v/>
      </c>
      <c r="H20" s="354"/>
      <c r="I20" s="480"/>
      <c r="J20" s="535"/>
      <c r="K20" s="348" t="str">
        <f>IF(J20&lt;&gt;"",IF(COUNTIF('Dane pomocnicze'!$AU$5:$AU$1657,'KP - końcowe punkty'!J20)&gt;0,VLOOKUP(J20,'Dane pomocnicze'!$AU$5:$AV$1657,2,0),"Błędnie wpisany I_d oczyszczalni lub brak tego I_d w sprawozdaniu za zeszły rok"),"")</f>
        <v/>
      </c>
      <c r="L20" s="348" t="str">
        <f>IF(J20&lt;&gt;"",IF(AND(K20&lt;&gt;"*"&amp;"Błędnie"&amp;"*",COUNTIF('Dane pomocnicze'!$AU$5:$AU$1657,J20)&gt;0),IF(VLOOKUP(J20,'Dane pomocnicze'!$AU$5:$AX$1657,4,0)&lt;&gt;G20,"Podana oczyszczalnia znajduje się poza aglomeracją z kol. 259",""),""),"")</f>
        <v/>
      </c>
      <c r="M20" s="575"/>
      <c r="N20" s="540"/>
      <c r="O20" s="540"/>
      <c r="P20" s="575"/>
      <c r="U20" s="333">
        <f t="shared" si="4"/>
        <v>0</v>
      </c>
      <c r="V20" s="333">
        <f t="shared" si="5"/>
        <v>0</v>
      </c>
      <c r="W20" s="333"/>
      <c r="X20" s="333"/>
      <c r="Y20" s="333"/>
      <c r="Z20" s="333"/>
      <c r="AA20" s="333"/>
      <c r="AB20" s="333"/>
      <c r="AC20" s="333"/>
      <c r="AD20" s="333"/>
      <c r="AE20" s="333"/>
      <c r="AF20" s="333"/>
      <c r="AG20" s="333"/>
      <c r="AH20" s="333"/>
      <c r="AI20" s="333"/>
      <c r="AJ20" s="333"/>
      <c r="AK20" s="333"/>
    </row>
    <row r="21" spans="1:37" s="576" customFormat="1" ht="49.9" customHeight="1">
      <c r="A21" s="534" t="str">
        <f>IF(Aglomeracje!H15-7&gt;0,8&amp;"/"&amp;Aglomeracje!H15,"X")</f>
        <v>X</v>
      </c>
      <c r="B21" s="348" t="str">
        <f>IF(A21="x","X",IF(Aglomeracje!$C$15&lt;&gt;"",Aglomeracje!$C$15,"Brak wpisanych danych kol.1 w arkuszu Aglomeracje "))</f>
        <v>X</v>
      </c>
      <c r="C21" s="348" t="str">
        <f>IF(A21="x","X",IF(Aglomeracje!$E$15&lt;&gt;"",Aglomeracje!$E$15,"Brak wpisanych danych w kol. 2 w arkuszu Aglomeracje"))</f>
        <v>X</v>
      </c>
      <c r="D21" s="348" t="str">
        <f>IF(A21="x","X",IF(Aglomeracje!$L$15&lt;&gt;"",Aglomeracje!$L$15,"Brak wpisanych danych w kol.9 w arkuszu Aglomeracje"))</f>
        <v>X</v>
      </c>
      <c r="E21" s="535"/>
      <c r="F21" s="574" t="str">
        <f t="shared" si="3"/>
        <v/>
      </c>
      <c r="G21" s="348" t="str">
        <f>IF(E21&lt;&gt;"",(IF(COUNTIF('Dane pomocnicze'!$D$5:$D$1536,E21)&gt;0,VLOOKUP(E21,'Dane pomocnicze'!$D$5:$E$1536,2,0),"I_d aglomeracji jest błędnie wpisany lub nie występuje w sprawozdaniu za zeszły rok")),"")</f>
        <v/>
      </c>
      <c r="H21" s="354"/>
      <c r="I21" s="480"/>
      <c r="J21" s="535"/>
      <c r="K21" s="348" t="str">
        <f>IF(J21&lt;&gt;"",IF(COUNTIF('Dane pomocnicze'!$AU$5:$AU$1657,'KP - końcowe punkty'!J21)&gt;0,VLOOKUP(J21,'Dane pomocnicze'!$AU$5:$AV$1657,2,0),"Błędnie wpisany I_d oczyszczalni lub brak tego I_d w sprawozdaniu za zeszły rok"),"")</f>
        <v/>
      </c>
      <c r="L21" s="348" t="str">
        <f>IF(J21&lt;&gt;"",IF(AND(K21&lt;&gt;"*"&amp;"Błędnie"&amp;"*",COUNTIF('Dane pomocnicze'!$AU$5:$AU$1657,J21)&gt;0),IF(VLOOKUP(J21,'Dane pomocnicze'!$AU$5:$AX$1657,4,0)&lt;&gt;G21,"Podana oczyszczalnia znajduje się poza aglomeracją z kol. 259",""),""),"")</f>
        <v/>
      </c>
      <c r="M21" s="575"/>
      <c r="N21" s="540"/>
      <c r="O21" s="540"/>
      <c r="P21" s="575"/>
      <c r="U21" s="333">
        <f t="shared" si="4"/>
        <v>0</v>
      </c>
      <c r="V21" s="333">
        <f t="shared" si="5"/>
        <v>0</v>
      </c>
      <c r="W21" s="333"/>
      <c r="X21" s="333"/>
      <c r="Y21" s="333"/>
      <c r="Z21" s="333"/>
      <c r="AA21" s="333"/>
      <c r="AB21" s="333"/>
      <c r="AC21" s="333"/>
      <c r="AD21" s="333"/>
      <c r="AE21" s="333"/>
      <c r="AF21" s="333"/>
      <c r="AG21" s="333"/>
      <c r="AH21" s="333"/>
      <c r="AI21" s="333"/>
      <c r="AJ21" s="333"/>
      <c r="AK21" s="333"/>
    </row>
    <row r="22" spans="1:37" s="576" customFormat="1" ht="49.9" customHeight="1">
      <c r="A22" s="534" t="str">
        <f>IF(Aglomeracje!H15-8&gt;0,9&amp;"/"&amp;Aglomeracje!H15,"X")</f>
        <v>X</v>
      </c>
      <c r="B22" s="348" t="str">
        <f>IF(A22="x","X",IF(Aglomeracje!$C$15&lt;&gt;"",Aglomeracje!$C$15,"Brak wpisanych danych kol.1 w arkuszu Aglomeracje "))</f>
        <v>X</v>
      </c>
      <c r="C22" s="348" t="str">
        <f>IF(A22="x","X",IF(Aglomeracje!$E$15&lt;&gt;"",Aglomeracje!$E$15,"Brak wpisanych danych w kol. 2 w arkuszu Aglomeracje"))</f>
        <v>X</v>
      </c>
      <c r="D22" s="348" t="str">
        <f>IF(A22="x","X",IF(Aglomeracje!$L$15&lt;&gt;"",Aglomeracje!$L$15,"Brak wpisanych danych w kol.9 w arkuszu Aglomeracje"))</f>
        <v>X</v>
      </c>
      <c r="E22" s="535"/>
      <c r="F22" s="574" t="str">
        <f t="shared" si="3"/>
        <v/>
      </c>
      <c r="G22" s="348" t="str">
        <f>IF(E22&lt;&gt;"",(IF(COUNTIF('Dane pomocnicze'!$D$5:$D$1536,E22)&gt;0,VLOOKUP(E22,'Dane pomocnicze'!$D$5:$E$1536,2,0),"I_d aglomeracji jest błędnie wpisany lub nie występuje w sprawozdaniu za zeszły rok")),"")</f>
        <v/>
      </c>
      <c r="H22" s="354"/>
      <c r="I22" s="480"/>
      <c r="J22" s="535"/>
      <c r="K22" s="348" t="str">
        <f>IF(J22&lt;&gt;"",IF(COUNTIF('Dane pomocnicze'!$AU$5:$AU$1657,'KP - końcowe punkty'!J22)&gt;0,VLOOKUP(J22,'Dane pomocnicze'!$AU$5:$AV$1657,2,0),"Błędnie wpisany I_d oczyszczalni lub brak tego I_d w sprawozdaniu za zeszły rok"),"")</f>
        <v/>
      </c>
      <c r="L22" s="348" t="str">
        <f>IF(J22&lt;&gt;"",IF(AND(K22&lt;&gt;"*"&amp;"Błędnie"&amp;"*",COUNTIF('Dane pomocnicze'!$AU$5:$AU$1657,J22)&gt;0),IF(VLOOKUP(J22,'Dane pomocnicze'!$AU$5:$AX$1657,4,0)&lt;&gt;G22,"Podana oczyszczalnia znajduje się poza aglomeracją z kol. 259",""),""),"")</f>
        <v/>
      </c>
      <c r="M22" s="575"/>
      <c r="N22" s="540"/>
      <c r="O22" s="540"/>
      <c r="P22" s="575"/>
      <c r="U22" s="333">
        <f t="shared" si="4"/>
        <v>0</v>
      </c>
      <c r="V22" s="333">
        <f t="shared" si="5"/>
        <v>0</v>
      </c>
      <c r="W22" s="333"/>
      <c r="X22" s="333"/>
      <c r="Y22" s="333"/>
      <c r="Z22" s="333"/>
      <c r="AA22" s="333"/>
      <c r="AB22" s="333"/>
      <c r="AC22" s="333"/>
      <c r="AD22" s="333"/>
      <c r="AE22" s="333"/>
      <c r="AF22" s="333"/>
      <c r="AG22" s="333"/>
      <c r="AH22" s="333"/>
      <c r="AI22" s="333"/>
      <c r="AJ22" s="333"/>
      <c r="AK22" s="333"/>
    </row>
    <row r="23" spans="1:37" s="576" customFormat="1" ht="49.9" customHeight="1">
      <c r="A23" s="534" t="str">
        <f>IF(Aglomeracje!H15-9&gt;0,10&amp;"/"&amp;Aglomeracje!H15,"X")</f>
        <v>X</v>
      </c>
      <c r="B23" s="348" t="str">
        <f>IF(A23="x","X",IF(Aglomeracje!$C$15&lt;&gt;"",Aglomeracje!$C$15,"Brak wpisanych danych kol.1 w arkuszu Aglomeracje "))</f>
        <v>X</v>
      </c>
      <c r="C23" s="348" t="str">
        <f>IF(A23="x","X",IF(Aglomeracje!$E$15&lt;&gt;"",Aglomeracje!$E$15,"Brak wpisanych danych w kol. 2 w arkuszu Aglomeracje"))</f>
        <v>X</v>
      </c>
      <c r="D23" s="348" t="str">
        <f>IF(A23="x","X",IF(Aglomeracje!$L$15&lt;&gt;"",Aglomeracje!$L$15,"Brak wpisanych danych w kol.9 w arkuszu Aglomeracje"))</f>
        <v>X</v>
      </c>
      <c r="E23" s="535"/>
      <c r="F23" s="574" t="str">
        <f t="shared" si="3"/>
        <v/>
      </c>
      <c r="G23" s="348" t="str">
        <f>IF(E23&lt;&gt;"",(IF(COUNTIF('Dane pomocnicze'!$D$5:$D$1536,E23)&gt;0,VLOOKUP(E23,'Dane pomocnicze'!$D$5:$E$1536,2,0),"I_d aglomeracji jest błędnie wpisany lub nie występuje w sprawozdaniu za zeszły rok")),"")</f>
        <v/>
      </c>
      <c r="H23" s="354"/>
      <c r="I23" s="480"/>
      <c r="J23" s="535"/>
      <c r="K23" s="348" t="str">
        <f>IF(J23&lt;&gt;"",IF(COUNTIF('Dane pomocnicze'!$AU$5:$AU$1657,'KP - końcowe punkty'!J23)&gt;0,VLOOKUP(J23,'Dane pomocnicze'!$AU$5:$AV$1657,2,0),"Błędnie wpisany I_d oczyszczalni lub brak tego I_d w sprawozdaniu za zeszły rok"),"")</f>
        <v/>
      </c>
      <c r="L23" s="348" t="str">
        <f>IF(J23&lt;&gt;"",IF(AND(K23&lt;&gt;"*"&amp;"Błędnie"&amp;"*",COUNTIF('Dane pomocnicze'!$AU$5:$AU$1657,J23)&gt;0),IF(VLOOKUP(J23,'Dane pomocnicze'!$AU$5:$AX$1657,4,0)&lt;&gt;G23,"Podana oczyszczalnia znajduje się poza aglomeracją z kol. 259",""),""),"")</f>
        <v/>
      </c>
      <c r="M23" s="575"/>
      <c r="N23" s="540"/>
      <c r="O23" s="540"/>
      <c r="P23" s="575"/>
      <c r="U23" s="333">
        <f t="shared" si="4"/>
        <v>0</v>
      </c>
      <c r="V23" s="333">
        <f t="shared" si="5"/>
        <v>0</v>
      </c>
      <c r="W23" s="333"/>
      <c r="X23" s="333"/>
      <c r="Y23" s="333"/>
      <c r="Z23" s="333"/>
      <c r="AA23" s="333"/>
      <c r="AB23" s="333"/>
      <c r="AC23" s="333"/>
      <c r="AD23" s="333"/>
      <c r="AE23" s="333"/>
      <c r="AF23" s="333"/>
      <c r="AG23" s="333"/>
      <c r="AH23" s="333"/>
      <c r="AI23" s="333"/>
      <c r="AJ23" s="333"/>
      <c r="AK23" s="333"/>
    </row>
    <row r="24" spans="1:37">
      <c r="A24" s="320"/>
      <c r="B24" s="320"/>
      <c r="C24" s="320"/>
      <c r="D24" s="320"/>
      <c r="E24" s="320"/>
      <c r="F24" s="320"/>
      <c r="G24" s="320"/>
      <c r="H24" s="320"/>
      <c r="I24" s="320"/>
      <c r="J24" s="320"/>
      <c r="K24" s="320"/>
      <c r="L24" s="320"/>
      <c r="M24" s="320"/>
      <c r="N24" s="320"/>
      <c r="O24" s="320"/>
      <c r="P24" s="320"/>
    </row>
    <row r="25" spans="1:37">
      <c r="A25" s="370"/>
      <c r="B25" s="370"/>
      <c r="C25" s="370"/>
      <c r="D25" s="370"/>
      <c r="E25" s="370"/>
    </row>
    <row r="27" spans="1:37">
      <c r="Z27" s="448" t="s">
        <v>10282</v>
      </c>
      <c r="AA27" s="447"/>
      <c r="AB27" s="447"/>
      <c r="AC27" s="446"/>
      <c r="AD27" s="421"/>
      <c r="AE27" s="424" t="s">
        <v>10307</v>
      </c>
      <c r="AF27" s="424"/>
      <c r="AG27" s="340"/>
      <c r="AH27" s="421"/>
      <c r="AI27" s="340"/>
      <c r="AJ27" s="421"/>
    </row>
    <row r="28" spans="1:37" ht="29">
      <c r="Z28" s="449" t="s">
        <v>10283</v>
      </c>
      <c r="AA28" s="450" t="s">
        <v>10285</v>
      </c>
      <c r="AB28" s="450" t="s">
        <v>10284</v>
      </c>
      <c r="AC28" s="449" t="s">
        <v>10287</v>
      </c>
      <c r="AD28" s="451" t="s">
        <v>10304</v>
      </c>
      <c r="AE28" s="388" t="s">
        <v>10283</v>
      </c>
      <c r="AF28" s="388" t="s">
        <v>10326</v>
      </c>
      <c r="AG28" s="388" t="s">
        <v>10285</v>
      </c>
      <c r="AH28" s="451" t="s">
        <v>10284</v>
      </c>
      <c r="AI28" s="388" t="s">
        <v>10287</v>
      </c>
      <c r="AJ28" s="451" t="s">
        <v>10304</v>
      </c>
    </row>
    <row r="29" spans="1:37" ht="42.65" customHeight="1">
      <c r="Z29" s="463">
        <f>E5</f>
        <v>0</v>
      </c>
      <c r="AA29" s="464" t="s">
        <v>10335</v>
      </c>
      <c r="AB29" s="465" t="s">
        <v>10336</v>
      </c>
      <c r="AC29" s="463">
        <f>IF(Z29&gt;0,1,0)</f>
        <v>0</v>
      </c>
      <c r="AD29" s="465" t="str">
        <f>IF(AC29=1,AA29&amp;", Liczba błędów: "&amp;Z29&amp;AB29,"")</f>
        <v/>
      </c>
      <c r="AE29" s="460">
        <f>M7</f>
        <v>0</v>
      </c>
      <c r="AF29" s="460" t="str">
        <f>A14</f>
        <v>X</v>
      </c>
      <c r="AG29" s="460" t="s">
        <v>10337</v>
      </c>
      <c r="AH29" s="461" t="str">
        <f>L14</f>
        <v/>
      </c>
      <c r="AI29" s="460">
        <f>IF(AND(AE29&gt;0,AH29&lt;&gt;""),1,0)</f>
        <v>0</v>
      </c>
      <c r="AJ29" s="461" t="str">
        <f>IF(AI29=1,AG29&amp;", Lp. "&amp;AF29&amp;" ("&amp;AH29&amp;"); ","")</f>
        <v/>
      </c>
    </row>
    <row r="30" spans="1:37">
      <c r="AE30" s="460">
        <f>M7</f>
        <v>0</v>
      </c>
      <c r="AF30" s="460" t="str">
        <f t="shared" ref="AF30:AF38" si="6">A15</f>
        <v>X</v>
      </c>
      <c r="AG30" s="460" t="s">
        <v>10337</v>
      </c>
      <c r="AH30" s="461" t="str">
        <f t="shared" ref="AH30:AH38" si="7">L15</f>
        <v/>
      </c>
      <c r="AI30" s="460">
        <f t="shared" ref="AI30:AI38" si="8">IF(AND(AE30&gt;0,AH30&lt;&gt;""),1,0)</f>
        <v>0</v>
      </c>
      <c r="AJ30" s="461" t="str">
        <f t="shared" ref="AJ30:AJ38" si="9">IF(AI30=1,AG30&amp;", Lp. "&amp;AF30&amp;" ("&amp;AH30&amp;"); ","")</f>
        <v/>
      </c>
    </row>
    <row r="31" spans="1:37">
      <c r="AE31" s="460">
        <f>M7</f>
        <v>0</v>
      </c>
      <c r="AF31" s="460" t="str">
        <f t="shared" si="6"/>
        <v>X</v>
      </c>
      <c r="AG31" s="460" t="s">
        <v>10337</v>
      </c>
      <c r="AH31" s="461" t="str">
        <f t="shared" si="7"/>
        <v/>
      </c>
      <c r="AI31" s="460">
        <f t="shared" si="8"/>
        <v>0</v>
      </c>
      <c r="AJ31" s="461" t="str">
        <f t="shared" si="9"/>
        <v/>
      </c>
    </row>
    <row r="32" spans="1:37">
      <c r="AE32" s="460">
        <f>M7</f>
        <v>0</v>
      </c>
      <c r="AF32" s="460" t="str">
        <f t="shared" si="6"/>
        <v>X</v>
      </c>
      <c r="AG32" s="460" t="s">
        <v>10337</v>
      </c>
      <c r="AH32" s="461" t="str">
        <f t="shared" si="7"/>
        <v/>
      </c>
      <c r="AI32" s="460">
        <f t="shared" si="8"/>
        <v>0</v>
      </c>
      <c r="AJ32" s="461" t="str">
        <f t="shared" si="9"/>
        <v/>
      </c>
    </row>
    <row r="33" spans="31:36">
      <c r="AE33" s="460">
        <f>M7</f>
        <v>0</v>
      </c>
      <c r="AF33" s="460" t="str">
        <f t="shared" si="6"/>
        <v>X</v>
      </c>
      <c r="AG33" s="460" t="s">
        <v>10337</v>
      </c>
      <c r="AH33" s="461" t="str">
        <f t="shared" si="7"/>
        <v/>
      </c>
      <c r="AI33" s="460">
        <f t="shared" si="8"/>
        <v>0</v>
      </c>
      <c r="AJ33" s="461" t="str">
        <f t="shared" si="9"/>
        <v/>
      </c>
    </row>
    <row r="34" spans="31:36">
      <c r="AE34" s="460">
        <f>M7</f>
        <v>0</v>
      </c>
      <c r="AF34" s="460" t="str">
        <f t="shared" si="6"/>
        <v>X</v>
      </c>
      <c r="AG34" s="460" t="s">
        <v>10337</v>
      </c>
      <c r="AH34" s="461" t="str">
        <f t="shared" si="7"/>
        <v/>
      </c>
      <c r="AI34" s="460">
        <f t="shared" si="8"/>
        <v>0</v>
      </c>
      <c r="AJ34" s="461" t="str">
        <f t="shared" si="9"/>
        <v/>
      </c>
    </row>
    <row r="35" spans="31:36">
      <c r="AE35" s="460">
        <f>M7</f>
        <v>0</v>
      </c>
      <c r="AF35" s="460" t="str">
        <f t="shared" si="6"/>
        <v>X</v>
      </c>
      <c r="AG35" s="460" t="s">
        <v>10337</v>
      </c>
      <c r="AH35" s="461" t="str">
        <f t="shared" si="7"/>
        <v/>
      </c>
      <c r="AI35" s="460">
        <f t="shared" si="8"/>
        <v>0</v>
      </c>
      <c r="AJ35" s="461" t="str">
        <f t="shared" si="9"/>
        <v/>
      </c>
    </row>
    <row r="36" spans="31:36">
      <c r="AE36" s="460">
        <f>M7</f>
        <v>0</v>
      </c>
      <c r="AF36" s="460" t="str">
        <f t="shared" si="6"/>
        <v>X</v>
      </c>
      <c r="AG36" s="460" t="s">
        <v>10337</v>
      </c>
      <c r="AH36" s="461" t="str">
        <f t="shared" si="7"/>
        <v/>
      </c>
      <c r="AI36" s="460">
        <f t="shared" si="8"/>
        <v>0</v>
      </c>
      <c r="AJ36" s="461" t="str">
        <f t="shared" si="9"/>
        <v/>
      </c>
    </row>
    <row r="37" spans="31:36">
      <c r="AE37" s="460">
        <f>M7</f>
        <v>0</v>
      </c>
      <c r="AF37" s="460" t="str">
        <f t="shared" si="6"/>
        <v>X</v>
      </c>
      <c r="AG37" s="460" t="s">
        <v>10337</v>
      </c>
      <c r="AH37" s="461" t="str">
        <f t="shared" si="7"/>
        <v/>
      </c>
      <c r="AI37" s="460">
        <f t="shared" si="8"/>
        <v>0</v>
      </c>
      <c r="AJ37" s="461" t="str">
        <f t="shared" si="9"/>
        <v/>
      </c>
    </row>
    <row r="38" spans="31:36">
      <c r="AE38" s="460">
        <f>M7</f>
        <v>0</v>
      </c>
      <c r="AF38" s="460" t="str">
        <f t="shared" si="6"/>
        <v>X</v>
      </c>
      <c r="AG38" s="460" t="s">
        <v>10337</v>
      </c>
      <c r="AH38" s="461" t="str">
        <f t="shared" si="7"/>
        <v/>
      </c>
      <c r="AI38" s="460">
        <f t="shared" si="8"/>
        <v>0</v>
      </c>
      <c r="AJ38" s="461" t="str">
        <f t="shared" si="9"/>
        <v/>
      </c>
    </row>
    <row r="39" spans="31:36">
      <c r="AE39" s="460"/>
      <c r="AF39" s="460"/>
      <c r="AG39" s="460"/>
      <c r="AH39" s="461"/>
      <c r="AI39" s="460"/>
      <c r="AJ39" s="461"/>
    </row>
    <row r="40" spans="31:36">
      <c r="AE40" s="460"/>
      <c r="AF40" s="460"/>
      <c r="AG40" s="460"/>
      <c r="AH40" s="461"/>
      <c r="AI40" s="460"/>
      <c r="AJ40" s="461"/>
    </row>
    <row r="41" spans="31:36">
      <c r="AE41" s="460"/>
      <c r="AF41" s="460"/>
      <c r="AG41" s="460"/>
      <c r="AH41" s="461"/>
      <c r="AI41" s="460"/>
      <c r="AJ41" s="461"/>
    </row>
  </sheetData>
  <sheetProtection algorithmName="SHA-512" hashValue="7waplrKUstcfcQI+dZ+puuMcaFmmJY8tobNcgTuYzOrQDqOU2+EZfIofmzFuW3Kdi4sxcjWX6e4SBwXF4Hqp/g==" saltValue="04jVUzxV+eqiX+VEaOpndw==" spinCount="100000" sheet="1" formatCells="0" selectLockedCells="1"/>
  <phoneticPr fontId="43" type="noConversion"/>
  <conditionalFormatting sqref="A14:A23">
    <cfRule type="expression" dxfId="38" priority="20">
      <formula>U14=0</formula>
    </cfRule>
  </conditionalFormatting>
  <conditionalFormatting sqref="A5:P7">
    <cfRule type="expression" dxfId="37" priority="1">
      <formula>$P$5="cc"</formula>
    </cfRule>
  </conditionalFormatting>
  <conditionalFormatting sqref="A12:P12">
    <cfRule type="containsText" dxfId="36" priority="31" operator="containsText" text="błędnie">
      <formula>NOT(ISERROR(SEARCH("błędnie",A12)))</formula>
    </cfRule>
  </conditionalFormatting>
  <conditionalFormatting sqref="A13:P13">
    <cfRule type="containsText" dxfId="35" priority="30" operator="containsText" text="obowiązkowe">
      <formula>NOT(ISERROR(SEARCH("obowiązkowe",A13)))</formula>
    </cfRule>
  </conditionalFormatting>
  <conditionalFormatting sqref="B14:B23">
    <cfRule type="expression" dxfId="34" priority="19">
      <formula>U14=0</formula>
    </cfRule>
  </conditionalFormatting>
  <conditionalFormatting sqref="C14:C23">
    <cfRule type="expression" dxfId="33" priority="18">
      <formula>U14=0</formula>
    </cfRule>
  </conditionalFormatting>
  <conditionalFormatting sqref="D14:D23">
    <cfRule type="expression" dxfId="32" priority="17">
      <formula>U14=0</formula>
    </cfRule>
  </conditionalFormatting>
  <conditionalFormatting sqref="E14:E23">
    <cfRule type="expression" dxfId="31" priority="16">
      <formula>U14=0</formula>
    </cfRule>
  </conditionalFormatting>
  <conditionalFormatting sqref="F14:F23">
    <cfRule type="containsText" dxfId="30" priority="4" operator="containsText" text="błędnie">
      <formula>NOT(ISERROR(SEARCH("błędnie",F14)))</formula>
    </cfRule>
    <cfRule type="expression" dxfId="29" priority="15">
      <formula>U14=0</formula>
    </cfRule>
  </conditionalFormatting>
  <conditionalFormatting sqref="G14:G23">
    <cfRule type="expression" dxfId="28" priority="14">
      <formula>U14=0</formula>
    </cfRule>
  </conditionalFormatting>
  <conditionalFormatting sqref="H14:H23">
    <cfRule type="expression" dxfId="27" priority="13">
      <formula>U14=0</formula>
    </cfRule>
  </conditionalFormatting>
  <conditionalFormatting sqref="I14:I23">
    <cfRule type="expression" dxfId="26" priority="12">
      <formula>U14=0</formula>
    </cfRule>
  </conditionalFormatting>
  <conditionalFormatting sqref="J14:J23">
    <cfRule type="expression" dxfId="25" priority="11">
      <formula>U14=0</formula>
    </cfRule>
  </conditionalFormatting>
  <conditionalFormatting sqref="K14:K23">
    <cfRule type="expression" dxfId="24" priority="10">
      <formula>U14=0</formula>
    </cfRule>
  </conditionalFormatting>
  <conditionalFormatting sqref="L14:L23">
    <cfRule type="expression" dxfId="23" priority="9">
      <formula>U14=0</formula>
    </cfRule>
  </conditionalFormatting>
  <conditionalFormatting sqref="M14:M23">
    <cfRule type="expression" dxfId="22" priority="8">
      <formula>U14=0</formula>
    </cfRule>
  </conditionalFormatting>
  <conditionalFormatting sqref="N14:N23">
    <cfRule type="expression" dxfId="21" priority="7">
      <formula>U14=0</formula>
    </cfRule>
  </conditionalFormatting>
  <conditionalFormatting sqref="O14:O23">
    <cfRule type="expression" dxfId="20" priority="6">
      <formula>U14=0</formula>
    </cfRule>
  </conditionalFormatting>
  <conditionalFormatting sqref="P14:P23">
    <cfRule type="expression" dxfId="19" priority="5">
      <formula>U14=0</formula>
    </cfRule>
  </conditionalFormatting>
  <conditionalFormatting sqref="U11:AJ41">
    <cfRule type="expression" dxfId="18" priority="2">
      <formula>$U$11="cc"</formula>
    </cfRule>
  </conditionalFormatting>
  <dataValidations count="4">
    <dataValidation type="whole" allowBlank="1" showInputMessage="1" showErrorMessage="1" error="Należy wpisać liczbę całkowitą &lt;0; 3000000&gt;" prompt="Tylko wartości liczbowe &lt;0 ; 3000000&gt;" sqref="H14:H23" xr:uid="{035BAA51-0FA6-4B25-BA86-7AF6A2AE5196}">
      <formula1>0</formula1>
      <formula2>3000000</formula2>
    </dataValidation>
    <dataValidation type="decimal" showInputMessage="1" showErrorMessage="1" error="Należy wpisać wartości liczbowe &lt;0;300000&gt;" prompt="wartości liczbowe z zakresu &lt;0,300000&gt;" sqref="I14:I23" xr:uid="{6ACE9B18-0C2E-486B-AD0B-530E8617238E}">
      <formula1>0</formula1>
      <formula2>300000</formula2>
    </dataValidation>
    <dataValidation type="decimal" allowBlank="1" showInputMessage="1" showErrorMessage="1" error="Tylko wartości współrzędnych w formacie dziesiętnym_x000a_od 49,00000 do 55,00000" prompt="Tylko wartości współrzędnych w formacie dziesiętnym_x000a_od 49,00000 do 55,00000" sqref="N14:N23" xr:uid="{F9C6F278-5443-4274-BAC7-6405593A49E6}">
      <formula1>49</formula1>
      <formula2>55</formula2>
    </dataValidation>
    <dataValidation type="decimal" allowBlank="1" showInputMessage="1" showErrorMessage="1" error="Tylko wartości współrzędnych w formacie dziesiętnym_x000a_od 14,00000 do 24,50000" prompt="Tylko wartości współrzędnych w formacie dziesiętnym_x000a_od 14,00000 do 24,50000" sqref="O14:O23" xr:uid="{F0DA00BD-602C-414A-AB9E-6995C0667FF1}">
      <formula1>14</formula1>
      <formula2>24.5</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B22"/>
  <sheetViews>
    <sheetView showGridLines="0" topLeftCell="A26" zoomScaleNormal="100" workbookViewId="0">
      <selection activeCell="A19" sqref="A19"/>
    </sheetView>
  </sheetViews>
  <sheetFormatPr defaultRowHeight="14.5"/>
  <cols>
    <col min="1" max="1" width="69.453125" customWidth="1"/>
    <col min="2" max="2" width="13.7265625" customWidth="1"/>
  </cols>
  <sheetData>
    <row r="1" spans="1:2" ht="21">
      <c r="A1" s="394" t="s">
        <v>10683</v>
      </c>
      <c r="B1" s="149"/>
    </row>
    <row r="2" spans="1:2" ht="42" customHeight="1">
      <c r="A2" s="395" t="s">
        <v>10711</v>
      </c>
      <c r="B2" s="149"/>
    </row>
    <row r="3" spans="1:2">
      <c r="A3" s="396" t="s">
        <v>10143</v>
      </c>
      <c r="B3" s="397">
        <f>Aglomeracje!E15</f>
        <v>0</v>
      </c>
    </row>
    <row r="4" spans="1:2">
      <c r="A4" s="396" t="s">
        <v>10144</v>
      </c>
      <c r="B4" s="397">
        <f>Aglomeracje!C15</f>
        <v>0</v>
      </c>
    </row>
    <row r="5" spans="1:2">
      <c r="A5" s="396" t="s">
        <v>10145</v>
      </c>
      <c r="B5" s="397" t="str">
        <f>Aglomeracje!J15</f>
        <v/>
      </c>
    </row>
    <row r="6" spans="1:2" ht="16.5" customHeight="1">
      <c r="A6" s="398" t="s">
        <v>10146</v>
      </c>
      <c r="B6" s="397">
        <f>Aglomeracje!G15</f>
        <v>0</v>
      </c>
    </row>
    <row r="7" spans="1:2" ht="18.75" customHeight="1">
      <c r="A7" s="398" t="s">
        <v>10147</v>
      </c>
      <c r="B7" s="397">
        <f>Aglomeracje!H15</f>
        <v>0</v>
      </c>
    </row>
    <row r="8" spans="1:2" ht="26.25" customHeight="1">
      <c r="A8" s="399" t="s">
        <v>10170</v>
      </c>
      <c r="B8" s="397" t="str">
        <f>IF(Aglomeracje!V15&gt;0,YEAR(Aglomeracje!V15),"Brak danych")</f>
        <v>Brak danych</v>
      </c>
    </row>
    <row r="9" spans="1:2" ht="30.75" customHeight="1">
      <c r="A9" s="399" t="s">
        <v>10171</v>
      </c>
      <c r="B9" s="397">
        <f>Aglomeracje!Z15</f>
        <v>0</v>
      </c>
    </row>
    <row r="10" spans="1:2" ht="33.75" customHeight="1">
      <c r="A10" s="399" t="s">
        <v>10427</v>
      </c>
      <c r="B10" s="397">
        <f>Aglomeracje!AQ15</f>
        <v>0</v>
      </c>
    </row>
    <row r="11" spans="1:2" ht="24.75" customHeight="1">
      <c r="A11" s="400" t="s">
        <v>10684</v>
      </c>
      <c r="B11" s="401"/>
    </row>
    <row r="12" spans="1:2" ht="64.5" customHeight="1">
      <c r="A12" s="402" t="s">
        <v>10692</v>
      </c>
      <c r="B12" s="403"/>
    </row>
    <row r="13" spans="1:2" ht="51" customHeight="1">
      <c r="A13" s="404" t="s">
        <v>10160</v>
      </c>
      <c r="B13" s="397">
        <f>Aglomeracje!C2+Oczyszczalnie!D2+'KP - końcowe punkty'!D2</f>
        <v>0</v>
      </c>
    </row>
    <row r="14" spans="1:2" ht="73.5" customHeight="1">
      <c r="A14" s="404" t="s">
        <v>10148</v>
      </c>
      <c r="B14" s="397">
        <f>Aglomeracje!E2+Oczyszczalnie!F2+'KP - końcowe punkty'!F2</f>
        <v>1</v>
      </c>
    </row>
    <row r="15" spans="1:2" ht="53.25" customHeight="1">
      <c r="A15" s="404" t="s">
        <v>10149</v>
      </c>
      <c r="B15" s="397">
        <f>Aglomeracje!G2+Oczyszczalnie!H2+'KP - końcowe punkty'!H2</f>
        <v>0</v>
      </c>
    </row>
    <row r="16" spans="1:2" ht="31.5" customHeight="1">
      <c r="A16" s="402" t="s">
        <v>10685</v>
      </c>
      <c r="B16" s="405"/>
    </row>
    <row r="17" spans="1:2" ht="147" customHeight="1">
      <c r="A17" s="660" t="str">
        <f>Aglomeracje!HS21&amp;Aglomeracje!HS22&amp;Aglomeracje!HS23&amp;Aglomeracje!HS24&amp;Aglomeracje!HS25</f>
        <v/>
      </c>
      <c r="B17" s="661"/>
    </row>
    <row r="18" spans="1:2" ht="32.5" customHeight="1">
      <c r="A18" s="640" t="s">
        <v>10686</v>
      </c>
      <c r="B18" s="577"/>
    </row>
    <row r="19" spans="1:2" ht="32.25" customHeight="1">
      <c r="A19" s="640" t="s">
        <v>10687</v>
      </c>
      <c r="B19" s="578"/>
    </row>
    <row r="22" spans="1:2" ht="43.5">
      <c r="A22" s="641" t="s">
        <v>10689</v>
      </c>
    </row>
  </sheetData>
  <sheetProtection formatCells="0" formatColumns="0" formatRows="0"/>
  <mergeCells count="1">
    <mergeCell ref="A17:B1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B24"/>
  <sheetViews>
    <sheetView showGridLines="0" workbookViewId="0">
      <selection activeCell="B12" sqref="B12"/>
    </sheetView>
  </sheetViews>
  <sheetFormatPr defaultColWidth="9.1796875" defaultRowHeight="14.5"/>
  <cols>
    <col min="1" max="1" width="73" style="149" customWidth="1"/>
    <col min="2" max="2" width="100.453125" style="149" customWidth="1"/>
    <col min="3" max="16384" width="9.1796875" style="149"/>
  </cols>
  <sheetData>
    <row r="1" spans="1:2" ht="21">
      <c r="A1" s="330" t="s">
        <v>10688</v>
      </c>
    </row>
    <row r="2" spans="1:2" ht="36.75" customHeight="1">
      <c r="A2" s="335" t="s">
        <v>10710</v>
      </c>
    </row>
    <row r="3" spans="1:2">
      <c r="A3" s="336" t="s">
        <v>10143</v>
      </c>
      <c r="B3" s="406">
        <f>Aglomeracje!E15</f>
        <v>0</v>
      </c>
    </row>
    <row r="4" spans="1:2">
      <c r="A4" s="336" t="s">
        <v>10144</v>
      </c>
      <c r="B4" s="406">
        <f>Aglomeracje!C15</f>
        <v>0</v>
      </c>
    </row>
    <row r="5" spans="1:2">
      <c r="A5" s="336" t="s">
        <v>10150</v>
      </c>
      <c r="B5" s="406" t="str">
        <f>Aglomeracje!L15</f>
        <v/>
      </c>
    </row>
    <row r="6" spans="1:2">
      <c r="A6" s="336" t="s">
        <v>10161</v>
      </c>
      <c r="B6" s="406">
        <f>'Raport wypełnienia ankiety'!B18</f>
        <v>0</v>
      </c>
    </row>
    <row r="7" spans="1:2" ht="21">
      <c r="A7" s="330" t="s">
        <v>10697</v>
      </c>
      <c r="B7" s="407"/>
    </row>
    <row r="8" spans="1:2">
      <c r="A8" s="337" t="s">
        <v>10151</v>
      </c>
      <c r="B8" s="406">
        <f>Aglomeracje!C2</f>
        <v>0</v>
      </c>
    </row>
    <row r="9" spans="1:2">
      <c r="A9" s="338" t="s">
        <v>10152</v>
      </c>
      <c r="B9" s="406">
        <f>Aglomeracje!E2</f>
        <v>1</v>
      </c>
    </row>
    <row r="10" spans="1:2" ht="34.5" customHeight="1">
      <c r="A10" s="338" t="s">
        <v>10153</v>
      </c>
      <c r="B10" s="451" t="str">
        <f>Aglomeracje!HH21&amp;Aglomeracje!HH22&amp;Aglomeracje!HH23&amp;Aglomeracje!HH24&amp;Aglomeracje!HH25&amp;Aglomeracje!HH26&amp;Aglomeracje!HH27&amp;Aglomeracje!HH28&amp;Aglomeracje!HH29&amp;Aglomeracje!HH30&amp;Aglomeracje!HH31</f>
        <v/>
      </c>
    </row>
    <row r="11" spans="1:2">
      <c r="A11" s="339" t="s">
        <v>10154</v>
      </c>
      <c r="B11" s="406">
        <f>Aglomeracje!G2</f>
        <v>0</v>
      </c>
    </row>
    <row r="12" spans="1:2" ht="53.5" customHeight="1">
      <c r="A12" s="509" t="s">
        <v>10155</v>
      </c>
      <c r="B12" s="392" t="str">
        <f>Aglomeracje!HM21&amp;Aglomeracje!HM22&amp;Aglomeracje!HM23&amp;Aglomeracje!HM24&amp;Aglomeracje!HM25&amp;Aglomeracje!HM26&amp;Aglomeracje!HM27&amp;Aglomeracje!HM28&amp;Aglomeracje!HM29&amp;Aglomeracje!HM30&amp;Aglomeracje!HM31</f>
        <v/>
      </c>
    </row>
    <row r="13" spans="1:2" ht="21">
      <c r="A13" s="330" t="s">
        <v>10698</v>
      </c>
      <c r="B13" s="391"/>
    </row>
    <row r="14" spans="1:2">
      <c r="A14" s="337" t="s">
        <v>10151</v>
      </c>
      <c r="B14" s="406">
        <f>Oczyszczalnie!D2</f>
        <v>0</v>
      </c>
    </row>
    <row r="15" spans="1:2">
      <c r="A15" s="338" t="s">
        <v>10152</v>
      </c>
      <c r="B15" s="406">
        <f>Oczyszczalnie!F2</f>
        <v>0</v>
      </c>
    </row>
    <row r="16" spans="1:2" ht="180.75" customHeight="1">
      <c r="A16" s="510" t="s">
        <v>10153</v>
      </c>
      <c r="B16" s="451" t="str">
        <f>Oczyszczalnie!HG36&amp;Oczyszczalnie!HG37&amp;Oczyszczalnie!HG38&amp;Oczyszczalnie!HG39&amp;Oczyszczalnie!HG40&amp;Oczyszczalnie!HG41&amp;Oczyszczalnie!HG42&amp;Oczyszczalnie!HG43&amp;Oczyszczalnie!HG44</f>
        <v/>
      </c>
    </row>
    <row r="17" spans="1:2">
      <c r="A17" s="339" t="s">
        <v>10154</v>
      </c>
      <c r="B17" s="406">
        <f>Oczyszczalnie!H2</f>
        <v>0</v>
      </c>
    </row>
    <row r="18" spans="1:2" ht="144.75" customHeight="1">
      <c r="A18" s="509" t="s">
        <v>10155</v>
      </c>
      <c r="B18" s="451" t="str">
        <f>Oczyszczalnie!HM36&amp;Oczyszczalnie!HM37&amp;Oczyszczalnie!HM38&amp;Oczyszczalnie!HM39&amp;Oczyszczalnie!HM40&amp;Oczyszczalnie!HM41&amp;Oczyszczalnie!HM42&amp;Oczyszczalnie!HM43&amp;Oczyszczalnie!HM44&amp;Oczyszczalnie!HM45&amp;Oczyszczalnie!HM46&amp;Oczyszczalnie!HM47&amp;Oczyszczalnie!HM48&amp;Oczyszczalnie!HM49&amp;Oczyszczalnie!HM50&amp;Oczyszczalnie!HM51&amp;Oczyszczalnie!HM52&amp;Oczyszczalnie!HM53&amp;Oczyszczalnie!HM54&amp;Oczyszczalnie!HM55&amp;Oczyszczalnie!HM56&amp;Oczyszczalnie!HM57&amp;Oczyszczalnie!HM58&amp;Oczyszczalnie!HM59&amp;Oczyszczalnie!HM60&amp;Oczyszczalnie!HM61&amp;Oczyszczalnie!HM62&amp;Oczyszczalnie!HM63&amp;Oczyszczalnie!HM64&amp;Oczyszczalnie!HM65&amp;Oczyszczalnie!HM66&amp;Oczyszczalnie!HM67&amp;Oczyszczalnie!HM68&amp;Oczyszczalnie!HM69&amp;Oczyszczalnie!HM70&amp;Oczyszczalnie!HM71&amp;Oczyszczalnie!HM72&amp;Oczyszczalnie!HM73&amp;Oczyszczalnie!HM74&amp;Oczyszczalnie!HM75&amp;Oczyszczalnie!HM76&amp;Oczyszczalnie!HM77&amp;Oczyszczalnie!HM78&amp;Oczyszczalnie!HM79&amp;Oczyszczalnie!HM80&amp;Oczyszczalnie!HM81&amp;Oczyszczalnie!HM82&amp;Oczyszczalnie!HM83&amp;Oczyszczalnie!HM84&amp;Oczyszczalnie!HM85&amp;Oczyszczalnie!HM86&amp;Oczyszczalnie!HM87&amp;Oczyszczalnie!HM88&amp;Oczyszczalnie!HM789&amp;Oczyszczalnie!HM90&amp;Oczyszczalnie!HM791&amp;Oczyszczalnie!HM92&amp;Oczyszczalnie!HM793&amp;Oczyszczalnie!HM94&amp;Oczyszczalnie!HM795</f>
        <v/>
      </c>
    </row>
    <row r="19" spans="1:2" ht="21">
      <c r="A19" s="330" t="s">
        <v>10699</v>
      </c>
      <c r="B19" s="391"/>
    </row>
    <row r="20" spans="1:2">
      <c r="A20" s="337" t="s">
        <v>10151</v>
      </c>
      <c r="B20" s="406">
        <f>'KP - końcowe punkty'!D2</f>
        <v>0</v>
      </c>
    </row>
    <row r="21" spans="1:2">
      <c r="A21" s="338" t="s">
        <v>10152</v>
      </c>
      <c r="B21" s="406">
        <f>'KP - końcowe punkty'!F2</f>
        <v>0</v>
      </c>
    </row>
    <row r="22" spans="1:2" ht="33" customHeight="1">
      <c r="A22" s="510" t="s">
        <v>10153</v>
      </c>
      <c r="B22" s="392" t="str">
        <f>'KP - końcowe punkty'!AD29</f>
        <v/>
      </c>
    </row>
    <row r="23" spans="1:2" ht="36.65" customHeight="1">
      <c r="A23" s="511" t="s">
        <v>10154</v>
      </c>
      <c r="B23" s="406">
        <f>'KP - końcowe punkty'!H2</f>
        <v>0</v>
      </c>
    </row>
    <row r="24" spans="1:2" ht="62.5" customHeight="1">
      <c r="A24" s="511" t="s">
        <v>10155</v>
      </c>
      <c r="B24" s="392" t="str">
        <f>'KP - końcowe punkty'!AJ29&amp;'KP - końcowe punkty'!AJ30&amp;'KP - końcowe punkty'!AJ31&amp;'KP - końcowe punkty'!AJ32&amp;'KP - końcowe punkty'!AJ33&amp;'KP - końcowe punkty'!AJ34&amp;'KP - końcowe punkty'!AJ35&amp;'KP - końcowe punkty'!AJ236&amp;'KP - końcowe punkty'!AJ237&amp;'KP - końcowe punkty'!AJ238</f>
        <v/>
      </c>
    </row>
  </sheetData>
  <sheetProtection algorithmName="SHA-512" hashValue="gov8XMdG558a9Yzequ+vM1egUB4dGJiHJ+rgkde2KhbOyLuljhuniOvP4b8dSuFjEoTkRBsc7GsNOKzKI0MjNQ==" saltValue="Xx2lUB4mqExS/SneGxsqlQ==" spinCount="100000" sheet="1" formatRow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AX1668"/>
  <sheetViews>
    <sheetView topLeftCell="AL1674" workbookViewId="0">
      <selection activeCell="AP1697" sqref="AP1697"/>
    </sheetView>
  </sheetViews>
  <sheetFormatPr defaultColWidth="9.1796875" defaultRowHeight="14.5"/>
  <cols>
    <col min="1" max="1" width="9.1796875" style="149"/>
    <col min="2" max="2" width="15.81640625" style="149" customWidth="1"/>
    <col min="3" max="3" width="16" style="149" customWidth="1"/>
    <col min="4" max="4" width="16.453125" style="149" customWidth="1"/>
    <col min="5" max="5" width="16.1796875" style="149" customWidth="1"/>
    <col min="6" max="6" width="15.453125" style="149" customWidth="1"/>
    <col min="7" max="7" width="19.1796875" style="149" customWidth="1"/>
    <col min="8" max="8" width="17.7265625" style="149" customWidth="1"/>
    <col min="9" max="9" width="18.453125" style="149" customWidth="1"/>
    <col min="10" max="10" width="15.453125" style="149" customWidth="1"/>
    <col min="11" max="11" width="14.26953125" style="149" customWidth="1"/>
    <col min="12" max="12" width="15.453125" style="149" customWidth="1"/>
    <col min="13" max="13" width="16.54296875" style="149" customWidth="1"/>
    <col min="14" max="14" width="15.81640625" style="149" customWidth="1"/>
    <col min="15" max="15" width="16.81640625" style="149" customWidth="1"/>
    <col min="16" max="17" width="21.26953125" style="149" customWidth="1"/>
    <col min="18" max="18" width="17.26953125" style="149" customWidth="1"/>
    <col min="19" max="19" width="14.1796875" style="149" customWidth="1"/>
    <col min="20" max="20" width="21.26953125" style="149" customWidth="1"/>
    <col min="21" max="21" width="25.54296875" style="149" customWidth="1"/>
    <col min="22" max="22" width="20" style="149" customWidth="1"/>
    <col min="23" max="23" width="17.7265625" style="149" customWidth="1"/>
    <col min="24" max="24" width="13.453125" style="149" customWidth="1"/>
    <col min="25" max="25" width="15.453125" style="149" customWidth="1"/>
    <col min="26" max="26" width="13.453125" style="149" customWidth="1"/>
    <col min="27" max="27" width="17.54296875" style="149" customWidth="1"/>
    <col min="28" max="28" width="15.453125" style="149" customWidth="1"/>
    <col min="29" max="29" width="22.1796875" style="149" customWidth="1"/>
    <col min="30" max="30" width="19" style="149" customWidth="1"/>
    <col min="31" max="31" width="19.26953125" style="149" customWidth="1"/>
    <col min="32" max="32" width="21.54296875" style="149" customWidth="1"/>
    <col min="33" max="33" width="23.7265625" style="149" customWidth="1"/>
    <col min="34" max="34" width="23.81640625" style="149" customWidth="1"/>
    <col min="35" max="35" width="19.81640625" style="149" customWidth="1"/>
    <col min="36" max="36" width="22.26953125" style="149" customWidth="1"/>
    <col min="37" max="37" width="20" style="149" customWidth="1"/>
    <col min="38" max="38" width="21.1796875" style="149" customWidth="1"/>
    <col min="39" max="39" width="22.26953125" style="149" customWidth="1"/>
    <col min="40" max="40" width="20.26953125" style="149" customWidth="1"/>
    <col min="41" max="41" width="25.1796875" style="149" customWidth="1"/>
    <col min="42" max="42" width="22.54296875" style="149" customWidth="1"/>
    <col min="43" max="43" width="17.1796875" style="149" customWidth="1"/>
    <col min="44" max="44" width="12.54296875" style="149" customWidth="1"/>
    <col min="45" max="46" width="9.1796875" style="149"/>
    <col min="47" max="47" width="16.453125" style="149" customWidth="1"/>
    <col min="48" max="48" width="35.7265625" style="149" customWidth="1"/>
    <col min="49" max="49" width="20.54296875" style="149" customWidth="1"/>
    <col min="50" max="50" width="27" style="149" customWidth="1"/>
    <col min="51" max="16384" width="9.1796875" style="149"/>
  </cols>
  <sheetData>
    <row r="1" spans="1:50" ht="15" hidden="1" thickBot="1">
      <c r="A1" s="149" t="s">
        <v>10440</v>
      </c>
      <c r="B1" s="609" t="s">
        <v>246</v>
      </c>
      <c r="C1" s="609"/>
      <c r="D1" s="609"/>
      <c r="E1" s="609"/>
      <c r="F1" s="609"/>
      <c r="G1" s="609"/>
      <c r="H1" s="609"/>
      <c r="I1" s="609"/>
      <c r="J1" s="609"/>
      <c r="K1" s="609"/>
      <c r="L1" s="609"/>
      <c r="M1" s="609"/>
      <c r="N1" s="609"/>
      <c r="O1" s="609"/>
      <c r="P1" s="609"/>
      <c r="Q1" s="609"/>
      <c r="R1" s="609"/>
      <c r="S1" s="609"/>
      <c r="T1" s="609"/>
      <c r="U1" s="609"/>
      <c r="V1" s="609"/>
      <c r="W1" s="609"/>
      <c r="X1" s="609"/>
      <c r="Y1" s="609"/>
      <c r="Z1" s="609"/>
      <c r="AA1" s="609"/>
      <c r="AB1" s="609"/>
      <c r="AC1" s="609"/>
      <c r="AD1" s="609"/>
      <c r="AE1" s="609"/>
      <c r="AF1" s="609"/>
      <c r="AG1" s="609"/>
      <c r="AH1" s="609"/>
      <c r="AI1" s="609"/>
      <c r="AJ1" s="609"/>
      <c r="AK1" s="609"/>
      <c r="AL1" s="609"/>
      <c r="AM1" s="609"/>
      <c r="AN1" s="609"/>
      <c r="AO1" s="609"/>
      <c r="AP1" s="609"/>
      <c r="AQ1" s="609"/>
      <c r="AV1" s="386"/>
      <c r="AW1" s="386"/>
      <c r="AX1" s="386"/>
    </row>
    <row r="2" spans="1:50" ht="51.75" hidden="1" customHeight="1" thickBot="1">
      <c r="B2" s="610" t="s">
        <v>247</v>
      </c>
      <c r="C2" s="611" t="s">
        <v>248</v>
      </c>
      <c r="D2" s="612" t="s">
        <v>249</v>
      </c>
      <c r="E2" s="613"/>
      <c r="F2" s="612" t="s">
        <v>250</v>
      </c>
      <c r="G2" s="613"/>
      <c r="H2" s="609"/>
      <c r="I2" s="614" t="s">
        <v>10390</v>
      </c>
      <c r="J2" s="614" t="s">
        <v>10440</v>
      </c>
      <c r="K2" s="609"/>
      <c r="L2" s="609"/>
      <c r="M2" s="609"/>
      <c r="N2" s="609"/>
      <c r="O2" s="609"/>
      <c r="P2" s="609"/>
      <c r="Q2" s="609"/>
      <c r="R2" s="609"/>
      <c r="S2" s="609"/>
      <c r="T2" s="609"/>
      <c r="U2" s="609"/>
      <c r="V2" s="609"/>
      <c r="W2" s="609"/>
      <c r="X2" s="609"/>
      <c r="Y2" s="609"/>
      <c r="Z2" s="609"/>
      <c r="AA2" s="609"/>
      <c r="AB2" s="609"/>
      <c r="AC2" s="609"/>
      <c r="AD2" s="609"/>
      <c r="AE2" s="609"/>
      <c r="AF2" s="609"/>
      <c r="AG2" s="609"/>
      <c r="AH2" s="609"/>
      <c r="AI2" s="609"/>
      <c r="AJ2" s="609"/>
      <c r="AK2" s="609"/>
      <c r="AL2" s="609"/>
      <c r="AM2" s="609"/>
      <c r="AN2" s="609"/>
      <c r="AO2" s="609"/>
      <c r="AP2" s="609"/>
      <c r="AQ2" s="609"/>
      <c r="AT2" s="149" t="s">
        <v>251</v>
      </c>
      <c r="AV2" s="386"/>
      <c r="AW2" s="386"/>
      <c r="AX2" s="386"/>
    </row>
    <row r="3" spans="1:50" hidden="1">
      <c r="B3" s="597"/>
      <c r="C3" s="597"/>
      <c r="D3" s="597">
        <v>1</v>
      </c>
      <c r="E3" s="597">
        <v>2</v>
      </c>
      <c r="F3" s="597">
        <v>3</v>
      </c>
      <c r="G3" s="597">
        <v>4</v>
      </c>
      <c r="H3" s="597">
        <v>5</v>
      </c>
      <c r="I3" s="597">
        <v>6</v>
      </c>
      <c r="J3" s="597">
        <v>7</v>
      </c>
      <c r="K3" s="597">
        <v>8</v>
      </c>
      <c r="L3" s="597">
        <v>9</v>
      </c>
      <c r="M3" s="597">
        <v>10</v>
      </c>
      <c r="N3" s="597">
        <v>11</v>
      </c>
      <c r="O3" s="597">
        <v>12</v>
      </c>
      <c r="P3" s="597">
        <v>13</v>
      </c>
      <c r="Q3" s="597">
        <v>14</v>
      </c>
      <c r="R3" s="597">
        <v>15</v>
      </c>
      <c r="S3" s="597">
        <v>16</v>
      </c>
      <c r="T3" s="597">
        <v>17</v>
      </c>
      <c r="U3" s="597">
        <v>18</v>
      </c>
      <c r="V3" s="597">
        <v>19</v>
      </c>
      <c r="W3" s="597">
        <v>20</v>
      </c>
      <c r="X3" s="597">
        <v>21</v>
      </c>
      <c r="Y3" s="597">
        <v>22</v>
      </c>
      <c r="Z3" s="597">
        <v>23</v>
      </c>
      <c r="AA3" s="597">
        <v>24</v>
      </c>
      <c r="AB3" s="597">
        <v>25</v>
      </c>
      <c r="AC3" s="662" t="s">
        <v>252</v>
      </c>
      <c r="AD3" s="663"/>
      <c r="AE3" s="663"/>
      <c r="AF3" s="663"/>
      <c r="AG3" s="663"/>
      <c r="AH3" s="663"/>
      <c r="AI3" s="664"/>
      <c r="AJ3" s="665" t="s">
        <v>253</v>
      </c>
      <c r="AK3" s="666"/>
      <c r="AL3" s="666"/>
      <c r="AM3" s="666"/>
      <c r="AN3" s="666"/>
      <c r="AO3" s="667"/>
      <c r="AP3" s="615" t="s">
        <v>254</v>
      </c>
      <c r="AQ3" s="616"/>
      <c r="AR3" s="589"/>
      <c r="AT3" s="173"/>
      <c r="AU3" s="174"/>
      <c r="AV3" s="174"/>
      <c r="AW3" s="174"/>
      <c r="AX3" s="392"/>
    </row>
    <row r="4" spans="1:50" ht="59.25" hidden="1" customHeight="1">
      <c r="A4" s="532" t="s">
        <v>18</v>
      </c>
      <c r="B4" s="590" t="s">
        <v>255</v>
      </c>
      <c r="C4" s="591" t="s">
        <v>256</v>
      </c>
      <c r="D4" s="590" t="s">
        <v>257</v>
      </c>
      <c r="E4" s="590" t="s">
        <v>258</v>
      </c>
      <c r="F4" s="590" t="s">
        <v>259</v>
      </c>
      <c r="G4" s="590" t="s">
        <v>43</v>
      </c>
      <c r="H4" s="590" t="s">
        <v>44</v>
      </c>
      <c r="I4" s="590" t="s">
        <v>260</v>
      </c>
      <c r="J4" s="590" t="s">
        <v>261</v>
      </c>
      <c r="K4" s="590" t="s">
        <v>262</v>
      </c>
      <c r="L4" s="590" t="s">
        <v>263</v>
      </c>
      <c r="M4" s="590" t="s">
        <v>264</v>
      </c>
      <c r="N4" s="590" t="s">
        <v>265</v>
      </c>
      <c r="O4" s="590" t="s">
        <v>266</v>
      </c>
      <c r="P4" s="590" t="s">
        <v>267</v>
      </c>
      <c r="Q4" s="590" t="s">
        <v>10173</v>
      </c>
      <c r="R4" s="592" t="s">
        <v>268</v>
      </c>
      <c r="S4" s="592" t="s">
        <v>69</v>
      </c>
      <c r="T4" s="592" t="s">
        <v>70</v>
      </c>
      <c r="U4" s="592" t="s">
        <v>71</v>
      </c>
      <c r="V4" s="592" t="s">
        <v>72</v>
      </c>
      <c r="W4" s="593" t="s">
        <v>269</v>
      </c>
      <c r="X4" s="593" t="s">
        <v>270</v>
      </c>
      <c r="Y4" s="593" t="s">
        <v>271</v>
      </c>
      <c r="Z4" s="593" t="s">
        <v>272</v>
      </c>
      <c r="AA4" s="593" t="s">
        <v>273</v>
      </c>
      <c r="AB4" s="593" t="s">
        <v>255</v>
      </c>
      <c r="AC4" s="617">
        <v>1</v>
      </c>
      <c r="AD4" s="617">
        <v>2</v>
      </c>
      <c r="AE4" s="617">
        <v>3</v>
      </c>
      <c r="AF4" s="617">
        <v>4</v>
      </c>
      <c r="AG4" s="617">
        <v>5</v>
      </c>
      <c r="AH4" s="617">
        <v>6</v>
      </c>
      <c r="AI4" s="617">
        <v>7</v>
      </c>
      <c r="AJ4" s="618">
        <v>1</v>
      </c>
      <c r="AK4" s="618">
        <v>2</v>
      </c>
      <c r="AL4" s="618">
        <v>3</v>
      </c>
      <c r="AM4" s="618">
        <v>4</v>
      </c>
      <c r="AN4" s="618">
        <v>5</v>
      </c>
      <c r="AO4" s="618">
        <v>6</v>
      </c>
      <c r="AP4" s="619" t="s">
        <v>274</v>
      </c>
      <c r="AQ4" s="620" t="s">
        <v>275</v>
      </c>
      <c r="AR4" s="589"/>
      <c r="AT4" s="173" t="s">
        <v>255</v>
      </c>
      <c r="AU4" s="174" t="s">
        <v>172</v>
      </c>
      <c r="AV4" s="174" t="s">
        <v>276</v>
      </c>
      <c r="AW4" s="174" t="s">
        <v>277</v>
      </c>
      <c r="AX4" s="450" t="s">
        <v>278</v>
      </c>
    </row>
    <row r="5" spans="1:50" ht="35.15" hidden="1" customHeight="1">
      <c r="A5" s="149">
        <v>1</v>
      </c>
      <c r="B5" s="597" t="s">
        <v>279</v>
      </c>
      <c r="C5" s="597"/>
      <c r="D5" s="597" t="s">
        <v>280</v>
      </c>
      <c r="E5" s="597" t="s">
        <v>279</v>
      </c>
      <c r="F5" s="597" t="s">
        <v>281</v>
      </c>
      <c r="G5" s="597">
        <v>1</v>
      </c>
      <c r="H5" s="597">
        <v>0</v>
      </c>
      <c r="I5" s="597" t="s">
        <v>282</v>
      </c>
      <c r="J5" s="597" t="s">
        <v>283</v>
      </c>
      <c r="K5" s="597" t="s">
        <v>279</v>
      </c>
      <c r="L5" s="597" t="s">
        <v>284</v>
      </c>
      <c r="M5" s="597" t="s">
        <v>285</v>
      </c>
      <c r="N5" s="597" t="s">
        <v>279</v>
      </c>
      <c r="O5" s="597" t="s">
        <v>286</v>
      </c>
      <c r="P5" s="597" t="s">
        <v>287</v>
      </c>
      <c r="Q5" s="597">
        <v>1035321</v>
      </c>
      <c r="R5" s="621">
        <v>995006</v>
      </c>
      <c r="S5" s="621">
        <v>970460</v>
      </c>
      <c r="T5" s="621">
        <v>22725</v>
      </c>
      <c r="U5" s="621">
        <v>1821</v>
      </c>
      <c r="V5" s="621">
        <v>24546</v>
      </c>
      <c r="W5" s="622">
        <v>0.97529999999999994</v>
      </c>
      <c r="X5" s="464">
        <v>0</v>
      </c>
      <c r="Y5" s="464">
        <v>1</v>
      </c>
      <c r="Z5" s="464">
        <v>1</v>
      </c>
      <c r="AA5" s="464">
        <v>0</v>
      </c>
      <c r="AB5" s="464" t="s">
        <v>279</v>
      </c>
      <c r="AC5" s="463" t="s">
        <v>288</v>
      </c>
      <c r="AD5" s="463"/>
      <c r="AE5" s="463"/>
      <c r="AF5" s="463"/>
      <c r="AG5" s="463"/>
      <c r="AH5" s="463"/>
      <c r="AI5" s="463"/>
      <c r="AJ5" s="460"/>
      <c r="AK5" s="460"/>
      <c r="AL5" s="460"/>
      <c r="AM5" s="460"/>
      <c r="AN5" s="460"/>
      <c r="AO5" s="460"/>
      <c r="AP5" s="463" t="s">
        <v>289</v>
      </c>
      <c r="AQ5" s="463">
        <v>0</v>
      </c>
      <c r="AT5" s="177" t="s">
        <v>279</v>
      </c>
      <c r="AU5" s="392" t="s">
        <v>288</v>
      </c>
      <c r="AV5" s="392" t="s">
        <v>290</v>
      </c>
      <c r="AW5" s="392" t="s">
        <v>291</v>
      </c>
      <c r="AX5" s="450" t="s">
        <v>279</v>
      </c>
    </row>
    <row r="6" spans="1:50" ht="35.15" hidden="1" customHeight="1">
      <c r="A6" s="149">
        <v>2</v>
      </c>
      <c r="B6" s="597" t="s">
        <v>279</v>
      </c>
      <c r="C6" s="597"/>
      <c r="D6" s="597" t="s">
        <v>292</v>
      </c>
      <c r="E6" s="597" t="s">
        <v>293</v>
      </c>
      <c r="F6" s="597" t="s">
        <v>281</v>
      </c>
      <c r="G6" s="597">
        <v>1</v>
      </c>
      <c r="H6" s="597">
        <v>0</v>
      </c>
      <c r="I6" s="597" t="s">
        <v>282</v>
      </c>
      <c r="J6" s="597" t="s">
        <v>294</v>
      </c>
      <c r="K6" s="597" t="s">
        <v>295</v>
      </c>
      <c r="L6" s="597" t="s">
        <v>284</v>
      </c>
      <c r="M6" s="597" t="s">
        <v>285</v>
      </c>
      <c r="N6" s="597" t="s">
        <v>293</v>
      </c>
      <c r="O6" s="597" t="s">
        <v>296</v>
      </c>
      <c r="P6" s="597" t="s">
        <v>297</v>
      </c>
      <c r="Q6" s="597">
        <v>138100</v>
      </c>
      <c r="R6" s="621">
        <v>127516</v>
      </c>
      <c r="S6" s="621">
        <v>125674</v>
      </c>
      <c r="T6" s="621">
        <v>1724</v>
      </c>
      <c r="U6" s="621">
        <v>118</v>
      </c>
      <c r="V6" s="621">
        <v>1842</v>
      </c>
      <c r="W6" s="622">
        <v>0.98560000000000003</v>
      </c>
      <c r="X6" s="464">
        <v>1</v>
      </c>
      <c r="Y6" s="464">
        <v>1</v>
      </c>
      <c r="Z6" s="464">
        <v>1</v>
      </c>
      <c r="AA6" s="464">
        <v>1</v>
      </c>
      <c r="AB6" s="464" t="s">
        <v>279</v>
      </c>
      <c r="AC6" s="463" t="s">
        <v>298</v>
      </c>
      <c r="AD6" s="463"/>
      <c r="AE6" s="463"/>
      <c r="AF6" s="463"/>
      <c r="AG6" s="463"/>
      <c r="AH6" s="463"/>
      <c r="AI6" s="463"/>
      <c r="AJ6" s="460"/>
      <c r="AK6" s="460"/>
      <c r="AL6" s="460"/>
      <c r="AM6" s="460"/>
      <c r="AN6" s="460"/>
      <c r="AO6" s="460"/>
      <c r="AP6" s="463" t="s">
        <v>289</v>
      </c>
      <c r="AQ6" s="463">
        <v>0</v>
      </c>
      <c r="AT6" s="177" t="s">
        <v>279</v>
      </c>
      <c r="AU6" s="392" t="s">
        <v>298</v>
      </c>
      <c r="AV6" s="392" t="s">
        <v>299</v>
      </c>
      <c r="AW6" s="392" t="s">
        <v>300</v>
      </c>
      <c r="AX6" s="450" t="s">
        <v>293</v>
      </c>
    </row>
    <row r="7" spans="1:50" ht="35.15" hidden="1" customHeight="1">
      <c r="A7" s="149">
        <v>3</v>
      </c>
      <c r="B7" s="597" t="s">
        <v>279</v>
      </c>
      <c r="C7" s="597"/>
      <c r="D7" s="597" t="s">
        <v>301</v>
      </c>
      <c r="E7" s="597" t="s">
        <v>302</v>
      </c>
      <c r="F7" s="597" t="s">
        <v>281</v>
      </c>
      <c r="G7" s="597">
        <v>1</v>
      </c>
      <c r="H7" s="597">
        <v>0</v>
      </c>
      <c r="I7" s="597" t="s">
        <v>282</v>
      </c>
      <c r="J7" s="597" t="s">
        <v>302</v>
      </c>
      <c r="K7" s="597" t="s">
        <v>279</v>
      </c>
      <c r="L7" s="597" t="s">
        <v>284</v>
      </c>
      <c r="M7" s="597" t="s">
        <v>285</v>
      </c>
      <c r="N7" s="597" t="s">
        <v>303</v>
      </c>
      <c r="O7" s="597" t="s">
        <v>303</v>
      </c>
      <c r="P7" s="597" t="s">
        <v>304</v>
      </c>
      <c r="Q7" s="597">
        <v>72331</v>
      </c>
      <c r="R7" s="621">
        <v>68890</v>
      </c>
      <c r="S7" s="621">
        <v>68722</v>
      </c>
      <c r="T7" s="621">
        <v>152</v>
      </c>
      <c r="U7" s="621">
        <v>16</v>
      </c>
      <c r="V7" s="621">
        <v>168</v>
      </c>
      <c r="W7" s="622">
        <v>0.99760000000000004</v>
      </c>
      <c r="X7" s="464">
        <v>1</v>
      </c>
      <c r="Y7" s="464">
        <v>1</v>
      </c>
      <c r="Z7" s="464">
        <v>1</v>
      </c>
      <c r="AA7" s="464">
        <v>1</v>
      </c>
      <c r="AB7" s="464" t="s">
        <v>279</v>
      </c>
      <c r="AC7" s="463" t="s">
        <v>305</v>
      </c>
      <c r="AD7" s="463"/>
      <c r="AE7" s="463"/>
      <c r="AF7" s="463"/>
      <c r="AG7" s="463"/>
      <c r="AH7" s="463"/>
      <c r="AI7" s="463"/>
      <c r="AJ7" s="460"/>
      <c r="AK7" s="460"/>
      <c r="AL7" s="460"/>
      <c r="AM7" s="460"/>
      <c r="AN7" s="460"/>
      <c r="AO7" s="460"/>
      <c r="AP7" s="463" t="s">
        <v>289</v>
      </c>
      <c r="AQ7" s="463">
        <v>0</v>
      </c>
      <c r="AT7" s="177" t="s">
        <v>279</v>
      </c>
      <c r="AU7" s="594" t="s">
        <v>305</v>
      </c>
      <c r="AV7" s="392" t="s">
        <v>306</v>
      </c>
      <c r="AW7" s="595" t="s">
        <v>307</v>
      </c>
      <c r="AX7" s="450" t="s">
        <v>302</v>
      </c>
    </row>
    <row r="8" spans="1:50" ht="35.15" hidden="1" customHeight="1">
      <c r="A8" s="149">
        <v>4</v>
      </c>
      <c r="B8" s="597" t="s">
        <v>279</v>
      </c>
      <c r="C8" s="597"/>
      <c r="D8" s="597" t="s">
        <v>308</v>
      </c>
      <c r="E8" s="597" t="s">
        <v>309</v>
      </c>
      <c r="F8" s="597" t="s">
        <v>281</v>
      </c>
      <c r="G8" s="597">
        <v>1</v>
      </c>
      <c r="H8" s="597">
        <v>0</v>
      </c>
      <c r="I8" s="597" t="s">
        <v>282</v>
      </c>
      <c r="J8" s="597" t="s">
        <v>310</v>
      </c>
      <c r="K8" s="597" t="s">
        <v>311</v>
      </c>
      <c r="L8" s="597" t="s">
        <v>284</v>
      </c>
      <c r="M8" s="597" t="s">
        <v>285</v>
      </c>
      <c r="N8" s="597" t="s">
        <v>309</v>
      </c>
      <c r="O8" s="597" t="s">
        <v>312</v>
      </c>
      <c r="P8" s="597" t="s">
        <v>313</v>
      </c>
      <c r="Q8" s="597">
        <v>108111</v>
      </c>
      <c r="R8" s="621">
        <v>91761</v>
      </c>
      <c r="S8" s="621">
        <v>89929</v>
      </c>
      <c r="T8" s="621">
        <v>1721</v>
      </c>
      <c r="U8" s="621">
        <v>111</v>
      </c>
      <c r="V8" s="621">
        <v>1832</v>
      </c>
      <c r="W8" s="622">
        <v>0.98</v>
      </c>
      <c r="X8" s="464">
        <v>1</v>
      </c>
      <c r="Y8" s="464">
        <v>1</v>
      </c>
      <c r="Z8" s="623">
        <v>1</v>
      </c>
      <c r="AA8" s="464">
        <v>1</v>
      </c>
      <c r="AB8" s="464" t="s">
        <v>279</v>
      </c>
      <c r="AC8" s="463" t="s">
        <v>314</v>
      </c>
      <c r="AD8" s="463"/>
      <c r="AE8" s="463"/>
      <c r="AF8" s="463"/>
      <c r="AG8" s="463"/>
      <c r="AH8" s="463"/>
      <c r="AI8" s="463"/>
      <c r="AJ8" s="460"/>
      <c r="AK8" s="460"/>
      <c r="AL8" s="460"/>
      <c r="AM8" s="460"/>
      <c r="AN8" s="460"/>
      <c r="AO8" s="460"/>
      <c r="AP8" s="463" t="s">
        <v>289</v>
      </c>
      <c r="AQ8" s="463">
        <v>0</v>
      </c>
      <c r="AT8" s="177" t="s">
        <v>279</v>
      </c>
      <c r="AU8" s="392" t="s">
        <v>314</v>
      </c>
      <c r="AV8" s="392" t="s">
        <v>315</v>
      </c>
      <c r="AW8" s="392" t="s">
        <v>309</v>
      </c>
      <c r="AX8" s="450" t="s">
        <v>309</v>
      </c>
    </row>
    <row r="9" spans="1:50" ht="35.15" hidden="1" customHeight="1">
      <c r="A9" s="149">
        <v>5</v>
      </c>
      <c r="B9" s="597" t="s">
        <v>279</v>
      </c>
      <c r="C9" s="597"/>
      <c r="D9" s="597" t="s">
        <v>316</v>
      </c>
      <c r="E9" s="597" t="s">
        <v>317</v>
      </c>
      <c r="F9" s="597" t="s">
        <v>281</v>
      </c>
      <c r="G9" s="597">
        <v>2</v>
      </c>
      <c r="H9" s="597">
        <v>0</v>
      </c>
      <c r="I9" s="597" t="s">
        <v>282</v>
      </c>
      <c r="J9" s="597" t="s">
        <v>318</v>
      </c>
      <c r="K9" s="597" t="s">
        <v>295</v>
      </c>
      <c r="L9" s="597" t="s">
        <v>284</v>
      </c>
      <c r="M9" s="597" t="s">
        <v>285</v>
      </c>
      <c r="N9" s="597" t="s">
        <v>317</v>
      </c>
      <c r="O9" s="597" t="s">
        <v>319</v>
      </c>
      <c r="P9" s="597" t="s">
        <v>320</v>
      </c>
      <c r="Q9" s="597">
        <v>32797</v>
      </c>
      <c r="R9" s="621">
        <v>31518</v>
      </c>
      <c r="S9" s="621">
        <v>30437</v>
      </c>
      <c r="T9" s="621">
        <v>670</v>
      </c>
      <c r="U9" s="621">
        <v>411</v>
      </c>
      <c r="V9" s="621">
        <v>1081</v>
      </c>
      <c r="W9" s="622">
        <v>0.9657</v>
      </c>
      <c r="X9" s="464">
        <v>0</v>
      </c>
      <c r="Y9" s="464">
        <v>1</v>
      </c>
      <c r="Z9" s="623">
        <v>1</v>
      </c>
      <c r="AA9" s="464">
        <v>0</v>
      </c>
      <c r="AB9" s="464" t="s">
        <v>279</v>
      </c>
      <c r="AC9" s="463" t="s">
        <v>321</v>
      </c>
      <c r="AD9" s="463" t="s">
        <v>322</v>
      </c>
      <c r="AE9" s="463"/>
      <c r="AF9" s="463"/>
      <c r="AG9" s="463"/>
      <c r="AH9" s="463"/>
      <c r="AI9" s="463"/>
      <c r="AJ9" s="460"/>
      <c r="AK9" s="460"/>
      <c r="AL9" s="460"/>
      <c r="AM9" s="460"/>
      <c r="AN9" s="460"/>
      <c r="AO9" s="460"/>
      <c r="AP9" s="624" t="s">
        <v>323</v>
      </c>
      <c r="AQ9" s="463">
        <v>1</v>
      </c>
      <c r="AT9" s="177" t="s">
        <v>279</v>
      </c>
      <c r="AU9" s="392" t="s">
        <v>321</v>
      </c>
      <c r="AV9" s="392" t="s">
        <v>324</v>
      </c>
      <c r="AW9" s="392" t="s">
        <v>325</v>
      </c>
      <c r="AX9" s="450" t="s">
        <v>317</v>
      </c>
    </row>
    <row r="10" spans="1:50" ht="35.15" hidden="1" customHeight="1">
      <c r="A10" s="149">
        <v>6</v>
      </c>
      <c r="B10" s="597" t="s">
        <v>279</v>
      </c>
      <c r="C10" s="597"/>
      <c r="D10" s="597" t="s">
        <v>326</v>
      </c>
      <c r="E10" s="597" t="s">
        <v>327</v>
      </c>
      <c r="F10" s="597" t="s">
        <v>281</v>
      </c>
      <c r="G10" s="597">
        <v>1</v>
      </c>
      <c r="H10" s="597">
        <v>0</v>
      </c>
      <c r="I10" s="597" t="s">
        <v>282</v>
      </c>
      <c r="J10" s="597" t="s">
        <v>328</v>
      </c>
      <c r="K10" s="597" t="s">
        <v>295</v>
      </c>
      <c r="L10" s="597" t="s">
        <v>284</v>
      </c>
      <c r="M10" s="597" t="s">
        <v>285</v>
      </c>
      <c r="N10" s="597" t="s">
        <v>329</v>
      </c>
      <c r="O10" s="597" t="s">
        <v>330</v>
      </c>
      <c r="P10" s="597" t="s">
        <v>331</v>
      </c>
      <c r="Q10" s="597">
        <v>85293</v>
      </c>
      <c r="R10" s="621">
        <v>83231</v>
      </c>
      <c r="S10" s="621">
        <v>81989</v>
      </c>
      <c r="T10" s="621">
        <v>916</v>
      </c>
      <c r="U10" s="621">
        <v>326</v>
      </c>
      <c r="V10" s="621">
        <v>1242</v>
      </c>
      <c r="W10" s="622">
        <v>0.98509999999999998</v>
      </c>
      <c r="X10" s="464">
        <v>1</v>
      </c>
      <c r="Y10" s="464">
        <v>1</v>
      </c>
      <c r="Z10" s="623">
        <v>1</v>
      </c>
      <c r="AA10" s="464">
        <v>1</v>
      </c>
      <c r="AB10" s="464" t="s">
        <v>279</v>
      </c>
      <c r="AC10" s="463" t="s">
        <v>332</v>
      </c>
      <c r="AD10" s="463"/>
      <c r="AE10" s="463"/>
      <c r="AF10" s="463"/>
      <c r="AG10" s="463"/>
      <c r="AH10" s="463"/>
      <c r="AI10" s="463"/>
      <c r="AJ10" s="460"/>
      <c r="AK10" s="460"/>
      <c r="AL10" s="460"/>
      <c r="AM10" s="460"/>
      <c r="AN10" s="460"/>
      <c r="AO10" s="460"/>
      <c r="AP10" s="463" t="s">
        <v>289</v>
      </c>
      <c r="AQ10" s="463">
        <v>0</v>
      </c>
      <c r="AT10" s="177" t="s">
        <v>279</v>
      </c>
      <c r="AU10" s="594" t="s">
        <v>322</v>
      </c>
      <c r="AV10" s="392" t="s">
        <v>333</v>
      </c>
      <c r="AW10" s="595" t="s">
        <v>334</v>
      </c>
      <c r="AX10" s="450" t="s">
        <v>317</v>
      </c>
    </row>
    <row r="11" spans="1:50" ht="35.15" hidden="1" customHeight="1">
      <c r="A11" s="149">
        <v>7</v>
      </c>
      <c r="B11" s="597" t="s">
        <v>279</v>
      </c>
      <c r="C11" s="597"/>
      <c r="D11" s="597" t="s">
        <v>335</v>
      </c>
      <c r="E11" s="597" t="s">
        <v>336</v>
      </c>
      <c r="F11" s="597" t="s">
        <v>281</v>
      </c>
      <c r="G11" s="597">
        <v>1</v>
      </c>
      <c r="H11" s="597">
        <v>0</v>
      </c>
      <c r="I11" s="597" t="s">
        <v>282</v>
      </c>
      <c r="J11" s="597" t="s">
        <v>337</v>
      </c>
      <c r="K11" s="597" t="s">
        <v>338</v>
      </c>
      <c r="L11" s="597" t="s">
        <v>339</v>
      </c>
      <c r="M11" s="597" t="s">
        <v>285</v>
      </c>
      <c r="N11" s="597" t="s">
        <v>336</v>
      </c>
      <c r="O11" s="597" t="s">
        <v>336</v>
      </c>
      <c r="P11" s="597" t="s">
        <v>340</v>
      </c>
      <c r="Q11" s="597">
        <v>28980</v>
      </c>
      <c r="R11" s="621">
        <v>27662</v>
      </c>
      <c r="S11" s="621">
        <v>27550</v>
      </c>
      <c r="T11" s="621">
        <v>112</v>
      </c>
      <c r="U11" s="621">
        <v>0</v>
      </c>
      <c r="V11" s="621">
        <v>112</v>
      </c>
      <c r="W11" s="622">
        <v>0.996</v>
      </c>
      <c r="X11" s="464">
        <v>1</v>
      </c>
      <c r="Y11" s="464">
        <v>1</v>
      </c>
      <c r="Z11" s="464">
        <v>1</v>
      </c>
      <c r="AA11" s="464">
        <v>1</v>
      </c>
      <c r="AB11" s="464" t="s">
        <v>279</v>
      </c>
      <c r="AC11" s="463" t="s">
        <v>341</v>
      </c>
      <c r="AD11" s="463"/>
      <c r="AE11" s="463"/>
      <c r="AF11" s="463"/>
      <c r="AG11" s="463"/>
      <c r="AH11" s="463"/>
      <c r="AI11" s="463"/>
      <c r="AJ11" s="460"/>
      <c r="AK11" s="460"/>
      <c r="AL11" s="460"/>
      <c r="AM11" s="460"/>
      <c r="AN11" s="460"/>
      <c r="AO11" s="460"/>
      <c r="AP11" s="463" t="s">
        <v>289</v>
      </c>
      <c r="AQ11" s="463">
        <v>0</v>
      </c>
      <c r="AT11" s="177" t="s">
        <v>279</v>
      </c>
      <c r="AU11" s="392" t="s">
        <v>332</v>
      </c>
      <c r="AV11" s="392" t="s">
        <v>342</v>
      </c>
      <c r="AW11" s="392" t="s">
        <v>343</v>
      </c>
      <c r="AX11" s="450" t="s">
        <v>327</v>
      </c>
    </row>
    <row r="12" spans="1:50" ht="35.15" hidden="1" customHeight="1">
      <c r="A12" s="149">
        <v>8</v>
      </c>
      <c r="B12" s="597" t="s">
        <v>279</v>
      </c>
      <c r="C12" s="597"/>
      <c r="D12" s="597" t="s">
        <v>344</v>
      </c>
      <c r="E12" s="597" t="s">
        <v>295</v>
      </c>
      <c r="F12" s="597" t="s">
        <v>281</v>
      </c>
      <c r="G12" s="597">
        <v>1</v>
      </c>
      <c r="H12" s="597">
        <v>0</v>
      </c>
      <c r="I12" s="597" t="s">
        <v>282</v>
      </c>
      <c r="J12" s="597" t="s">
        <v>345</v>
      </c>
      <c r="K12" s="597" t="s">
        <v>295</v>
      </c>
      <c r="L12" s="597" t="s">
        <v>284</v>
      </c>
      <c r="M12" s="597" t="s">
        <v>285</v>
      </c>
      <c r="N12" s="597" t="s">
        <v>346</v>
      </c>
      <c r="O12" s="597" t="s">
        <v>347</v>
      </c>
      <c r="P12" s="597" t="s">
        <v>348</v>
      </c>
      <c r="Q12" s="597">
        <v>119642</v>
      </c>
      <c r="R12" s="621">
        <v>113982</v>
      </c>
      <c r="S12" s="621">
        <v>113680</v>
      </c>
      <c r="T12" s="621">
        <v>173</v>
      </c>
      <c r="U12" s="621">
        <v>129</v>
      </c>
      <c r="V12" s="621">
        <v>302</v>
      </c>
      <c r="W12" s="622">
        <v>0.99739999999999995</v>
      </c>
      <c r="X12" s="464">
        <v>1</v>
      </c>
      <c r="Y12" s="464">
        <v>1</v>
      </c>
      <c r="Z12" s="464">
        <v>1</v>
      </c>
      <c r="AA12" s="464">
        <v>1</v>
      </c>
      <c r="AB12" s="464" t="s">
        <v>279</v>
      </c>
      <c r="AC12" s="463" t="s">
        <v>349</v>
      </c>
      <c r="AD12" s="463"/>
      <c r="AE12" s="463"/>
      <c r="AF12" s="463"/>
      <c r="AG12" s="463"/>
      <c r="AH12" s="463"/>
      <c r="AI12" s="463"/>
      <c r="AJ12" s="460"/>
      <c r="AK12" s="460"/>
      <c r="AL12" s="460"/>
      <c r="AM12" s="460"/>
      <c r="AN12" s="460"/>
      <c r="AO12" s="460"/>
      <c r="AP12" s="463" t="s">
        <v>289</v>
      </c>
      <c r="AQ12" s="463">
        <v>0</v>
      </c>
      <c r="AT12" s="177" t="s">
        <v>279</v>
      </c>
      <c r="AU12" s="392" t="s">
        <v>341</v>
      </c>
      <c r="AV12" s="392" t="s">
        <v>350</v>
      </c>
      <c r="AW12" s="392" t="s">
        <v>351</v>
      </c>
      <c r="AX12" s="450" t="s">
        <v>336</v>
      </c>
    </row>
    <row r="13" spans="1:50" ht="35.15" hidden="1" customHeight="1">
      <c r="A13" s="149">
        <v>9</v>
      </c>
      <c r="B13" s="597" t="s">
        <v>279</v>
      </c>
      <c r="C13" s="597"/>
      <c r="D13" s="597" t="s">
        <v>352</v>
      </c>
      <c r="E13" s="597" t="s">
        <v>353</v>
      </c>
      <c r="F13" s="597" t="s">
        <v>281</v>
      </c>
      <c r="G13" s="597">
        <v>1</v>
      </c>
      <c r="H13" s="597">
        <v>0</v>
      </c>
      <c r="I13" s="597" t="s">
        <v>282</v>
      </c>
      <c r="J13" s="597" t="s">
        <v>354</v>
      </c>
      <c r="K13" s="597" t="s">
        <v>311</v>
      </c>
      <c r="L13" s="597" t="s">
        <v>284</v>
      </c>
      <c r="M13" s="597" t="s">
        <v>285</v>
      </c>
      <c r="N13" s="597" t="s">
        <v>355</v>
      </c>
      <c r="O13" s="597" t="s">
        <v>356</v>
      </c>
      <c r="P13" s="597" t="s">
        <v>357</v>
      </c>
      <c r="Q13" s="597">
        <v>59600</v>
      </c>
      <c r="R13" s="621">
        <v>56769</v>
      </c>
      <c r="S13" s="621">
        <v>56654</v>
      </c>
      <c r="T13" s="621">
        <v>85</v>
      </c>
      <c r="U13" s="621">
        <v>30</v>
      </c>
      <c r="V13" s="621">
        <v>115</v>
      </c>
      <c r="W13" s="622">
        <v>0.998</v>
      </c>
      <c r="X13" s="464">
        <v>1</v>
      </c>
      <c r="Y13" s="464">
        <v>1</v>
      </c>
      <c r="Z13" s="464">
        <v>1</v>
      </c>
      <c r="AA13" s="464">
        <v>1</v>
      </c>
      <c r="AB13" s="464" t="s">
        <v>279</v>
      </c>
      <c r="AC13" s="463" t="s">
        <v>358</v>
      </c>
      <c r="AD13" s="463"/>
      <c r="AE13" s="463"/>
      <c r="AF13" s="463"/>
      <c r="AG13" s="463"/>
      <c r="AH13" s="463"/>
      <c r="AI13" s="463"/>
      <c r="AJ13" s="460"/>
      <c r="AK13" s="460"/>
      <c r="AL13" s="460"/>
      <c r="AM13" s="460"/>
      <c r="AN13" s="460"/>
      <c r="AO13" s="460"/>
      <c r="AP13" s="463" t="s">
        <v>289</v>
      </c>
      <c r="AQ13" s="463">
        <v>0</v>
      </c>
      <c r="AT13" s="177" t="s">
        <v>279</v>
      </c>
      <c r="AU13" s="392" t="s">
        <v>349</v>
      </c>
      <c r="AV13" s="392" t="s">
        <v>359</v>
      </c>
      <c r="AW13" s="392" t="s">
        <v>295</v>
      </c>
      <c r="AX13" s="450" t="s">
        <v>295</v>
      </c>
    </row>
    <row r="14" spans="1:50" ht="35.15" hidden="1" customHeight="1">
      <c r="A14" s="149">
        <v>10</v>
      </c>
      <c r="B14" s="597" t="s">
        <v>279</v>
      </c>
      <c r="C14" s="597"/>
      <c r="D14" s="597" t="s">
        <v>360</v>
      </c>
      <c r="E14" s="597" t="s">
        <v>361</v>
      </c>
      <c r="F14" s="597" t="s">
        <v>281</v>
      </c>
      <c r="G14" s="597">
        <v>1</v>
      </c>
      <c r="H14" s="597">
        <v>0</v>
      </c>
      <c r="I14" s="597" t="s">
        <v>282</v>
      </c>
      <c r="J14" s="597" t="s">
        <v>362</v>
      </c>
      <c r="K14" s="597" t="s">
        <v>311</v>
      </c>
      <c r="L14" s="597" t="s">
        <v>284</v>
      </c>
      <c r="M14" s="597" t="s">
        <v>285</v>
      </c>
      <c r="N14" s="597" t="s">
        <v>361</v>
      </c>
      <c r="O14" s="597" t="s">
        <v>363</v>
      </c>
      <c r="P14" s="597" t="s">
        <v>364</v>
      </c>
      <c r="Q14" s="597">
        <v>37021</v>
      </c>
      <c r="R14" s="621">
        <v>28973</v>
      </c>
      <c r="S14" s="621">
        <v>28826</v>
      </c>
      <c r="T14" s="621">
        <v>143</v>
      </c>
      <c r="U14" s="621">
        <v>4</v>
      </c>
      <c r="V14" s="621">
        <v>147</v>
      </c>
      <c r="W14" s="622">
        <v>0.99490000000000001</v>
      </c>
      <c r="X14" s="464">
        <v>1</v>
      </c>
      <c r="Y14" s="464">
        <v>1</v>
      </c>
      <c r="Z14" s="464">
        <v>1</v>
      </c>
      <c r="AA14" s="464">
        <v>1</v>
      </c>
      <c r="AB14" s="464" t="s">
        <v>279</v>
      </c>
      <c r="AC14" s="463" t="s">
        <v>365</v>
      </c>
      <c r="AD14" s="463"/>
      <c r="AE14" s="463"/>
      <c r="AF14" s="463"/>
      <c r="AG14" s="463"/>
      <c r="AH14" s="463"/>
      <c r="AI14" s="463"/>
      <c r="AJ14" s="460"/>
      <c r="AK14" s="460"/>
      <c r="AL14" s="460"/>
      <c r="AM14" s="460"/>
      <c r="AN14" s="460"/>
      <c r="AO14" s="460"/>
      <c r="AP14" s="463" t="s">
        <v>289</v>
      </c>
      <c r="AQ14" s="463">
        <v>0</v>
      </c>
      <c r="AT14" s="177" t="s">
        <v>279</v>
      </c>
      <c r="AU14" s="594" t="s">
        <v>358</v>
      </c>
      <c r="AV14" s="392" t="s">
        <v>366</v>
      </c>
      <c r="AW14" s="595" t="s">
        <v>367</v>
      </c>
      <c r="AX14" s="450" t="s">
        <v>353</v>
      </c>
    </row>
    <row r="15" spans="1:50" ht="35.15" hidden="1" customHeight="1">
      <c r="A15" s="149">
        <v>11</v>
      </c>
      <c r="B15" s="597" t="s">
        <v>279</v>
      </c>
      <c r="C15" s="597"/>
      <c r="D15" s="597" t="s">
        <v>368</v>
      </c>
      <c r="E15" s="597" t="s">
        <v>369</v>
      </c>
      <c r="F15" s="597" t="s">
        <v>281</v>
      </c>
      <c r="G15" s="597">
        <v>1</v>
      </c>
      <c r="H15" s="597">
        <v>0</v>
      </c>
      <c r="I15" s="597" t="s">
        <v>282</v>
      </c>
      <c r="J15" s="597" t="s">
        <v>328</v>
      </c>
      <c r="K15" s="597" t="s">
        <v>295</v>
      </c>
      <c r="L15" s="597" t="s">
        <v>339</v>
      </c>
      <c r="M15" s="597" t="s">
        <v>285</v>
      </c>
      <c r="N15" s="597" t="s">
        <v>369</v>
      </c>
      <c r="O15" s="597" t="s">
        <v>369</v>
      </c>
      <c r="P15" s="597" t="s">
        <v>370</v>
      </c>
      <c r="Q15" s="597">
        <v>29876</v>
      </c>
      <c r="R15" s="621">
        <v>27485</v>
      </c>
      <c r="S15" s="621">
        <v>27253</v>
      </c>
      <c r="T15" s="621">
        <v>82</v>
      </c>
      <c r="U15" s="621">
        <v>150</v>
      </c>
      <c r="V15" s="621">
        <v>232</v>
      </c>
      <c r="W15" s="622">
        <v>0.99160000000000004</v>
      </c>
      <c r="X15" s="464">
        <v>1</v>
      </c>
      <c r="Y15" s="464">
        <v>1</v>
      </c>
      <c r="Z15" s="464">
        <v>1</v>
      </c>
      <c r="AA15" s="464">
        <v>1</v>
      </c>
      <c r="AB15" s="464" t="s">
        <v>279</v>
      </c>
      <c r="AC15" s="463" t="s">
        <v>371</v>
      </c>
      <c r="AD15" s="463"/>
      <c r="AE15" s="463"/>
      <c r="AF15" s="463"/>
      <c r="AG15" s="463"/>
      <c r="AH15" s="463"/>
      <c r="AI15" s="463"/>
      <c r="AJ15" s="460"/>
      <c r="AK15" s="460"/>
      <c r="AL15" s="460"/>
      <c r="AM15" s="460"/>
      <c r="AN15" s="460"/>
      <c r="AO15" s="460"/>
      <c r="AP15" s="463" t="s">
        <v>289</v>
      </c>
      <c r="AQ15" s="463">
        <v>0</v>
      </c>
      <c r="AT15" s="177" t="s">
        <v>279</v>
      </c>
      <c r="AU15" s="392" t="s">
        <v>365</v>
      </c>
      <c r="AV15" s="392" t="s">
        <v>372</v>
      </c>
      <c r="AW15" s="392" t="s">
        <v>361</v>
      </c>
      <c r="AX15" s="450" t="s">
        <v>361</v>
      </c>
    </row>
    <row r="16" spans="1:50" ht="35.15" hidden="1" customHeight="1">
      <c r="A16" s="149">
        <v>12</v>
      </c>
      <c r="B16" s="597" t="s">
        <v>279</v>
      </c>
      <c r="C16" s="597"/>
      <c r="D16" s="597" t="s">
        <v>373</v>
      </c>
      <c r="E16" s="597" t="s">
        <v>374</v>
      </c>
      <c r="F16" s="597" t="s">
        <v>281</v>
      </c>
      <c r="G16" s="597">
        <v>1</v>
      </c>
      <c r="H16" s="597">
        <v>0</v>
      </c>
      <c r="I16" s="597" t="s">
        <v>282</v>
      </c>
      <c r="J16" s="597" t="s">
        <v>375</v>
      </c>
      <c r="K16" s="597" t="s">
        <v>374</v>
      </c>
      <c r="L16" s="597" t="s">
        <v>284</v>
      </c>
      <c r="M16" s="597" t="s">
        <v>285</v>
      </c>
      <c r="N16" s="597" t="s">
        <v>376</v>
      </c>
      <c r="O16" s="597" t="s">
        <v>377</v>
      </c>
      <c r="P16" s="597" t="s">
        <v>378</v>
      </c>
      <c r="Q16" s="597">
        <v>35568</v>
      </c>
      <c r="R16" s="621">
        <v>34067</v>
      </c>
      <c r="S16" s="621">
        <v>31086</v>
      </c>
      <c r="T16" s="621">
        <v>2723</v>
      </c>
      <c r="U16" s="621">
        <v>258</v>
      </c>
      <c r="V16" s="621">
        <v>2981</v>
      </c>
      <c r="W16" s="622">
        <v>0.91249999999999998</v>
      </c>
      <c r="X16" s="464">
        <v>0</v>
      </c>
      <c r="Y16" s="464">
        <v>1</v>
      </c>
      <c r="Z16" s="595">
        <v>0</v>
      </c>
      <c r="AA16" s="595">
        <v>0</v>
      </c>
      <c r="AB16" s="595" t="s">
        <v>279</v>
      </c>
      <c r="AC16" s="463" t="s">
        <v>379</v>
      </c>
      <c r="AD16" s="463"/>
      <c r="AE16" s="463"/>
      <c r="AF16" s="463"/>
      <c r="AG16" s="463"/>
      <c r="AH16" s="463"/>
      <c r="AI16" s="463"/>
      <c r="AJ16" s="460"/>
      <c r="AK16" s="460"/>
      <c r="AL16" s="460"/>
      <c r="AM16" s="460"/>
      <c r="AN16" s="460"/>
      <c r="AO16" s="460"/>
      <c r="AP16" s="463" t="s">
        <v>289</v>
      </c>
      <c r="AQ16" s="463">
        <v>0</v>
      </c>
      <c r="AT16" s="177" t="s">
        <v>279</v>
      </c>
      <c r="AU16" s="594" t="s">
        <v>371</v>
      </c>
      <c r="AV16" s="392" t="s">
        <v>380</v>
      </c>
      <c r="AW16" s="595" t="s">
        <v>381</v>
      </c>
      <c r="AX16" s="450" t="s">
        <v>369</v>
      </c>
    </row>
    <row r="17" spans="1:50" ht="35.15" hidden="1" customHeight="1">
      <c r="A17" s="149">
        <v>13</v>
      </c>
      <c r="B17" s="597" t="s">
        <v>279</v>
      </c>
      <c r="C17" s="597"/>
      <c r="D17" s="597" t="s">
        <v>382</v>
      </c>
      <c r="E17" s="597" t="s">
        <v>383</v>
      </c>
      <c r="F17" s="597" t="s">
        <v>281</v>
      </c>
      <c r="G17" s="597">
        <v>1</v>
      </c>
      <c r="H17" s="597">
        <v>0</v>
      </c>
      <c r="I17" s="597" t="s">
        <v>282</v>
      </c>
      <c r="J17" s="597" t="s">
        <v>384</v>
      </c>
      <c r="K17" s="597" t="s">
        <v>279</v>
      </c>
      <c r="L17" s="597" t="s">
        <v>284</v>
      </c>
      <c r="M17" s="597" t="s">
        <v>285</v>
      </c>
      <c r="N17" s="597" t="s">
        <v>385</v>
      </c>
      <c r="O17" s="597" t="s">
        <v>383</v>
      </c>
      <c r="P17" s="597" t="s">
        <v>386</v>
      </c>
      <c r="Q17" s="597">
        <v>39728</v>
      </c>
      <c r="R17" s="621">
        <v>37644</v>
      </c>
      <c r="S17" s="621">
        <v>37201</v>
      </c>
      <c r="T17" s="621">
        <v>401</v>
      </c>
      <c r="U17" s="621">
        <v>42</v>
      </c>
      <c r="V17" s="621">
        <v>443</v>
      </c>
      <c r="W17" s="622">
        <v>0.98819999999999997</v>
      </c>
      <c r="X17" s="464">
        <v>1</v>
      </c>
      <c r="Y17" s="464">
        <v>1</v>
      </c>
      <c r="Z17" s="464">
        <v>0</v>
      </c>
      <c r="AA17" s="464">
        <v>0</v>
      </c>
      <c r="AB17" s="464" t="s">
        <v>279</v>
      </c>
      <c r="AC17" s="463" t="s">
        <v>387</v>
      </c>
      <c r="AD17" s="463"/>
      <c r="AE17" s="463"/>
      <c r="AF17" s="463"/>
      <c r="AG17" s="463"/>
      <c r="AH17" s="463"/>
      <c r="AI17" s="463"/>
      <c r="AJ17" s="460"/>
      <c r="AK17" s="460"/>
      <c r="AL17" s="460"/>
      <c r="AM17" s="460"/>
      <c r="AN17" s="460"/>
      <c r="AO17" s="460"/>
      <c r="AP17" s="463" t="s">
        <v>289</v>
      </c>
      <c r="AQ17" s="463">
        <v>0</v>
      </c>
      <c r="AT17" s="177" t="s">
        <v>279</v>
      </c>
      <c r="AU17" s="392" t="s">
        <v>379</v>
      </c>
      <c r="AV17" s="392" t="s">
        <v>388</v>
      </c>
      <c r="AW17" s="392" t="s">
        <v>389</v>
      </c>
      <c r="AX17" s="450" t="s">
        <v>374</v>
      </c>
    </row>
    <row r="18" spans="1:50" ht="35.15" hidden="1" customHeight="1">
      <c r="A18" s="149">
        <v>14</v>
      </c>
      <c r="B18" s="597" t="s">
        <v>279</v>
      </c>
      <c r="C18" s="597"/>
      <c r="D18" s="597" t="s">
        <v>390</v>
      </c>
      <c r="E18" s="597" t="s">
        <v>391</v>
      </c>
      <c r="F18" s="597" t="s">
        <v>281</v>
      </c>
      <c r="G18" s="597">
        <v>1</v>
      </c>
      <c r="H18" s="597">
        <v>0</v>
      </c>
      <c r="I18" s="597" t="s">
        <v>282</v>
      </c>
      <c r="J18" s="597" t="s">
        <v>318</v>
      </c>
      <c r="K18" s="597" t="s">
        <v>295</v>
      </c>
      <c r="L18" s="597" t="s">
        <v>284</v>
      </c>
      <c r="M18" s="597" t="s">
        <v>285</v>
      </c>
      <c r="N18" s="597" t="s">
        <v>392</v>
      </c>
      <c r="O18" s="597" t="s">
        <v>393</v>
      </c>
      <c r="P18" s="597" t="s">
        <v>394</v>
      </c>
      <c r="Q18" s="597">
        <v>43028</v>
      </c>
      <c r="R18" s="621">
        <v>41045</v>
      </c>
      <c r="S18" s="621">
        <v>40226</v>
      </c>
      <c r="T18" s="621">
        <v>731</v>
      </c>
      <c r="U18" s="621">
        <v>88</v>
      </c>
      <c r="V18" s="621">
        <v>819</v>
      </c>
      <c r="W18" s="622">
        <v>0.98</v>
      </c>
      <c r="X18" s="464">
        <v>1</v>
      </c>
      <c r="Y18" s="464">
        <v>0</v>
      </c>
      <c r="Z18" s="464">
        <v>1</v>
      </c>
      <c r="AA18" s="464">
        <v>0</v>
      </c>
      <c r="AB18" s="464" t="s">
        <v>279</v>
      </c>
      <c r="AC18" s="463" t="s">
        <v>395</v>
      </c>
      <c r="AD18" s="463"/>
      <c r="AE18" s="463"/>
      <c r="AF18" s="463"/>
      <c r="AG18" s="463"/>
      <c r="AH18" s="463"/>
      <c r="AI18" s="463"/>
      <c r="AJ18" s="460"/>
      <c r="AK18" s="460"/>
      <c r="AL18" s="460"/>
      <c r="AM18" s="460"/>
      <c r="AN18" s="460"/>
      <c r="AO18" s="460"/>
      <c r="AP18" s="463" t="s">
        <v>289</v>
      </c>
      <c r="AQ18" s="463">
        <v>0</v>
      </c>
      <c r="AT18" s="177" t="s">
        <v>279</v>
      </c>
      <c r="AU18" s="392" t="s">
        <v>387</v>
      </c>
      <c r="AV18" s="392" t="s">
        <v>396</v>
      </c>
      <c r="AW18" s="392" t="s">
        <v>397</v>
      </c>
      <c r="AX18" s="450" t="s">
        <v>383</v>
      </c>
    </row>
    <row r="19" spans="1:50" ht="35.15" hidden="1" customHeight="1">
      <c r="A19" s="149">
        <v>15</v>
      </c>
      <c r="B19" s="597" t="s">
        <v>279</v>
      </c>
      <c r="C19" s="597"/>
      <c r="D19" s="597" t="s">
        <v>398</v>
      </c>
      <c r="E19" s="597" t="s">
        <v>399</v>
      </c>
      <c r="F19" s="597" t="s">
        <v>281</v>
      </c>
      <c r="G19" s="597">
        <v>1</v>
      </c>
      <c r="H19" s="597">
        <v>0</v>
      </c>
      <c r="I19" s="597" t="s">
        <v>282</v>
      </c>
      <c r="J19" s="597" t="s">
        <v>400</v>
      </c>
      <c r="K19" s="597" t="s">
        <v>279</v>
      </c>
      <c r="L19" s="597" t="s">
        <v>284</v>
      </c>
      <c r="M19" s="597" t="s">
        <v>285</v>
      </c>
      <c r="N19" s="597" t="s">
        <v>401</v>
      </c>
      <c r="O19" s="597" t="s">
        <v>402</v>
      </c>
      <c r="P19" s="597" t="s">
        <v>403</v>
      </c>
      <c r="Q19" s="597">
        <v>36136</v>
      </c>
      <c r="R19" s="621">
        <v>34277</v>
      </c>
      <c r="S19" s="621">
        <v>34105</v>
      </c>
      <c r="T19" s="621">
        <v>172</v>
      </c>
      <c r="U19" s="621">
        <v>0</v>
      </c>
      <c r="V19" s="621">
        <v>172</v>
      </c>
      <c r="W19" s="622">
        <v>0.995</v>
      </c>
      <c r="X19" s="464">
        <v>1</v>
      </c>
      <c r="Y19" s="464">
        <v>1</v>
      </c>
      <c r="Z19" s="464">
        <v>1</v>
      </c>
      <c r="AA19" s="464">
        <v>1</v>
      </c>
      <c r="AB19" s="464" t="s">
        <v>279</v>
      </c>
      <c r="AC19" s="463" t="s">
        <v>404</v>
      </c>
      <c r="AD19" s="463"/>
      <c r="AE19" s="463"/>
      <c r="AF19" s="463"/>
      <c r="AG19" s="463"/>
      <c r="AH19" s="463"/>
      <c r="AI19" s="463"/>
      <c r="AJ19" s="460"/>
      <c r="AK19" s="460"/>
      <c r="AL19" s="460"/>
      <c r="AM19" s="460"/>
      <c r="AN19" s="460"/>
      <c r="AO19" s="460"/>
      <c r="AP19" s="463" t="s">
        <v>289</v>
      </c>
      <c r="AQ19" s="463">
        <v>0</v>
      </c>
      <c r="AT19" s="177" t="s">
        <v>279</v>
      </c>
      <c r="AU19" s="392" t="s">
        <v>395</v>
      </c>
      <c r="AV19" s="392" t="s">
        <v>405</v>
      </c>
      <c r="AW19" s="392" t="s">
        <v>406</v>
      </c>
      <c r="AX19" s="450" t="s">
        <v>391</v>
      </c>
    </row>
    <row r="20" spans="1:50" ht="35.15" hidden="1" customHeight="1">
      <c r="A20" s="149">
        <v>16</v>
      </c>
      <c r="B20" s="597" t="s">
        <v>279</v>
      </c>
      <c r="C20" s="597"/>
      <c r="D20" s="597" t="s">
        <v>407</v>
      </c>
      <c r="E20" s="597" t="s">
        <v>408</v>
      </c>
      <c r="F20" s="597" t="s">
        <v>281</v>
      </c>
      <c r="G20" s="597">
        <v>1</v>
      </c>
      <c r="H20" s="597">
        <v>0</v>
      </c>
      <c r="I20" s="597" t="s">
        <v>282</v>
      </c>
      <c r="J20" s="597" t="s">
        <v>337</v>
      </c>
      <c r="K20" s="597" t="s">
        <v>338</v>
      </c>
      <c r="L20" s="597" t="s">
        <v>339</v>
      </c>
      <c r="M20" s="597" t="s">
        <v>285</v>
      </c>
      <c r="N20" s="597" t="s">
        <v>408</v>
      </c>
      <c r="O20" s="597" t="s">
        <v>409</v>
      </c>
      <c r="P20" s="597" t="s">
        <v>410</v>
      </c>
      <c r="Q20" s="597">
        <v>36579</v>
      </c>
      <c r="R20" s="621">
        <v>36375</v>
      </c>
      <c r="S20" s="621">
        <v>32825</v>
      </c>
      <c r="T20" s="621">
        <v>3244</v>
      </c>
      <c r="U20" s="621">
        <v>306</v>
      </c>
      <c r="V20" s="621">
        <v>3550</v>
      </c>
      <c r="W20" s="622">
        <v>0.90239999999999998</v>
      </c>
      <c r="X20" s="464">
        <v>0</v>
      </c>
      <c r="Y20" s="464">
        <v>1</v>
      </c>
      <c r="Z20" s="464">
        <v>1</v>
      </c>
      <c r="AA20" s="464">
        <v>0</v>
      </c>
      <c r="AB20" s="464" t="s">
        <v>279</v>
      </c>
      <c r="AC20" s="463" t="s">
        <v>411</v>
      </c>
      <c r="AD20" s="463"/>
      <c r="AE20" s="463"/>
      <c r="AF20" s="463"/>
      <c r="AG20" s="463"/>
      <c r="AH20" s="463"/>
      <c r="AI20" s="463"/>
      <c r="AJ20" s="460"/>
      <c r="AK20" s="460"/>
      <c r="AL20" s="460"/>
      <c r="AM20" s="460"/>
      <c r="AN20" s="460"/>
      <c r="AO20" s="460"/>
      <c r="AP20" s="463" t="s">
        <v>289</v>
      </c>
      <c r="AQ20" s="463">
        <v>0</v>
      </c>
      <c r="AT20" s="177" t="s">
        <v>279</v>
      </c>
      <c r="AU20" s="392" t="s">
        <v>404</v>
      </c>
      <c r="AV20" s="392" t="s">
        <v>412</v>
      </c>
      <c r="AW20" s="392" t="s">
        <v>413</v>
      </c>
      <c r="AX20" s="450" t="s">
        <v>399</v>
      </c>
    </row>
    <row r="21" spans="1:50" ht="35.15" hidden="1" customHeight="1">
      <c r="A21" s="149">
        <v>17</v>
      </c>
      <c r="B21" s="597" t="s">
        <v>279</v>
      </c>
      <c r="C21" s="597"/>
      <c r="D21" s="597" t="s">
        <v>414</v>
      </c>
      <c r="E21" s="597" t="s">
        <v>415</v>
      </c>
      <c r="F21" s="597" t="s">
        <v>281</v>
      </c>
      <c r="G21" s="597">
        <v>1</v>
      </c>
      <c r="H21" s="597">
        <v>0</v>
      </c>
      <c r="I21" s="597" t="s">
        <v>282</v>
      </c>
      <c r="J21" s="597" t="s">
        <v>416</v>
      </c>
      <c r="K21" s="597" t="s">
        <v>295</v>
      </c>
      <c r="L21" s="597" t="s">
        <v>284</v>
      </c>
      <c r="M21" s="597" t="s">
        <v>285</v>
      </c>
      <c r="N21" s="597" t="s">
        <v>415</v>
      </c>
      <c r="O21" s="597" t="s">
        <v>417</v>
      </c>
      <c r="P21" s="597" t="s">
        <v>418</v>
      </c>
      <c r="Q21" s="597">
        <v>32218</v>
      </c>
      <c r="R21" s="621">
        <v>31733</v>
      </c>
      <c r="S21" s="621">
        <v>30413</v>
      </c>
      <c r="T21" s="621">
        <v>1261</v>
      </c>
      <c r="U21" s="621">
        <v>59</v>
      </c>
      <c r="V21" s="621">
        <v>1320</v>
      </c>
      <c r="W21" s="622">
        <v>0.95840000000000003</v>
      </c>
      <c r="X21" s="464">
        <v>0</v>
      </c>
      <c r="Y21" s="464">
        <v>1</v>
      </c>
      <c r="Z21" s="464">
        <v>1</v>
      </c>
      <c r="AA21" s="464">
        <v>0</v>
      </c>
      <c r="AB21" s="464" t="s">
        <v>279</v>
      </c>
      <c r="AC21" s="463" t="s">
        <v>419</v>
      </c>
      <c r="AD21" s="463"/>
      <c r="AE21" s="463"/>
      <c r="AF21" s="463"/>
      <c r="AG21" s="463"/>
      <c r="AH21" s="463"/>
      <c r="AI21" s="463"/>
      <c r="AJ21" s="460"/>
      <c r="AK21" s="460"/>
      <c r="AL21" s="460"/>
      <c r="AM21" s="460"/>
      <c r="AN21" s="460"/>
      <c r="AO21" s="460"/>
      <c r="AP21" s="463" t="s">
        <v>289</v>
      </c>
      <c r="AQ21" s="463">
        <v>0</v>
      </c>
      <c r="AT21" s="177" t="s">
        <v>279</v>
      </c>
      <c r="AU21" s="392" t="s">
        <v>411</v>
      </c>
      <c r="AV21" s="392" t="s">
        <v>420</v>
      </c>
      <c r="AW21" s="392" t="s">
        <v>421</v>
      </c>
      <c r="AX21" s="450" t="s">
        <v>408</v>
      </c>
    </row>
    <row r="22" spans="1:50" ht="35.15" hidden="1" customHeight="1">
      <c r="A22" s="149">
        <v>18</v>
      </c>
      <c r="B22" s="597" t="s">
        <v>279</v>
      </c>
      <c r="C22" s="597"/>
      <c r="D22" s="597" t="s">
        <v>422</v>
      </c>
      <c r="E22" s="597" t="s">
        <v>423</v>
      </c>
      <c r="F22" s="597" t="s">
        <v>281</v>
      </c>
      <c r="G22" s="597">
        <v>1</v>
      </c>
      <c r="H22" s="597">
        <v>0</v>
      </c>
      <c r="I22" s="597" t="s">
        <v>282</v>
      </c>
      <c r="J22" s="597" t="s">
        <v>424</v>
      </c>
      <c r="K22" s="597" t="s">
        <v>311</v>
      </c>
      <c r="L22" s="597" t="s">
        <v>284</v>
      </c>
      <c r="M22" s="597" t="s">
        <v>285</v>
      </c>
      <c r="N22" s="597" t="s">
        <v>423</v>
      </c>
      <c r="O22" s="597" t="s">
        <v>423</v>
      </c>
      <c r="P22" s="597" t="s">
        <v>425</v>
      </c>
      <c r="Q22" s="597">
        <v>26386</v>
      </c>
      <c r="R22" s="621">
        <v>25157</v>
      </c>
      <c r="S22" s="621">
        <v>25031</v>
      </c>
      <c r="T22" s="621">
        <v>73</v>
      </c>
      <c r="U22" s="621">
        <v>53</v>
      </c>
      <c r="V22" s="621">
        <v>126</v>
      </c>
      <c r="W22" s="622">
        <v>0.995</v>
      </c>
      <c r="X22" s="464">
        <v>1</v>
      </c>
      <c r="Y22" s="464">
        <v>1</v>
      </c>
      <c r="Z22" s="464">
        <v>1</v>
      </c>
      <c r="AA22" s="464">
        <v>1</v>
      </c>
      <c r="AB22" s="464" t="s">
        <v>279</v>
      </c>
      <c r="AC22" s="463" t="s">
        <v>426</v>
      </c>
      <c r="AD22" s="463"/>
      <c r="AE22" s="463"/>
      <c r="AF22" s="463"/>
      <c r="AG22" s="463"/>
      <c r="AH22" s="463"/>
      <c r="AI22" s="463"/>
      <c r="AJ22" s="460"/>
      <c r="AK22" s="460"/>
      <c r="AL22" s="460"/>
      <c r="AM22" s="460"/>
      <c r="AN22" s="460"/>
      <c r="AO22" s="460"/>
      <c r="AP22" s="463" t="s">
        <v>289</v>
      </c>
      <c r="AQ22" s="463">
        <v>0</v>
      </c>
      <c r="AT22" s="177" t="s">
        <v>279</v>
      </c>
      <c r="AU22" s="392" t="s">
        <v>419</v>
      </c>
      <c r="AV22" s="392" t="s">
        <v>427</v>
      </c>
      <c r="AW22" s="392" t="s">
        <v>428</v>
      </c>
      <c r="AX22" s="450" t="s">
        <v>415</v>
      </c>
    </row>
    <row r="23" spans="1:50" ht="35.15" hidden="1" customHeight="1">
      <c r="A23" s="149">
        <v>19</v>
      </c>
      <c r="B23" s="597" t="s">
        <v>279</v>
      </c>
      <c r="C23" s="597"/>
      <c r="D23" s="597" t="s">
        <v>429</v>
      </c>
      <c r="E23" s="597" t="s">
        <v>430</v>
      </c>
      <c r="F23" s="597" t="s">
        <v>281</v>
      </c>
      <c r="G23" s="597">
        <v>2</v>
      </c>
      <c r="H23" s="597">
        <v>0</v>
      </c>
      <c r="I23" s="597" t="s">
        <v>282</v>
      </c>
      <c r="J23" s="597" t="s">
        <v>431</v>
      </c>
      <c r="K23" s="597" t="s">
        <v>338</v>
      </c>
      <c r="L23" s="597" t="s">
        <v>284</v>
      </c>
      <c r="M23" s="597" t="s">
        <v>285</v>
      </c>
      <c r="N23" s="597" t="s">
        <v>430</v>
      </c>
      <c r="O23" s="597" t="s">
        <v>432</v>
      </c>
      <c r="P23" s="597" t="s">
        <v>433</v>
      </c>
      <c r="Q23" s="597">
        <v>21210</v>
      </c>
      <c r="R23" s="621">
        <v>20508</v>
      </c>
      <c r="S23" s="621">
        <v>16884</v>
      </c>
      <c r="T23" s="621">
        <v>2510</v>
      </c>
      <c r="U23" s="621">
        <v>631</v>
      </c>
      <c r="V23" s="621">
        <v>3624</v>
      </c>
      <c r="W23" s="622">
        <v>0.82330000000000003</v>
      </c>
      <c r="X23" s="464">
        <v>0</v>
      </c>
      <c r="Y23" s="623">
        <v>0</v>
      </c>
      <c r="Z23" s="464">
        <v>0</v>
      </c>
      <c r="AA23" s="464">
        <v>0</v>
      </c>
      <c r="AB23" s="464" t="s">
        <v>279</v>
      </c>
      <c r="AC23" s="463" t="s">
        <v>434</v>
      </c>
      <c r="AD23" s="463" t="s">
        <v>435</v>
      </c>
      <c r="AE23" s="463"/>
      <c r="AF23" s="463"/>
      <c r="AG23" s="463"/>
      <c r="AH23" s="463"/>
      <c r="AI23" s="463"/>
      <c r="AJ23" s="460"/>
      <c r="AK23" s="460"/>
      <c r="AL23" s="460"/>
      <c r="AM23" s="460"/>
      <c r="AN23" s="460"/>
      <c r="AO23" s="460"/>
      <c r="AP23" s="463" t="s">
        <v>289</v>
      </c>
      <c r="AQ23" s="463">
        <v>0</v>
      </c>
      <c r="AT23" s="177" t="s">
        <v>279</v>
      </c>
      <c r="AU23" s="392" t="s">
        <v>426</v>
      </c>
      <c r="AV23" s="392" t="s">
        <v>436</v>
      </c>
      <c r="AW23" s="392" t="s">
        <v>437</v>
      </c>
      <c r="AX23" s="450" t="s">
        <v>423</v>
      </c>
    </row>
    <row r="24" spans="1:50" ht="35.15" hidden="1" customHeight="1">
      <c r="A24" s="149">
        <v>20</v>
      </c>
      <c r="B24" s="597" t="s">
        <v>279</v>
      </c>
      <c r="C24" s="597"/>
      <c r="D24" s="597" t="s">
        <v>438</v>
      </c>
      <c r="E24" s="597" t="s">
        <v>439</v>
      </c>
      <c r="F24" s="597" t="s">
        <v>281</v>
      </c>
      <c r="G24" s="597">
        <v>1</v>
      </c>
      <c r="H24" s="597">
        <v>0</v>
      </c>
      <c r="I24" s="597" t="s">
        <v>282</v>
      </c>
      <c r="J24" s="597" t="s">
        <v>440</v>
      </c>
      <c r="K24" s="597" t="s">
        <v>295</v>
      </c>
      <c r="L24" s="597" t="s">
        <v>284</v>
      </c>
      <c r="M24" s="597" t="s">
        <v>285</v>
      </c>
      <c r="N24" s="597" t="s">
        <v>439</v>
      </c>
      <c r="O24" s="597" t="s">
        <v>439</v>
      </c>
      <c r="P24" s="597" t="s">
        <v>441</v>
      </c>
      <c r="Q24" s="597">
        <v>20461</v>
      </c>
      <c r="R24" s="621">
        <v>22643</v>
      </c>
      <c r="S24" s="621">
        <v>22093</v>
      </c>
      <c r="T24" s="621">
        <v>438</v>
      </c>
      <c r="U24" s="621">
        <v>112</v>
      </c>
      <c r="V24" s="621">
        <v>550</v>
      </c>
      <c r="W24" s="622">
        <v>0.97570000000000001</v>
      </c>
      <c r="X24" s="464">
        <v>0</v>
      </c>
      <c r="Y24" s="464">
        <v>1</v>
      </c>
      <c r="Z24" s="464">
        <v>1</v>
      </c>
      <c r="AA24" s="464">
        <v>0</v>
      </c>
      <c r="AB24" s="464" t="s">
        <v>279</v>
      </c>
      <c r="AC24" s="463" t="s">
        <v>442</v>
      </c>
      <c r="AD24" s="463"/>
      <c r="AE24" s="463"/>
      <c r="AF24" s="463"/>
      <c r="AG24" s="463"/>
      <c r="AH24" s="463"/>
      <c r="AI24" s="463"/>
      <c r="AJ24" s="460"/>
      <c r="AK24" s="460"/>
      <c r="AL24" s="460"/>
      <c r="AM24" s="460"/>
      <c r="AN24" s="460"/>
      <c r="AO24" s="460"/>
      <c r="AP24" s="463" t="s">
        <v>289</v>
      </c>
      <c r="AQ24" s="463">
        <v>0</v>
      </c>
      <c r="AT24" s="177" t="s">
        <v>279</v>
      </c>
      <c r="AU24" s="392" t="s">
        <v>434</v>
      </c>
      <c r="AV24" s="392" t="s">
        <v>443</v>
      </c>
      <c r="AW24" s="392" t="s">
        <v>430</v>
      </c>
      <c r="AX24" s="450" t="s">
        <v>430</v>
      </c>
    </row>
    <row r="25" spans="1:50" ht="35.15" hidden="1" customHeight="1">
      <c r="A25" s="149">
        <v>21</v>
      </c>
      <c r="B25" s="597" t="s">
        <v>279</v>
      </c>
      <c r="C25" s="597"/>
      <c r="D25" s="597" t="s">
        <v>444</v>
      </c>
      <c r="E25" s="597" t="s">
        <v>445</v>
      </c>
      <c r="F25" s="597" t="s">
        <v>281</v>
      </c>
      <c r="G25" s="597">
        <v>1</v>
      </c>
      <c r="H25" s="597">
        <v>0</v>
      </c>
      <c r="I25" s="597" t="s">
        <v>282</v>
      </c>
      <c r="J25" s="597" t="s">
        <v>446</v>
      </c>
      <c r="K25" s="597" t="s">
        <v>311</v>
      </c>
      <c r="L25" s="597" t="s">
        <v>284</v>
      </c>
      <c r="M25" s="597" t="s">
        <v>285</v>
      </c>
      <c r="N25" s="597" t="s">
        <v>445</v>
      </c>
      <c r="O25" s="597" t="s">
        <v>445</v>
      </c>
      <c r="P25" s="597" t="s">
        <v>447</v>
      </c>
      <c r="Q25" s="597">
        <v>11824</v>
      </c>
      <c r="R25" s="621">
        <v>10241</v>
      </c>
      <c r="S25" s="621">
        <v>9800</v>
      </c>
      <c r="T25" s="621">
        <v>437</v>
      </c>
      <c r="U25" s="621">
        <v>4</v>
      </c>
      <c r="V25" s="621">
        <v>441</v>
      </c>
      <c r="W25" s="622">
        <v>0.95689999999999997</v>
      </c>
      <c r="X25" s="464">
        <v>0</v>
      </c>
      <c r="Y25" s="464">
        <v>1</v>
      </c>
      <c r="Z25" s="464">
        <v>1</v>
      </c>
      <c r="AA25" s="464">
        <v>0</v>
      </c>
      <c r="AB25" s="464" t="s">
        <v>279</v>
      </c>
      <c r="AC25" s="463" t="s">
        <v>448</v>
      </c>
      <c r="AD25" s="463"/>
      <c r="AE25" s="463"/>
      <c r="AF25" s="463"/>
      <c r="AG25" s="463"/>
      <c r="AH25" s="463"/>
      <c r="AI25" s="463"/>
      <c r="AJ25" s="460"/>
      <c r="AK25" s="460"/>
      <c r="AL25" s="460"/>
      <c r="AM25" s="460"/>
      <c r="AN25" s="460"/>
      <c r="AO25" s="460"/>
      <c r="AP25" s="463" t="s">
        <v>289</v>
      </c>
      <c r="AQ25" s="463">
        <v>0</v>
      </c>
      <c r="AT25" s="177" t="s">
        <v>279</v>
      </c>
      <c r="AU25" s="392" t="s">
        <v>435</v>
      </c>
      <c r="AV25" s="392" t="s">
        <v>449</v>
      </c>
      <c r="AW25" s="392" t="s">
        <v>450</v>
      </c>
      <c r="AX25" s="450" t="s">
        <v>430</v>
      </c>
    </row>
    <row r="26" spans="1:50" ht="35.15" hidden="1" customHeight="1">
      <c r="A26" s="149">
        <v>22</v>
      </c>
      <c r="B26" s="597" t="s">
        <v>279</v>
      </c>
      <c r="C26" s="597"/>
      <c r="D26" s="597" t="s">
        <v>451</v>
      </c>
      <c r="E26" s="597" t="s">
        <v>452</v>
      </c>
      <c r="F26" s="597" t="s">
        <v>281</v>
      </c>
      <c r="G26" s="597">
        <v>2</v>
      </c>
      <c r="H26" s="597">
        <v>0</v>
      </c>
      <c r="I26" s="597" t="s">
        <v>282</v>
      </c>
      <c r="J26" s="597" t="s">
        <v>431</v>
      </c>
      <c r="K26" s="597" t="s">
        <v>279</v>
      </c>
      <c r="L26" s="597" t="s">
        <v>284</v>
      </c>
      <c r="M26" s="597" t="s">
        <v>285</v>
      </c>
      <c r="N26" s="597" t="s">
        <v>452</v>
      </c>
      <c r="O26" s="597" t="s">
        <v>452</v>
      </c>
      <c r="P26" s="597" t="s">
        <v>453</v>
      </c>
      <c r="Q26" s="597">
        <v>15032</v>
      </c>
      <c r="R26" s="621">
        <v>14657</v>
      </c>
      <c r="S26" s="621">
        <v>14431</v>
      </c>
      <c r="T26" s="621">
        <v>128</v>
      </c>
      <c r="U26" s="621">
        <v>98</v>
      </c>
      <c r="V26" s="621">
        <v>226</v>
      </c>
      <c r="W26" s="622">
        <v>0.98460000000000003</v>
      </c>
      <c r="X26" s="464">
        <v>1</v>
      </c>
      <c r="Y26" s="464">
        <v>1</v>
      </c>
      <c r="Z26" s="464">
        <v>1</v>
      </c>
      <c r="AA26" s="464">
        <v>1</v>
      </c>
      <c r="AB26" s="464" t="s">
        <v>279</v>
      </c>
      <c r="AC26" s="463" t="s">
        <v>454</v>
      </c>
      <c r="AD26" s="463" t="s">
        <v>455</v>
      </c>
      <c r="AE26" s="463"/>
      <c r="AF26" s="463"/>
      <c r="AG26" s="463"/>
      <c r="AH26" s="463"/>
      <c r="AI26" s="463"/>
      <c r="AJ26" s="460"/>
      <c r="AK26" s="460"/>
      <c r="AL26" s="460"/>
      <c r="AM26" s="460"/>
      <c r="AN26" s="460"/>
      <c r="AO26" s="460"/>
      <c r="AP26" s="463" t="s">
        <v>289</v>
      </c>
      <c r="AQ26" s="463">
        <v>0</v>
      </c>
      <c r="AT26" s="177" t="s">
        <v>279</v>
      </c>
      <c r="AU26" s="392" t="s">
        <v>442</v>
      </c>
      <c r="AV26" s="392" t="s">
        <v>456</v>
      </c>
      <c r="AW26" s="392" t="s">
        <v>457</v>
      </c>
      <c r="AX26" s="450" t="s">
        <v>439</v>
      </c>
    </row>
    <row r="27" spans="1:50" ht="35.15" hidden="1" customHeight="1">
      <c r="A27" s="149">
        <v>23</v>
      </c>
      <c r="B27" s="597" t="s">
        <v>279</v>
      </c>
      <c r="C27" s="597"/>
      <c r="D27" s="597" t="s">
        <v>458</v>
      </c>
      <c r="E27" s="597" t="s">
        <v>459</v>
      </c>
      <c r="F27" s="597" t="s">
        <v>281</v>
      </c>
      <c r="G27" s="597">
        <v>1</v>
      </c>
      <c r="H27" s="597">
        <v>0</v>
      </c>
      <c r="I27" s="597" t="s">
        <v>282</v>
      </c>
      <c r="J27" s="597" t="s">
        <v>460</v>
      </c>
      <c r="K27" s="597" t="s">
        <v>311</v>
      </c>
      <c r="L27" s="597" t="s">
        <v>284</v>
      </c>
      <c r="M27" s="597" t="s">
        <v>285</v>
      </c>
      <c r="N27" s="597" t="s">
        <v>459</v>
      </c>
      <c r="O27" s="597" t="s">
        <v>461</v>
      </c>
      <c r="P27" s="597" t="s">
        <v>462</v>
      </c>
      <c r="Q27" s="597">
        <v>16543</v>
      </c>
      <c r="R27" s="621">
        <v>15324</v>
      </c>
      <c r="S27" s="621">
        <v>14630</v>
      </c>
      <c r="T27" s="621">
        <v>620</v>
      </c>
      <c r="U27" s="621">
        <v>74</v>
      </c>
      <c r="V27" s="621">
        <v>694</v>
      </c>
      <c r="W27" s="622">
        <v>0.95469999999999999</v>
      </c>
      <c r="X27" s="464">
        <v>0</v>
      </c>
      <c r="Y27" s="464">
        <v>1</v>
      </c>
      <c r="Z27" s="464">
        <v>1</v>
      </c>
      <c r="AA27" s="464">
        <v>0</v>
      </c>
      <c r="AB27" s="464" t="s">
        <v>279</v>
      </c>
      <c r="AC27" s="463" t="s">
        <v>463</v>
      </c>
      <c r="AD27" s="463"/>
      <c r="AE27" s="463"/>
      <c r="AF27" s="463"/>
      <c r="AG27" s="463"/>
      <c r="AH27" s="463"/>
      <c r="AI27" s="463"/>
      <c r="AJ27" s="460"/>
      <c r="AK27" s="460"/>
      <c r="AL27" s="460"/>
      <c r="AM27" s="460"/>
      <c r="AN27" s="460"/>
      <c r="AO27" s="460"/>
      <c r="AP27" s="463" t="s">
        <v>289</v>
      </c>
      <c r="AQ27" s="463">
        <v>0</v>
      </c>
      <c r="AT27" s="177" t="s">
        <v>279</v>
      </c>
      <c r="AU27" s="392" t="s">
        <v>448</v>
      </c>
      <c r="AV27" s="392" t="s">
        <v>464</v>
      </c>
      <c r="AW27" s="392" t="s">
        <v>465</v>
      </c>
      <c r="AX27" s="450" t="s">
        <v>445</v>
      </c>
    </row>
    <row r="28" spans="1:50" ht="35.15" hidden="1" customHeight="1">
      <c r="A28" s="149">
        <v>24</v>
      </c>
      <c r="B28" s="597" t="s">
        <v>279</v>
      </c>
      <c r="C28" s="597"/>
      <c r="D28" s="597" t="s">
        <v>466</v>
      </c>
      <c r="E28" s="597" t="s">
        <v>467</v>
      </c>
      <c r="F28" s="597" t="s">
        <v>281</v>
      </c>
      <c r="G28" s="597">
        <v>1</v>
      </c>
      <c r="H28" s="597">
        <v>0</v>
      </c>
      <c r="I28" s="597" t="s">
        <v>282</v>
      </c>
      <c r="J28" s="597" t="s">
        <v>468</v>
      </c>
      <c r="K28" s="597" t="s">
        <v>295</v>
      </c>
      <c r="L28" s="597" t="s">
        <v>284</v>
      </c>
      <c r="M28" s="597" t="s">
        <v>285</v>
      </c>
      <c r="N28" s="597" t="s">
        <v>467</v>
      </c>
      <c r="O28" s="597" t="s">
        <v>469</v>
      </c>
      <c r="P28" s="597" t="s">
        <v>470</v>
      </c>
      <c r="Q28" s="597">
        <v>21634</v>
      </c>
      <c r="R28" s="621">
        <v>22152</v>
      </c>
      <c r="S28" s="621">
        <v>21989</v>
      </c>
      <c r="T28" s="621">
        <v>21</v>
      </c>
      <c r="U28" s="621">
        <v>142</v>
      </c>
      <c r="V28" s="621">
        <v>163</v>
      </c>
      <c r="W28" s="622">
        <v>0.99260000000000004</v>
      </c>
      <c r="X28" s="464">
        <v>1</v>
      </c>
      <c r="Y28" s="464">
        <v>1</v>
      </c>
      <c r="Z28" s="464">
        <v>1</v>
      </c>
      <c r="AA28" s="464">
        <v>1</v>
      </c>
      <c r="AB28" s="464" t="s">
        <v>279</v>
      </c>
      <c r="AC28" s="463" t="s">
        <v>471</v>
      </c>
      <c r="AD28" s="463"/>
      <c r="AE28" s="463"/>
      <c r="AF28" s="463"/>
      <c r="AG28" s="463"/>
      <c r="AH28" s="463"/>
      <c r="AI28" s="463"/>
      <c r="AJ28" s="460"/>
      <c r="AK28" s="460"/>
      <c r="AL28" s="460"/>
      <c r="AM28" s="460"/>
      <c r="AN28" s="460"/>
      <c r="AO28" s="460"/>
      <c r="AP28" s="463" t="s">
        <v>289</v>
      </c>
      <c r="AQ28" s="463">
        <v>0</v>
      </c>
      <c r="AT28" s="177" t="s">
        <v>279</v>
      </c>
      <c r="AU28" s="392" t="s">
        <v>454</v>
      </c>
      <c r="AV28" s="392" t="s">
        <v>472</v>
      </c>
      <c r="AW28" s="392" t="s">
        <v>452</v>
      </c>
      <c r="AX28" s="450" t="s">
        <v>452</v>
      </c>
    </row>
    <row r="29" spans="1:50" ht="35.15" hidden="1" customHeight="1">
      <c r="A29" s="149">
        <v>25</v>
      </c>
      <c r="B29" s="597" t="s">
        <v>279</v>
      </c>
      <c r="C29" s="597"/>
      <c r="D29" s="597" t="s">
        <v>473</v>
      </c>
      <c r="E29" s="597" t="s">
        <v>474</v>
      </c>
      <c r="F29" s="597" t="s">
        <v>281</v>
      </c>
      <c r="G29" s="597">
        <v>1</v>
      </c>
      <c r="H29" s="597">
        <v>0</v>
      </c>
      <c r="I29" s="597" t="s">
        <v>282</v>
      </c>
      <c r="J29" s="597" t="s">
        <v>475</v>
      </c>
      <c r="K29" s="597" t="s">
        <v>476</v>
      </c>
      <c r="L29" s="597" t="s">
        <v>284</v>
      </c>
      <c r="M29" s="597" t="s">
        <v>285</v>
      </c>
      <c r="N29" s="597" t="s">
        <v>474</v>
      </c>
      <c r="O29" s="597" t="s">
        <v>474</v>
      </c>
      <c r="P29" s="597" t="s">
        <v>477</v>
      </c>
      <c r="Q29" s="597">
        <v>15091</v>
      </c>
      <c r="R29" s="621">
        <v>14561</v>
      </c>
      <c r="S29" s="621">
        <v>14380</v>
      </c>
      <c r="T29" s="621">
        <v>120</v>
      </c>
      <c r="U29" s="621">
        <v>61</v>
      </c>
      <c r="V29" s="621">
        <v>181</v>
      </c>
      <c r="W29" s="622">
        <v>0.98760000000000003</v>
      </c>
      <c r="X29" s="464">
        <v>1</v>
      </c>
      <c r="Y29" s="464">
        <v>1</v>
      </c>
      <c r="Z29" s="464">
        <v>1</v>
      </c>
      <c r="AA29" s="464">
        <v>1</v>
      </c>
      <c r="AB29" s="464" t="s">
        <v>279</v>
      </c>
      <c r="AC29" s="463" t="s">
        <v>478</v>
      </c>
      <c r="AD29" s="463"/>
      <c r="AE29" s="463"/>
      <c r="AF29" s="463"/>
      <c r="AG29" s="463"/>
      <c r="AH29" s="463"/>
      <c r="AI29" s="463"/>
      <c r="AJ29" s="460"/>
      <c r="AK29" s="460"/>
      <c r="AL29" s="460"/>
      <c r="AM29" s="460"/>
      <c r="AN29" s="460"/>
      <c r="AO29" s="460"/>
      <c r="AP29" s="463" t="s">
        <v>289</v>
      </c>
      <c r="AQ29" s="463">
        <v>0</v>
      </c>
      <c r="AT29" s="177" t="s">
        <v>279</v>
      </c>
      <c r="AU29" s="392" t="s">
        <v>455</v>
      </c>
      <c r="AV29" s="392" t="s">
        <v>479</v>
      </c>
      <c r="AW29" s="392" t="s">
        <v>480</v>
      </c>
      <c r="AX29" s="450" t="s">
        <v>452</v>
      </c>
    </row>
    <row r="30" spans="1:50" ht="35.15" hidden="1" customHeight="1">
      <c r="A30" s="149">
        <v>26</v>
      </c>
      <c r="B30" s="597" t="s">
        <v>279</v>
      </c>
      <c r="C30" s="597"/>
      <c r="D30" s="597" t="s">
        <v>481</v>
      </c>
      <c r="E30" s="597" t="s">
        <v>482</v>
      </c>
      <c r="F30" s="597" t="s">
        <v>281</v>
      </c>
      <c r="G30" s="597">
        <v>1</v>
      </c>
      <c r="H30" s="597">
        <v>0</v>
      </c>
      <c r="I30" s="597" t="s">
        <v>282</v>
      </c>
      <c r="J30" s="597" t="s">
        <v>483</v>
      </c>
      <c r="K30" s="597" t="s">
        <v>476</v>
      </c>
      <c r="L30" s="597" t="s">
        <v>284</v>
      </c>
      <c r="M30" s="597" t="s">
        <v>285</v>
      </c>
      <c r="N30" s="597" t="s">
        <v>482</v>
      </c>
      <c r="O30" s="597" t="s">
        <v>482</v>
      </c>
      <c r="P30" s="597" t="s">
        <v>484</v>
      </c>
      <c r="Q30" s="597">
        <v>15694</v>
      </c>
      <c r="R30" s="621">
        <v>15118</v>
      </c>
      <c r="S30" s="621">
        <v>14684</v>
      </c>
      <c r="T30" s="621">
        <v>403</v>
      </c>
      <c r="U30" s="621">
        <v>31</v>
      </c>
      <c r="V30" s="621">
        <v>434</v>
      </c>
      <c r="W30" s="622">
        <v>0.97130000000000005</v>
      </c>
      <c r="X30" s="464">
        <v>0</v>
      </c>
      <c r="Y30" s="464">
        <v>1</v>
      </c>
      <c r="Z30" s="464">
        <v>0</v>
      </c>
      <c r="AA30" s="464">
        <v>0</v>
      </c>
      <c r="AB30" s="464" t="s">
        <v>279</v>
      </c>
      <c r="AC30" s="463" t="s">
        <v>485</v>
      </c>
      <c r="AD30" s="463"/>
      <c r="AE30" s="463"/>
      <c r="AF30" s="463"/>
      <c r="AG30" s="463"/>
      <c r="AH30" s="463"/>
      <c r="AI30" s="463"/>
      <c r="AJ30" s="460"/>
      <c r="AK30" s="460"/>
      <c r="AL30" s="460"/>
      <c r="AM30" s="460"/>
      <c r="AN30" s="460"/>
      <c r="AO30" s="460"/>
      <c r="AP30" s="463" t="s">
        <v>289</v>
      </c>
      <c r="AQ30" s="463">
        <v>0</v>
      </c>
      <c r="AT30" s="177" t="s">
        <v>279</v>
      </c>
      <c r="AU30" s="392" t="s">
        <v>463</v>
      </c>
      <c r="AV30" s="392" t="s">
        <v>486</v>
      </c>
      <c r="AW30" s="392" t="s">
        <v>487</v>
      </c>
      <c r="AX30" s="450" t="s">
        <v>459</v>
      </c>
    </row>
    <row r="31" spans="1:50" ht="35.15" hidden="1" customHeight="1">
      <c r="A31" s="149">
        <v>27</v>
      </c>
      <c r="B31" s="597" t="s">
        <v>279</v>
      </c>
      <c r="C31" s="597"/>
      <c r="D31" s="597" t="s">
        <v>488</v>
      </c>
      <c r="E31" s="597" t="s">
        <v>489</v>
      </c>
      <c r="F31" s="597" t="s">
        <v>281</v>
      </c>
      <c r="G31" s="597">
        <v>1</v>
      </c>
      <c r="H31" s="597">
        <v>0</v>
      </c>
      <c r="I31" s="597" t="s">
        <v>282</v>
      </c>
      <c r="J31" s="597" t="s">
        <v>490</v>
      </c>
      <c r="K31" s="597" t="s">
        <v>279</v>
      </c>
      <c r="L31" s="597" t="s">
        <v>284</v>
      </c>
      <c r="M31" s="597" t="s">
        <v>285</v>
      </c>
      <c r="N31" s="597" t="s">
        <v>489</v>
      </c>
      <c r="O31" s="597" t="s">
        <v>489</v>
      </c>
      <c r="P31" s="597" t="s">
        <v>491</v>
      </c>
      <c r="Q31" s="597">
        <v>90853</v>
      </c>
      <c r="R31" s="621">
        <v>90545</v>
      </c>
      <c r="S31" s="621">
        <v>90437</v>
      </c>
      <c r="T31" s="621">
        <v>60</v>
      </c>
      <c r="U31" s="621">
        <v>48</v>
      </c>
      <c r="V31" s="621">
        <v>108</v>
      </c>
      <c r="W31" s="622">
        <v>0.99880000000000002</v>
      </c>
      <c r="X31" s="464">
        <v>1</v>
      </c>
      <c r="Y31" s="464">
        <v>1</v>
      </c>
      <c r="Z31" s="464">
        <v>1</v>
      </c>
      <c r="AA31" s="464">
        <v>1</v>
      </c>
      <c r="AB31" s="464" t="s">
        <v>279</v>
      </c>
      <c r="AC31" s="463" t="s">
        <v>492</v>
      </c>
      <c r="AD31" s="463"/>
      <c r="AE31" s="463"/>
      <c r="AF31" s="463"/>
      <c r="AG31" s="463"/>
      <c r="AH31" s="463"/>
      <c r="AI31" s="463"/>
      <c r="AJ31" s="460"/>
      <c r="AK31" s="460"/>
      <c r="AL31" s="460"/>
      <c r="AM31" s="460"/>
      <c r="AN31" s="460"/>
      <c r="AO31" s="460"/>
      <c r="AP31" s="463" t="s">
        <v>289</v>
      </c>
      <c r="AQ31" s="463">
        <v>0</v>
      </c>
      <c r="AT31" s="177" t="s">
        <v>279</v>
      </c>
      <c r="AU31" s="392" t="s">
        <v>471</v>
      </c>
      <c r="AV31" s="392" t="s">
        <v>493</v>
      </c>
      <c r="AW31" s="392" t="s">
        <v>494</v>
      </c>
      <c r="AX31" s="450" t="s">
        <v>467</v>
      </c>
    </row>
    <row r="32" spans="1:50" ht="35.15" hidden="1" customHeight="1">
      <c r="A32" s="149">
        <v>28</v>
      </c>
      <c r="B32" s="597" t="s">
        <v>279</v>
      </c>
      <c r="C32" s="597"/>
      <c r="D32" s="597" t="s">
        <v>495</v>
      </c>
      <c r="E32" s="597" t="s">
        <v>496</v>
      </c>
      <c r="F32" s="597" t="s">
        <v>281</v>
      </c>
      <c r="G32" s="597">
        <v>1</v>
      </c>
      <c r="H32" s="597">
        <v>0</v>
      </c>
      <c r="I32" s="597" t="s">
        <v>282</v>
      </c>
      <c r="J32" s="597" t="s">
        <v>497</v>
      </c>
      <c r="K32" s="597" t="s">
        <v>311</v>
      </c>
      <c r="L32" s="597" t="s">
        <v>284</v>
      </c>
      <c r="M32" s="597" t="s">
        <v>285</v>
      </c>
      <c r="N32" s="597" t="s">
        <v>496</v>
      </c>
      <c r="O32" s="597" t="s">
        <v>498</v>
      </c>
      <c r="P32" s="597" t="s">
        <v>499</v>
      </c>
      <c r="Q32" s="597">
        <v>26129</v>
      </c>
      <c r="R32" s="621">
        <v>23478</v>
      </c>
      <c r="S32" s="621">
        <v>22850</v>
      </c>
      <c r="T32" s="621">
        <v>568</v>
      </c>
      <c r="U32" s="621">
        <v>60</v>
      </c>
      <c r="V32" s="621">
        <v>628</v>
      </c>
      <c r="W32" s="622">
        <v>0.97330000000000005</v>
      </c>
      <c r="X32" s="464">
        <v>0</v>
      </c>
      <c r="Y32" s="464">
        <v>1</v>
      </c>
      <c r="Z32" s="464">
        <v>1</v>
      </c>
      <c r="AA32" s="464">
        <v>0</v>
      </c>
      <c r="AB32" s="464" t="s">
        <v>279</v>
      </c>
      <c r="AC32" s="463" t="s">
        <v>500</v>
      </c>
      <c r="AD32" s="463"/>
      <c r="AE32" s="463"/>
      <c r="AF32" s="463"/>
      <c r="AG32" s="463"/>
      <c r="AH32" s="463"/>
      <c r="AI32" s="463"/>
      <c r="AJ32" s="460"/>
      <c r="AK32" s="460"/>
      <c r="AL32" s="460"/>
      <c r="AM32" s="460"/>
      <c r="AN32" s="460"/>
      <c r="AO32" s="460"/>
      <c r="AP32" s="463" t="s">
        <v>289</v>
      </c>
      <c r="AQ32" s="463">
        <v>0</v>
      </c>
      <c r="AT32" s="177" t="s">
        <v>279</v>
      </c>
      <c r="AU32" s="594" t="s">
        <v>478</v>
      </c>
      <c r="AV32" s="392" t="s">
        <v>501</v>
      </c>
      <c r="AW32" s="595" t="s">
        <v>502</v>
      </c>
      <c r="AX32" s="450" t="s">
        <v>474</v>
      </c>
    </row>
    <row r="33" spans="1:50" ht="35.15" hidden="1" customHeight="1">
      <c r="A33" s="149">
        <v>29</v>
      </c>
      <c r="B33" s="597" t="s">
        <v>279</v>
      </c>
      <c r="C33" s="597"/>
      <c r="D33" s="597" t="s">
        <v>503</v>
      </c>
      <c r="E33" s="597" t="s">
        <v>504</v>
      </c>
      <c r="F33" s="597" t="s">
        <v>281</v>
      </c>
      <c r="G33" s="597">
        <v>1</v>
      </c>
      <c r="H33" s="597">
        <v>0</v>
      </c>
      <c r="I33" s="597" t="s">
        <v>282</v>
      </c>
      <c r="J33" s="597" t="s">
        <v>416</v>
      </c>
      <c r="K33" s="597" t="s">
        <v>295</v>
      </c>
      <c r="L33" s="597" t="s">
        <v>284</v>
      </c>
      <c r="M33" s="597" t="s">
        <v>285</v>
      </c>
      <c r="N33" s="597" t="s">
        <v>505</v>
      </c>
      <c r="O33" s="597" t="s">
        <v>504</v>
      </c>
      <c r="P33" s="597" t="s">
        <v>506</v>
      </c>
      <c r="Q33" s="597">
        <v>7980</v>
      </c>
      <c r="R33" s="621">
        <v>7875</v>
      </c>
      <c r="S33" s="621">
        <v>6708</v>
      </c>
      <c r="T33" s="621">
        <v>1078</v>
      </c>
      <c r="U33" s="621">
        <v>89</v>
      </c>
      <c r="V33" s="621">
        <v>1167</v>
      </c>
      <c r="W33" s="622">
        <v>0.8518</v>
      </c>
      <c r="X33" s="464">
        <v>0</v>
      </c>
      <c r="Y33" s="464">
        <v>1</v>
      </c>
      <c r="Z33" s="464">
        <v>1</v>
      </c>
      <c r="AA33" s="464">
        <v>0</v>
      </c>
      <c r="AB33" s="464" t="s">
        <v>279</v>
      </c>
      <c r="AC33" s="463" t="s">
        <v>507</v>
      </c>
      <c r="AD33" s="463"/>
      <c r="AE33" s="463"/>
      <c r="AF33" s="463"/>
      <c r="AG33" s="463"/>
      <c r="AH33" s="463"/>
      <c r="AI33" s="463"/>
      <c r="AJ33" s="460"/>
      <c r="AK33" s="460"/>
      <c r="AL33" s="460"/>
      <c r="AM33" s="460"/>
      <c r="AN33" s="460"/>
      <c r="AO33" s="460"/>
      <c r="AP33" s="463" t="s">
        <v>289</v>
      </c>
      <c r="AQ33" s="463">
        <v>0</v>
      </c>
      <c r="AT33" s="177" t="s">
        <v>279</v>
      </c>
      <c r="AU33" s="392" t="s">
        <v>485</v>
      </c>
      <c r="AV33" s="392" t="s">
        <v>508</v>
      </c>
      <c r="AW33" s="392" t="s">
        <v>482</v>
      </c>
      <c r="AX33" s="450" t="s">
        <v>482</v>
      </c>
    </row>
    <row r="34" spans="1:50" ht="35.15" hidden="1" customHeight="1">
      <c r="A34" s="149">
        <v>30</v>
      </c>
      <c r="B34" s="597" t="s">
        <v>279</v>
      </c>
      <c r="C34" s="597"/>
      <c r="D34" s="597" t="s">
        <v>509</v>
      </c>
      <c r="E34" s="597" t="s">
        <v>510</v>
      </c>
      <c r="F34" s="597" t="s">
        <v>281</v>
      </c>
      <c r="G34" s="597">
        <v>1</v>
      </c>
      <c r="H34" s="597">
        <v>0</v>
      </c>
      <c r="I34" s="597" t="s">
        <v>282</v>
      </c>
      <c r="J34" s="597" t="s">
        <v>511</v>
      </c>
      <c r="K34" s="597" t="s">
        <v>295</v>
      </c>
      <c r="L34" s="597" t="s">
        <v>284</v>
      </c>
      <c r="M34" s="597" t="s">
        <v>285</v>
      </c>
      <c r="N34" s="597" t="s">
        <v>512</v>
      </c>
      <c r="O34" s="597" t="s">
        <v>513</v>
      </c>
      <c r="P34" s="597" t="s">
        <v>514</v>
      </c>
      <c r="Q34" s="597">
        <v>16484</v>
      </c>
      <c r="R34" s="621">
        <v>15864</v>
      </c>
      <c r="S34" s="621">
        <v>15739</v>
      </c>
      <c r="T34" s="621">
        <v>98</v>
      </c>
      <c r="U34" s="621">
        <v>27</v>
      </c>
      <c r="V34" s="621">
        <v>125</v>
      </c>
      <c r="W34" s="622">
        <v>0.99209999999999998</v>
      </c>
      <c r="X34" s="464">
        <v>1</v>
      </c>
      <c r="Y34" s="464">
        <v>1</v>
      </c>
      <c r="Z34" s="464">
        <v>1</v>
      </c>
      <c r="AA34" s="464">
        <v>1</v>
      </c>
      <c r="AB34" s="464" t="s">
        <v>279</v>
      </c>
      <c r="AC34" s="463" t="s">
        <v>515</v>
      </c>
      <c r="AD34" s="463"/>
      <c r="AE34" s="463"/>
      <c r="AF34" s="463"/>
      <c r="AG34" s="463"/>
      <c r="AH34" s="463"/>
      <c r="AI34" s="463"/>
      <c r="AJ34" s="460"/>
      <c r="AK34" s="460"/>
      <c r="AL34" s="460"/>
      <c r="AM34" s="460"/>
      <c r="AN34" s="460"/>
      <c r="AO34" s="460"/>
      <c r="AP34" s="463" t="s">
        <v>289</v>
      </c>
      <c r="AQ34" s="463">
        <v>0</v>
      </c>
      <c r="AT34" s="177" t="s">
        <v>279</v>
      </c>
      <c r="AU34" s="392" t="s">
        <v>492</v>
      </c>
      <c r="AV34" s="392" t="s">
        <v>516</v>
      </c>
      <c r="AW34" s="392" t="s">
        <v>517</v>
      </c>
      <c r="AX34" s="450" t="s">
        <v>489</v>
      </c>
    </row>
    <row r="35" spans="1:50" ht="35.15" hidden="1" customHeight="1">
      <c r="A35" s="149">
        <v>31</v>
      </c>
      <c r="B35" s="597" t="s">
        <v>279</v>
      </c>
      <c r="C35" s="597"/>
      <c r="D35" s="597" t="s">
        <v>518</v>
      </c>
      <c r="E35" s="597" t="s">
        <v>519</v>
      </c>
      <c r="F35" s="597" t="s">
        <v>281</v>
      </c>
      <c r="G35" s="597">
        <v>1</v>
      </c>
      <c r="H35" s="597">
        <v>0</v>
      </c>
      <c r="I35" s="597" t="s">
        <v>282</v>
      </c>
      <c r="J35" s="597" t="s">
        <v>375</v>
      </c>
      <c r="K35" s="597" t="s">
        <v>374</v>
      </c>
      <c r="L35" s="597" t="s">
        <v>284</v>
      </c>
      <c r="M35" s="597" t="s">
        <v>285</v>
      </c>
      <c r="N35" s="597" t="s">
        <v>519</v>
      </c>
      <c r="O35" s="597" t="s">
        <v>519</v>
      </c>
      <c r="P35" s="597" t="s">
        <v>520</v>
      </c>
      <c r="Q35" s="597">
        <v>17543</v>
      </c>
      <c r="R35" s="621">
        <v>17660</v>
      </c>
      <c r="S35" s="621">
        <v>15832</v>
      </c>
      <c r="T35" s="621">
        <v>1800</v>
      </c>
      <c r="U35" s="621">
        <v>28</v>
      </c>
      <c r="V35" s="621">
        <v>1828</v>
      </c>
      <c r="W35" s="622">
        <v>0.89649999999999996</v>
      </c>
      <c r="X35" s="464">
        <v>0</v>
      </c>
      <c r="Y35" s="464">
        <v>1</v>
      </c>
      <c r="Z35" s="464">
        <v>1</v>
      </c>
      <c r="AA35" s="464">
        <v>0</v>
      </c>
      <c r="AB35" s="464" t="s">
        <v>279</v>
      </c>
      <c r="AC35" s="463" t="s">
        <v>521</v>
      </c>
      <c r="AD35" s="463"/>
      <c r="AE35" s="463"/>
      <c r="AF35" s="463"/>
      <c r="AG35" s="463"/>
      <c r="AH35" s="463"/>
      <c r="AI35" s="463"/>
      <c r="AJ35" s="460"/>
      <c r="AK35" s="460"/>
      <c r="AL35" s="460"/>
      <c r="AM35" s="460"/>
      <c r="AN35" s="460"/>
      <c r="AO35" s="460"/>
      <c r="AP35" s="463" t="s">
        <v>289</v>
      </c>
      <c r="AQ35" s="463">
        <v>0</v>
      </c>
      <c r="AT35" s="177" t="s">
        <v>279</v>
      </c>
      <c r="AU35" s="594" t="s">
        <v>500</v>
      </c>
      <c r="AV35" s="392" t="s">
        <v>522</v>
      </c>
      <c r="AW35" s="595" t="s">
        <v>523</v>
      </c>
      <c r="AX35" s="450" t="s">
        <v>496</v>
      </c>
    </row>
    <row r="36" spans="1:50" ht="35.15" hidden="1" customHeight="1">
      <c r="A36" s="149">
        <v>32</v>
      </c>
      <c r="B36" s="597" t="s">
        <v>279</v>
      </c>
      <c r="C36" s="597"/>
      <c r="D36" s="597" t="s">
        <v>524</v>
      </c>
      <c r="E36" s="597" t="s">
        <v>525</v>
      </c>
      <c r="F36" s="597" t="s">
        <v>281</v>
      </c>
      <c r="G36" s="597">
        <v>1</v>
      </c>
      <c r="H36" s="597">
        <v>0</v>
      </c>
      <c r="I36" s="597" t="s">
        <v>282</v>
      </c>
      <c r="J36" s="597" t="s">
        <v>337</v>
      </c>
      <c r="K36" s="597" t="s">
        <v>338</v>
      </c>
      <c r="L36" s="597" t="s">
        <v>284</v>
      </c>
      <c r="M36" s="597" t="s">
        <v>285</v>
      </c>
      <c r="N36" s="597" t="s">
        <v>525</v>
      </c>
      <c r="O36" s="597" t="s">
        <v>525</v>
      </c>
      <c r="P36" s="597" t="s">
        <v>526</v>
      </c>
      <c r="Q36" s="597">
        <v>10135</v>
      </c>
      <c r="R36" s="621">
        <v>9299</v>
      </c>
      <c r="S36" s="621">
        <v>9027</v>
      </c>
      <c r="T36" s="621">
        <v>200</v>
      </c>
      <c r="U36" s="621">
        <v>72</v>
      </c>
      <c r="V36" s="621">
        <v>272</v>
      </c>
      <c r="W36" s="622">
        <v>0.97070000000000001</v>
      </c>
      <c r="X36" s="464">
        <v>0</v>
      </c>
      <c r="Y36" s="464">
        <v>1</v>
      </c>
      <c r="Z36" s="464">
        <v>1</v>
      </c>
      <c r="AA36" s="464">
        <v>0</v>
      </c>
      <c r="AB36" s="464" t="s">
        <v>279</v>
      </c>
      <c r="AC36" s="463" t="s">
        <v>527</v>
      </c>
      <c r="AD36" s="463"/>
      <c r="AE36" s="463"/>
      <c r="AF36" s="463"/>
      <c r="AG36" s="463"/>
      <c r="AH36" s="463"/>
      <c r="AI36" s="463"/>
      <c r="AJ36" s="460"/>
      <c r="AK36" s="460"/>
      <c r="AL36" s="460"/>
      <c r="AM36" s="460"/>
      <c r="AN36" s="460"/>
      <c r="AO36" s="460"/>
      <c r="AP36" s="624" t="s">
        <v>323</v>
      </c>
      <c r="AQ36" s="463">
        <v>1</v>
      </c>
      <c r="AT36" s="177" t="s">
        <v>279</v>
      </c>
      <c r="AU36" s="392" t="s">
        <v>507</v>
      </c>
      <c r="AV36" s="392" t="s">
        <v>528</v>
      </c>
      <c r="AW36" s="392" t="s">
        <v>529</v>
      </c>
      <c r="AX36" s="450" t="s">
        <v>504</v>
      </c>
    </row>
    <row r="37" spans="1:50" ht="35.15" hidden="1" customHeight="1">
      <c r="A37" s="149">
        <v>33</v>
      </c>
      <c r="B37" s="597" t="s">
        <v>279</v>
      </c>
      <c r="C37" s="597"/>
      <c r="D37" s="597" t="s">
        <v>530</v>
      </c>
      <c r="E37" s="597" t="s">
        <v>531</v>
      </c>
      <c r="F37" s="597" t="s">
        <v>281</v>
      </c>
      <c r="G37" s="597">
        <v>1</v>
      </c>
      <c r="H37" s="597">
        <v>0</v>
      </c>
      <c r="I37" s="597" t="s">
        <v>282</v>
      </c>
      <c r="J37" s="597" t="s">
        <v>532</v>
      </c>
      <c r="K37" s="597" t="s">
        <v>476</v>
      </c>
      <c r="L37" s="597" t="s">
        <v>284</v>
      </c>
      <c r="M37" s="597" t="s">
        <v>285</v>
      </c>
      <c r="N37" s="597" t="s">
        <v>531</v>
      </c>
      <c r="O37" s="597" t="s">
        <v>531</v>
      </c>
      <c r="P37" s="597" t="s">
        <v>533</v>
      </c>
      <c r="Q37" s="597">
        <v>15558</v>
      </c>
      <c r="R37" s="621">
        <v>15410</v>
      </c>
      <c r="S37" s="621">
        <v>15249</v>
      </c>
      <c r="T37" s="621">
        <v>70</v>
      </c>
      <c r="U37" s="621">
        <v>91</v>
      </c>
      <c r="V37" s="621">
        <v>161</v>
      </c>
      <c r="W37" s="622">
        <v>0.98960000000000004</v>
      </c>
      <c r="X37" s="464">
        <v>1</v>
      </c>
      <c r="Y37" s="464">
        <v>1</v>
      </c>
      <c r="Z37" s="464">
        <v>1</v>
      </c>
      <c r="AA37" s="464">
        <v>1</v>
      </c>
      <c r="AB37" s="464" t="s">
        <v>279</v>
      </c>
      <c r="AC37" s="463" t="s">
        <v>534</v>
      </c>
      <c r="AD37" s="463"/>
      <c r="AE37" s="463"/>
      <c r="AF37" s="463"/>
      <c r="AG37" s="463"/>
      <c r="AH37" s="463"/>
      <c r="AI37" s="463"/>
      <c r="AJ37" s="460"/>
      <c r="AK37" s="460"/>
      <c r="AL37" s="460"/>
      <c r="AM37" s="460"/>
      <c r="AN37" s="460"/>
      <c r="AO37" s="460"/>
      <c r="AP37" s="463" t="s">
        <v>289</v>
      </c>
      <c r="AQ37" s="463">
        <v>0</v>
      </c>
      <c r="AT37" s="177" t="s">
        <v>279</v>
      </c>
      <c r="AU37" s="392" t="s">
        <v>515</v>
      </c>
      <c r="AV37" s="392" t="s">
        <v>535</v>
      </c>
      <c r="AW37" s="392" t="s">
        <v>536</v>
      </c>
      <c r="AX37" s="450" t="s">
        <v>510</v>
      </c>
    </row>
    <row r="38" spans="1:50" ht="35.15" hidden="1" customHeight="1">
      <c r="A38" s="149">
        <v>34</v>
      </c>
      <c r="B38" s="597" t="s">
        <v>279</v>
      </c>
      <c r="C38" s="597"/>
      <c r="D38" s="597" t="s">
        <v>537</v>
      </c>
      <c r="E38" s="597" t="s">
        <v>538</v>
      </c>
      <c r="F38" s="597" t="s">
        <v>281</v>
      </c>
      <c r="G38" s="597">
        <v>1</v>
      </c>
      <c r="H38" s="597">
        <v>0</v>
      </c>
      <c r="I38" s="597" t="s">
        <v>282</v>
      </c>
      <c r="J38" s="597" t="s">
        <v>539</v>
      </c>
      <c r="K38" s="597" t="s">
        <v>279</v>
      </c>
      <c r="L38" s="597" t="s">
        <v>284</v>
      </c>
      <c r="M38" s="597" t="s">
        <v>285</v>
      </c>
      <c r="N38" s="597" t="s">
        <v>538</v>
      </c>
      <c r="O38" s="597" t="s">
        <v>538</v>
      </c>
      <c r="P38" s="597" t="s">
        <v>540</v>
      </c>
      <c r="Q38" s="597">
        <v>17476</v>
      </c>
      <c r="R38" s="621">
        <v>16928</v>
      </c>
      <c r="S38" s="621">
        <v>16752</v>
      </c>
      <c r="T38" s="621">
        <v>113</v>
      </c>
      <c r="U38" s="621">
        <v>63</v>
      </c>
      <c r="V38" s="621">
        <v>176</v>
      </c>
      <c r="W38" s="622">
        <v>0.98960000000000004</v>
      </c>
      <c r="X38" s="464">
        <v>1</v>
      </c>
      <c r="Y38" s="464">
        <v>1</v>
      </c>
      <c r="Z38" s="464">
        <v>1</v>
      </c>
      <c r="AA38" s="464">
        <v>1</v>
      </c>
      <c r="AB38" s="464" t="s">
        <v>279</v>
      </c>
      <c r="AC38" s="463" t="s">
        <v>541</v>
      </c>
      <c r="AD38" s="463"/>
      <c r="AE38" s="463"/>
      <c r="AF38" s="463"/>
      <c r="AG38" s="463"/>
      <c r="AH38" s="463"/>
      <c r="AI38" s="463"/>
      <c r="AJ38" s="460"/>
      <c r="AK38" s="460"/>
      <c r="AL38" s="460"/>
      <c r="AM38" s="460"/>
      <c r="AN38" s="460"/>
      <c r="AO38" s="460"/>
      <c r="AP38" s="463" t="s">
        <v>289</v>
      </c>
      <c r="AQ38" s="463">
        <v>0</v>
      </c>
      <c r="AT38" s="177" t="s">
        <v>279</v>
      </c>
      <c r="AU38" s="392" t="s">
        <v>521</v>
      </c>
      <c r="AV38" s="392" t="s">
        <v>542</v>
      </c>
      <c r="AW38" s="392" t="s">
        <v>543</v>
      </c>
      <c r="AX38" s="450" t="s">
        <v>519</v>
      </c>
    </row>
    <row r="39" spans="1:50" ht="35.15" hidden="1" customHeight="1">
      <c r="A39" s="149">
        <v>35</v>
      </c>
      <c r="B39" s="597" t="s">
        <v>279</v>
      </c>
      <c r="C39" s="597"/>
      <c r="D39" s="597" t="s">
        <v>544</v>
      </c>
      <c r="E39" s="597" t="s">
        <v>311</v>
      </c>
      <c r="F39" s="597" t="s">
        <v>281</v>
      </c>
      <c r="G39" s="597">
        <v>1</v>
      </c>
      <c r="H39" s="597">
        <v>0</v>
      </c>
      <c r="I39" s="597" t="s">
        <v>282</v>
      </c>
      <c r="J39" s="597" t="s">
        <v>545</v>
      </c>
      <c r="K39" s="597" t="s">
        <v>311</v>
      </c>
      <c r="L39" s="597" t="s">
        <v>284</v>
      </c>
      <c r="M39" s="597" t="s">
        <v>285</v>
      </c>
      <c r="N39" s="597" t="s">
        <v>311</v>
      </c>
      <c r="O39" s="597" t="s">
        <v>546</v>
      </c>
      <c r="P39" s="597" t="s">
        <v>547</v>
      </c>
      <c r="Q39" s="597">
        <v>12398</v>
      </c>
      <c r="R39" s="621">
        <v>12177</v>
      </c>
      <c r="S39" s="621">
        <v>12105</v>
      </c>
      <c r="T39" s="621">
        <v>41</v>
      </c>
      <c r="U39" s="621">
        <v>31</v>
      </c>
      <c r="V39" s="621">
        <v>72</v>
      </c>
      <c r="W39" s="622">
        <v>0.99409999999999998</v>
      </c>
      <c r="X39" s="464">
        <v>1</v>
      </c>
      <c r="Y39" s="464">
        <v>1</v>
      </c>
      <c r="Z39" s="464">
        <v>1</v>
      </c>
      <c r="AA39" s="464">
        <v>1</v>
      </c>
      <c r="AB39" s="464" t="s">
        <v>279</v>
      </c>
      <c r="AC39" s="463" t="s">
        <v>548</v>
      </c>
      <c r="AD39" s="463"/>
      <c r="AE39" s="463"/>
      <c r="AF39" s="463"/>
      <c r="AG39" s="463"/>
      <c r="AH39" s="463"/>
      <c r="AI39" s="463"/>
      <c r="AJ39" s="460"/>
      <c r="AK39" s="460"/>
      <c r="AL39" s="460"/>
      <c r="AM39" s="460"/>
      <c r="AN39" s="460"/>
      <c r="AO39" s="460"/>
      <c r="AP39" s="463" t="s">
        <v>289</v>
      </c>
      <c r="AQ39" s="463">
        <v>0</v>
      </c>
      <c r="AT39" s="177" t="s">
        <v>279</v>
      </c>
      <c r="AU39" s="392" t="s">
        <v>527</v>
      </c>
      <c r="AV39" s="392" t="s">
        <v>549</v>
      </c>
      <c r="AW39" s="392" t="s">
        <v>550</v>
      </c>
      <c r="AX39" s="450" t="s">
        <v>525</v>
      </c>
    </row>
    <row r="40" spans="1:50" ht="35.15" hidden="1" customHeight="1">
      <c r="A40" s="149">
        <v>36</v>
      </c>
      <c r="B40" s="597" t="s">
        <v>279</v>
      </c>
      <c r="C40" s="597"/>
      <c r="D40" s="597" t="s">
        <v>551</v>
      </c>
      <c r="E40" s="597" t="s">
        <v>552</v>
      </c>
      <c r="F40" s="597" t="s">
        <v>281</v>
      </c>
      <c r="G40" s="597">
        <v>1</v>
      </c>
      <c r="H40" s="597">
        <v>0</v>
      </c>
      <c r="I40" s="597" t="s">
        <v>282</v>
      </c>
      <c r="J40" s="597" t="s">
        <v>446</v>
      </c>
      <c r="K40" s="597" t="s">
        <v>311</v>
      </c>
      <c r="L40" s="597" t="s">
        <v>284</v>
      </c>
      <c r="M40" s="597" t="s">
        <v>285</v>
      </c>
      <c r="N40" s="597" t="s">
        <v>552</v>
      </c>
      <c r="O40" s="597" t="s">
        <v>553</v>
      </c>
      <c r="P40" s="597" t="s">
        <v>554</v>
      </c>
      <c r="Q40" s="597">
        <v>15232</v>
      </c>
      <c r="R40" s="621">
        <v>14661</v>
      </c>
      <c r="S40" s="621">
        <v>13985</v>
      </c>
      <c r="T40" s="621">
        <v>497</v>
      </c>
      <c r="U40" s="621">
        <v>179</v>
      </c>
      <c r="V40" s="621">
        <v>676</v>
      </c>
      <c r="W40" s="622">
        <v>0.95389999999999997</v>
      </c>
      <c r="X40" s="464">
        <v>0</v>
      </c>
      <c r="Y40" s="464">
        <v>1</v>
      </c>
      <c r="Z40" s="464">
        <v>1</v>
      </c>
      <c r="AA40" s="464">
        <v>0</v>
      </c>
      <c r="AB40" s="464" t="s">
        <v>279</v>
      </c>
      <c r="AC40" s="463" t="s">
        <v>555</v>
      </c>
      <c r="AD40" s="463"/>
      <c r="AE40" s="463"/>
      <c r="AF40" s="463"/>
      <c r="AG40" s="463"/>
      <c r="AH40" s="463"/>
      <c r="AI40" s="463"/>
      <c r="AJ40" s="460"/>
      <c r="AK40" s="460"/>
      <c r="AL40" s="460"/>
      <c r="AM40" s="460"/>
      <c r="AN40" s="460"/>
      <c r="AO40" s="460"/>
      <c r="AP40" s="463" t="s">
        <v>289</v>
      </c>
      <c r="AQ40" s="463">
        <v>0</v>
      </c>
      <c r="AT40" s="177" t="s">
        <v>279</v>
      </c>
      <c r="AU40" s="594" t="s">
        <v>534</v>
      </c>
      <c r="AV40" s="392" t="s">
        <v>556</v>
      </c>
      <c r="AW40" s="595" t="s">
        <v>557</v>
      </c>
      <c r="AX40" s="450" t="s">
        <v>531</v>
      </c>
    </row>
    <row r="41" spans="1:50" ht="35.15" hidden="1" customHeight="1">
      <c r="A41" s="149">
        <v>37</v>
      </c>
      <c r="B41" s="597" t="s">
        <v>279</v>
      </c>
      <c r="C41" s="597"/>
      <c r="D41" s="597" t="s">
        <v>558</v>
      </c>
      <c r="E41" s="597" t="s">
        <v>559</v>
      </c>
      <c r="F41" s="597" t="s">
        <v>281</v>
      </c>
      <c r="G41" s="597">
        <v>1</v>
      </c>
      <c r="H41" s="597">
        <v>0</v>
      </c>
      <c r="I41" s="597" t="s">
        <v>282</v>
      </c>
      <c r="J41" s="597" t="s">
        <v>354</v>
      </c>
      <c r="K41" s="597" t="s">
        <v>311</v>
      </c>
      <c r="L41" s="597" t="s">
        <v>284</v>
      </c>
      <c r="M41" s="597" t="s">
        <v>285</v>
      </c>
      <c r="N41" s="597" t="s">
        <v>559</v>
      </c>
      <c r="O41" s="597" t="s">
        <v>559</v>
      </c>
      <c r="P41" s="597" t="s">
        <v>560</v>
      </c>
      <c r="Q41" s="597">
        <v>14379</v>
      </c>
      <c r="R41" s="621">
        <v>14379</v>
      </c>
      <c r="S41" s="621">
        <v>14119</v>
      </c>
      <c r="T41" s="621">
        <v>160</v>
      </c>
      <c r="U41" s="621">
        <v>100</v>
      </c>
      <c r="V41" s="621">
        <v>260</v>
      </c>
      <c r="W41" s="622">
        <v>0.9819</v>
      </c>
      <c r="X41" s="464">
        <v>1</v>
      </c>
      <c r="Y41" s="464">
        <v>1</v>
      </c>
      <c r="Z41" s="464">
        <v>0</v>
      </c>
      <c r="AA41" s="464">
        <v>0</v>
      </c>
      <c r="AB41" s="464" t="s">
        <v>279</v>
      </c>
      <c r="AC41" s="463" t="s">
        <v>561</v>
      </c>
      <c r="AD41" s="463"/>
      <c r="AE41" s="463"/>
      <c r="AF41" s="463"/>
      <c r="AG41" s="463"/>
      <c r="AH41" s="463"/>
      <c r="AI41" s="463"/>
      <c r="AJ41" s="460"/>
      <c r="AK41" s="460"/>
      <c r="AL41" s="460"/>
      <c r="AM41" s="460"/>
      <c r="AN41" s="460"/>
      <c r="AO41" s="460"/>
      <c r="AP41" s="463" t="s">
        <v>289</v>
      </c>
      <c r="AQ41" s="463">
        <v>0</v>
      </c>
      <c r="AT41" s="177" t="s">
        <v>279</v>
      </c>
      <c r="AU41" s="392" t="s">
        <v>541</v>
      </c>
      <c r="AV41" s="392" t="s">
        <v>562</v>
      </c>
      <c r="AW41" s="392" t="s">
        <v>563</v>
      </c>
      <c r="AX41" s="450" t="s">
        <v>538</v>
      </c>
    </row>
    <row r="42" spans="1:50" ht="35.15" hidden="1" customHeight="1">
      <c r="A42" s="149">
        <v>38</v>
      </c>
      <c r="B42" s="597" t="s">
        <v>279</v>
      </c>
      <c r="C42" s="597"/>
      <c r="D42" s="597" t="s">
        <v>564</v>
      </c>
      <c r="E42" s="597" t="s">
        <v>565</v>
      </c>
      <c r="F42" s="597" t="s">
        <v>281</v>
      </c>
      <c r="G42" s="597">
        <v>1</v>
      </c>
      <c r="H42" s="597">
        <v>0</v>
      </c>
      <c r="I42" s="597" t="s">
        <v>282</v>
      </c>
      <c r="J42" s="597" t="s">
        <v>328</v>
      </c>
      <c r="K42" s="597" t="s">
        <v>295</v>
      </c>
      <c r="L42" s="597" t="s">
        <v>284</v>
      </c>
      <c r="M42" s="597" t="s">
        <v>285</v>
      </c>
      <c r="N42" s="597" t="s">
        <v>565</v>
      </c>
      <c r="O42" s="597" t="s">
        <v>566</v>
      </c>
      <c r="P42" s="597" t="s">
        <v>567</v>
      </c>
      <c r="Q42" s="597">
        <v>18760</v>
      </c>
      <c r="R42" s="621">
        <v>17677</v>
      </c>
      <c r="S42" s="621">
        <v>16812</v>
      </c>
      <c r="T42" s="621">
        <v>840</v>
      </c>
      <c r="U42" s="621">
        <v>25</v>
      </c>
      <c r="V42" s="621">
        <v>865</v>
      </c>
      <c r="W42" s="622">
        <v>0.95109999999999995</v>
      </c>
      <c r="X42" s="464">
        <v>0</v>
      </c>
      <c r="Y42" s="464">
        <v>1</v>
      </c>
      <c r="Z42" s="464">
        <v>1</v>
      </c>
      <c r="AA42" s="464">
        <v>0</v>
      </c>
      <c r="AB42" s="464" t="s">
        <v>279</v>
      </c>
      <c r="AC42" s="463" t="s">
        <v>568</v>
      </c>
      <c r="AD42" s="463"/>
      <c r="AE42" s="463"/>
      <c r="AF42" s="463"/>
      <c r="AG42" s="463"/>
      <c r="AH42" s="463"/>
      <c r="AI42" s="463"/>
      <c r="AJ42" s="460"/>
      <c r="AK42" s="460"/>
      <c r="AL42" s="460"/>
      <c r="AM42" s="460"/>
      <c r="AN42" s="460"/>
      <c r="AO42" s="460"/>
      <c r="AP42" s="463" t="s">
        <v>289</v>
      </c>
      <c r="AQ42" s="463">
        <v>0</v>
      </c>
      <c r="AT42" s="177" t="s">
        <v>279</v>
      </c>
      <c r="AU42" s="392" t="s">
        <v>548</v>
      </c>
      <c r="AV42" s="392" t="s">
        <v>569</v>
      </c>
      <c r="AW42" s="392" t="s">
        <v>570</v>
      </c>
      <c r="AX42" s="450" t="s">
        <v>311</v>
      </c>
    </row>
    <row r="43" spans="1:50" ht="35.15" hidden="1" customHeight="1">
      <c r="A43" s="149">
        <v>39</v>
      </c>
      <c r="B43" s="597" t="s">
        <v>279</v>
      </c>
      <c r="C43" s="597"/>
      <c r="D43" s="597" t="s">
        <v>571</v>
      </c>
      <c r="E43" s="597" t="s">
        <v>572</v>
      </c>
      <c r="F43" s="597" t="s">
        <v>281</v>
      </c>
      <c r="G43" s="597">
        <v>1</v>
      </c>
      <c r="H43" s="597">
        <v>0</v>
      </c>
      <c r="I43" s="597" t="s">
        <v>282</v>
      </c>
      <c r="J43" s="597" t="s">
        <v>460</v>
      </c>
      <c r="K43" s="597" t="s">
        <v>295</v>
      </c>
      <c r="L43" s="597" t="s">
        <v>284</v>
      </c>
      <c r="M43" s="597" t="s">
        <v>285</v>
      </c>
      <c r="N43" s="597" t="s">
        <v>572</v>
      </c>
      <c r="O43" s="597" t="s">
        <v>573</v>
      </c>
      <c r="P43" s="597" t="s">
        <v>574</v>
      </c>
      <c r="Q43" s="597">
        <v>15946</v>
      </c>
      <c r="R43" s="621">
        <v>15159</v>
      </c>
      <c r="S43" s="621">
        <v>14522</v>
      </c>
      <c r="T43" s="621">
        <v>597</v>
      </c>
      <c r="U43" s="621">
        <v>40</v>
      </c>
      <c r="V43" s="621">
        <v>637</v>
      </c>
      <c r="W43" s="622">
        <v>0.95799999999999996</v>
      </c>
      <c r="X43" s="464">
        <v>0</v>
      </c>
      <c r="Y43" s="464">
        <v>1</v>
      </c>
      <c r="Z43" s="464">
        <v>1</v>
      </c>
      <c r="AA43" s="464">
        <v>0</v>
      </c>
      <c r="AB43" s="464" t="s">
        <v>279</v>
      </c>
      <c r="AC43" s="463" t="s">
        <v>575</v>
      </c>
      <c r="AD43" s="463"/>
      <c r="AE43" s="463"/>
      <c r="AF43" s="463"/>
      <c r="AG43" s="463"/>
      <c r="AH43" s="463"/>
      <c r="AI43" s="463"/>
      <c r="AJ43" s="460"/>
      <c r="AK43" s="460"/>
      <c r="AL43" s="460"/>
      <c r="AM43" s="460"/>
      <c r="AN43" s="460"/>
      <c r="AO43" s="460"/>
      <c r="AP43" s="463" t="s">
        <v>289</v>
      </c>
      <c r="AQ43" s="463">
        <v>0</v>
      </c>
      <c r="AT43" s="177" t="s">
        <v>279</v>
      </c>
      <c r="AU43" s="392" t="s">
        <v>555</v>
      </c>
      <c r="AV43" s="392" t="s">
        <v>576</v>
      </c>
      <c r="AW43" s="392" t="s">
        <v>577</v>
      </c>
      <c r="AX43" s="450" t="s">
        <v>552</v>
      </c>
    </row>
    <row r="44" spans="1:50" ht="35.15" hidden="1" customHeight="1">
      <c r="A44" s="149">
        <v>40</v>
      </c>
      <c r="B44" s="597" t="s">
        <v>279</v>
      </c>
      <c r="C44" s="597"/>
      <c r="D44" s="597" t="s">
        <v>578</v>
      </c>
      <c r="E44" s="597" t="s">
        <v>579</v>
      </c>
      <c r="F44" s="597" t="s">
        <v>281</v>
      </c>
      <c r="G44" s="597">
        <v>1</v>
      </c>
      <c r="H44" s="597">
        <v>0</v>
      </c>
      <c r="I44" s="597" t="s">
        <v>282</v>
      </c>
      <c r="J44" s="597" t="s">
        <v>580</v>
      </c>
      <c r="K44" s="597" t="s">
        <v>279</v>
      </c>
      <c r="L44" s="597" t="s">
        <v>284</v>
      </c>
      <c r="M44" s="597" t="s">
        <v>285</v>
      </c>
      <c r="N44" s="597" t="s">
        <v>579</v>
      </c>
      <c r="O44" s="597" t="s">
        <v>579</v>
      </c>
      <c r="P44" s="597" t="s">
        <v>581</v>
      </c>
      <c r="Q44" s="597">
        <v>24920</v>
      </c>
      <c r="R44" s="621">
        <v>20886</v>
      </c>
      <c r="S44" s="621">
        <v>20742</v>
      </c>
      <c r="T44" s="621">
        <v>121</v>
      </c>
      <c r="U44" s="621">
        <v>23</v>
      </c>
      <c r="V44" s="621">
        <v>144</v>
      </c>
      <c r="W44" s="622">
        <v>0.99309999999999998</v>
      </c>
      <c r="X44" s="464">
        <v>1</v>
      </c>
      <c r="Y44" s="464">
        <v>1</v>
      </c>
      <c r="Z44" s="464">
        <v>1</v>
      </c>
      <c r="AA44" s="464">
        <v>1</v>
      </c>
      <c r="AB44" s="464" t="s">
        <v>279</v>
      </c>
      <c r="AC44" s="463" t="s">
        <v>582</v>
      </c>
      <c r="AD44" s="463"/>
      <c r="AE44" s="463"/>
      <c r="AF44" s="463"/>
      <c r="AG44" s="463"/>
      <c r="AH44" s="463"/>
      <c r="AI44" s="463"/>
      <c r="AJ44" s="460"/>
      <c r="AK44" s="460"/>
      <c r="AL44" s="460"/>
      <c r="AM44" s="460"/>
      <c r="AN44" s="460"/>
      <c r="AO44" s="460"/>
      <c r="AP44" s="463" t="s">
        <v>289</v>
      </c>
      <c r="AQ44" s="463">
        <v>0</v>
      </c>
      <c r="AT44" s="177" t="s">
        <v>279</v>
      </c>
      <c r="AU44" s="392" t="s">
        <v>561</v>
      </c>
      <c r="AV44" s="392" t="s">
        <v>583</v>
      </c>
      <c r="AW44" s="392" t="s">
        <v>584</v>
      </c>
      <c r="AX44" s="450" t="s">
        <v>559</v>
      </c>
    </row>
    <row r="45" spans="1:50" ht="35.15" hidden="1" customHeight="1">
      <c r="A45" s="149">
        <v>41</v>
      </c>
      <c r="B45" s="597" t="s">
        <v>279</v>
      </c>
      <c r="C45" s="597"/>
      <c r="D45" s="597" t="s">
        <v>585</v>
      </c>
      <c r="E45" s="597" t="s">
        <v>586</v>
      </c>
      <c r="F45" s="597" t="s">
        <v>281</v>
      </c>
      <c r="G45" s="597">
        <v>1</v>
      </c>
      <c r="H45" s="597">
        <v>0</v>
      </c>
      <c r="I45" s="597" t="s">
        <v>282</v>
      </c>
      <c r="J45" s="597" t="s">
        <v>399</v>
      </c>
      <c r="K45" s="597" t="s">
        <v>279</v>
      </c>
      <c r="L45" s="597" t="s">
        <v>284</v>
      </c>
      <c r="M45" s="597" t="s">
        <v>285</v>
      </c>
      <c r="N45" s="597" t="s">
        <v>586</v>
      </c>
      <c r="O45" s="597" t="s">
        <v>586</v>
      </c>
      <c r="P45" s="597" t="s">
        <v>587</v>
      </c>
      <c r="Q45" s="597">
        <v>30364</v>
      </c>
      <c r="R45" s="621">
        <v>22440</v>
      </c>
      <c r="S45" s="621">
        <v>20868</v>
      </c>
      <c r="T45" s="621">
        <v>1463</v>
      </c>
      <c r="U45" s="621">
        <v>109</v>
      </c>
      <c r="V45" s="621">
        <v>1572</v>
      </c>
      <c r="W45" s="622">
        <v>0.92989999999999995</v>
      </c>
      <c r="X45" s="464">
        <v>0</v>
      </c>
      <c r="Y45" s="464">
        <v>1</v>
      </c>
      <c r="Z45" s="464">
        <v>0</v>
      </c>
      <c r="AA45" s="464">
        <v>0</v>
      </c>
      <c r="AB45" s="464" t="s">
        <v>279</v>
      </c>
      <c r="AC45" s="463" t="s">
        <v>588</v>
      </c>
      <c r="AD45" s="463"/>
      <c r="AE45" s="463"/>
      <c r="AF45" s="463"/>
      <c r="AG45" s="463"/>
      <c r="AH45" s="463"/>
      <c r="AI45" s="463"/>
      <c r="AJ45" s="460"/>
      <c r="AK45" s="460"/>
      <c r="AL45" s="460"/>
      <c r="AM45" s="460"/>
      <c r="AN45" s="460"/>
      <c r="AO45" s="460"/>
      <c r="AP45" s="463" t="s">
        <v>289</v>
      </c>
      <c r="AQ45" s="463">
        <v>0</v>
      </c>
      <c r="AT45" s="177" t="s">
        <v>279</v>
      </c>
      <c r="AU45" s="392" t="s">
        <v>568</v>
      </c>
      <c r="AV45" s="392" t="s">
        <v>589</v>
      </c>
      <c r="AW45" s="392" t="s">
        <v>590</v>
      </c>
      <c r="AX45" s="450" t="s">
        <v>565</v>
      </c>
    </row>
    <row r="46" spans="1:50" ht="35.15" hidden="1" customHeight="1">
      <c r="A46" s="149">
        <v>42</v>
      </c>
      <c r="B46" s="597" t="s">
        <v>279</v>
      </c>
      <c r="C46" s="597"/>
      <c r="D46" s="597" t="s">
        <v>591</v>
      </c>
      <c r="E46" s="597" t="s">
        <v>592</v>
      </c>
      <c r="F46" s="597" t="s">
        <v>281</v>
      </c>
      <c r="G46" s="597">
        <v>1</v>
      </c>
      <c r="H46" s="597">
        <v>0</v>
      </c>
      <c r="I46" s="597" t="s">
        <v>282</v>
      </c>
      <c r="J46" s="597" t="s">
        <v>490</v>
      </c>
      <c r="K46" s="597" t="s">
        <v>279</v>
      </c>
      <c r="L46" s="597" t="s">
        <v>284</v>
      </c>
      <c r="M46" s="597" t="s">
        <v>285</v>
      </c>
      <c r="N46" s="597" t="s">
        <v>592</v>
      </c>
      <c r="O46" s="597" t="s">
        <v>592</v>
      </c>
      <c r="P46" s="597" t="s">
        <v>593</v>
      </c>
      <c r="Q46" s="597">
        <v>17736</v>
      </c>
      <c r="R46" s="621">
        <v>17869</v>
      </c>
      <c r="S46" s="621">
        <v>17279</v>
      </c>
      <c r="T46" s="621">
        <v>442</v>
      </c>
      <c r="U46" s="621">
        <v>148</v>
      </c>
      <c r="V46" s="621">
        <v>590</v>
      </c>
      <c r="W46" s="622">
        <v>0.96699999999999997</v>
      </c>
      <c r="X46" s="464">
        <v>0</v>
      </c>
      <c r="Y46" s="464">
        <v>1</v>
      </c>
      <c r="Z46" s="464">
        <v>1</v>
      </c>
      <c r="AA46" s="464">
        <v>0</v>
      </c>
      <c r="AB46" s="464" t="s">
        <v>279</v>
      </c>
      <c r="AC46" s="463" t="s">
        <v>594</v>
      </c>
      <c r="AD46" s="463"/>
      <c r="AE46" s="463"/>
      <c r="AF46" s="463"/>
      <c r="AG46" s="463"/>
      <c r="AH46" s="463"/>
      <c r="AI46" s="463"/>
      <c r="AJ46" s="460"/>
      <c r="AK46" s="460"/>
      <c r="AL46" s="460"/>
      <c r="AM46" s="460"/>
      <c r="AN46" s="460"/>
      <c r="AO46" s="460"/>
      <c r="AP46" s="463" t="s">
        <v>289</v>
      </c>
      <c r="AQ46" s="463">
        <v>0</v>
      </c>
      <c r="AT46" s="177" t="s">
        <v>279</v>
      </c>
      <c r="AU46" s="392" t="s">
        <v>575</v>
      </c>
      <c r="AV46" s="392" t="s">
        <v>595</v>
      </c>
      <c r="AW46" s="392" t="s">
        <v>596</v>
      </c>
      <c r="AX46" s="450" t="s">
        <v>572</v>
      </c>
    </row>
    <row r="47" spans="1:50" ht="35.15" hidden="1" customHeight="1">
      <c r="A47" s="149">
        <v>43</v>
      </c>
      <c r="B47" s="597" t="s">
        <v>279</v>
      </c>
      <c r="C47" s="597"/>
      <c r="D47" s="597" t="s">
        <v>597</v>
      </c>
      <c r="E47" s="597" t="s">
        <v>598</v>
      </c>
      <c r="F47" s="597" t="s">
        <v>281</v>
      </c>
      <c r="G47" s="597">
        <v>1</v>
      </c>
      <c r="H47" s="597">
        <v>0</v>
      </c>
      <c r="I47" s="597" t="s">
        <v>282</v>
      </c>
      <c r="J47" s="597" t="s">
        <v>440</v>
      </c>
      <c r="K47" s="597" t="s">
        <v>279</v>
      </c>
      <c r="L47" s="597" t="s">
        <v>284</v>
      </c>
      <c r="M47" s="597" t="s">
        <v>285</v>
      </c>
      <c r="N47" s="597" t="s">
        <v>598</v>
      </c>
      <c r="O47" s="597" t="s">
        <v>598</v>
      </c>
      <c r="P47" s="597" t="s">
        <v>599</v>
      </c>
      <c r="Q47" s="597">
        <v>33701</v>
      </c>
      <c r="R47" s="621">
        <v>27746</v>
      </c>
      <c r="S47" s="621">
        <v>22481</v>
      </c>
      <c r="T47" s="621">
        <v>5072</v>
      </c>
      <c r="U47" s="621">
        <v>193</v>
      </c>
      <c r="V47" s="621">
        <v>5265</v>
      </c>
      <c r="W47" s="622">
        <v>0.81020000000000003</v>
      </c>
      <c r="X47" s="464">
        <v>0</v>
      </c>
      <c r="Y47" s="464">
        <v>1</v>
      </c>
      <c r="Z47" s="464">
        <v>1</v>
      </c>
      <c r="AA47" s="464">
        <v>0</v>
      </c>
      <c r="AB47" s="464" t="s">
        <v>279</v>
      </c>
      <c r="AC47" s="463" t="s">
        <v>600</v>
      </c>
      <c r="AD47" s="463"/>
      <c r="AE47" s="463"/>
      <c r="AF47" s="463"/>
      <c r="AG47" s="463"/>
      <c r="AH47" s="463"/>
      <c r="AI47" s="463"/>
      <c r="AJ47" s="460"/>
      <c r="AK47" s="460"/>
      <c r="AL47" s="460"/>
      <c r="AM47" s="460"/>
      <c r="AN47" s="460"/>
      <c r="AO47" s="460"/>
      <c r="AP47" s="463" t="s">
        <v>289</v>
      </c>
      <c r="AQ47" s="463">
        <v>0</v>
      </c>
      <c r="AT47" s="177" t="s">
        <v>279</v>
      </c>
      <c r="AU47" s="594" t="s">
        <v>582</v>
      </c>
      <c r="AV47" s="392" t="s">
        <v>601</v>
      </c>
      <c r="AW47" s="595" t="s">
        <v>602</v>
      </c>
      <c r="AX47" s="450" t="s">
        <v>579</v>
      </c>
    </row>
    <row r="48" spans="1:50" ht="35.15" hidden="1" customHeight="1">
      <c r="A48" s="149">
        <v>44</v>
      </c>
      <c r="B48" s="597" t="s">
        <v>279</v>
      </c>
      <c r="C48" s="597"/>
      <c r="D48" s="597" t="s">
        <v>603</v>
      </c>
      <c r="E48" s="597" t="s">
        <v>604</v>
      </c>
      <c r="F48" s="597" t="s">
        <v>281</v>
      </c>
      <c r="G48" s="597">
        <v>1</v>
      </c>
      <c r="H48" s="597">
        <v>0</v>
      </c>
      <c r="I48" s="597" t="s">
        <v>282</v>
      </c>
      <c r="J48" s="597" t="s">
        <v>336</v>
      </c>
      <c r="K48" s="597" t="s">
        <v>338</v>
      </c>
      <c r="L48" s="597" t="s">
        <v>339</v>
      </c>
      <c r="M48" s="597" t="s">
        <v>605</v>
      </c>
      <c r="N48" s="597" t="s">
        <v>604</v>
      </c>
      <c r="O48" s="597" t="s">
        <v>606</v>
      </c>
      <c r="P48" s="597" t="s">
        <v>607</v>
      </c>
      <c r="Q48" s="597">
        <v>16182</v>
      </c>
      <c r="R48" s="621">
        <v>16620</v>
      </c>
      <c r="S48" s="621">
        <v>15911</v>
      </c>
      <c r="T48" s="621">
        <v>544</v>
      </c>
      <c r="U48" s="621">
        <v>165</v>
      </c>
      <c r="V48" s="621">
        <v>709</v>
      </c>
      <c r="W48" s="622">
        <v>0.95730000000000004</v>
      </c>
      <c r="X48" s="464">
        <v>0</v>
      </c>
      <c r="Y48" s="464">
        <v>0</v>
      </c>
      <c r="Z48" s="464">
        <v>1</v>
      </c>
      <c r="AA48" s="464">
        <v>0</v>
      </c>
      <c r="AB48" s="464" t="s">
        <v>279</v>
      </c>
      <c r="AC48" s="463" t="s">
        <v>608</v>
      </c>
      <c r="AD48" s="463"/>
      <c r="AE48" s="463"/>
      <c r="AF48" s="463"/>
      <c r="AG48" s="463"/>
      <c r="AH48" s="463"/>
      <c r="AI48" s="463"/>
      <c r="AJ48" s="460"/>
      <c r="AK48" s="460"/>
      <c r="AL48" s="460"/>
      <c r="AM48" s="460"/>
      <c r="AN48" s="460"/>
      <c r="AO48" s="460"/>
      <c r="AP48" s="463" t="s">
        <v>289</v>
      </c>
      <c r="AQ48" s="463">
        <v>0</v>
      </c>
      <c r="AT48" s="177" t="s">
        <v>279</v>
      </c>
      <c r="AU48" s="594" t="s">
        <v>588</v>
      </c>
      <c r="AV48" s="392" t="s">
        <v>609</v>
      </c>
      <c r="AW48" s="595" t="s">
        <v>610</v>
      </c>
      <c r="AX48" s="450" t="s">
        <v>586</v>
      </c>
    </row>
    <row r="49" spans="1:50" ht="35.15" hidden="1" customHeight="1">
      <c r="A49" s="149">
        <v>45</v>
      </c>
      <c r="B49" s="597" t="s">
        <v>279</v>
      </c>
      <c r="C49" s="597"/>
      <c r="D49" s="597" t="s">
        <v>611</v>
      </c>
      <c r="E49" s="597" t="s">
        <v>612</v>
      </c>
      <c r="F49" s="597" t="s">
        <v>281</v>
      </c>
      <c r="G49" s="597">
        <v>1</v>
      </c>
      <c r="H49" s="597">
        <v>0</v>
      </c>
      <c r="I49" s="597" t="s">
        <v>282</v>
      </c>
      <c r="J49" s="597" t="s">
        <v>384</v>
      </c>
      <c r="K49" s="597" t="s">
        <v>476</v>
      </c>
      <c r="L49" s="597" t="s">
        <v>284</v>
      </c>
      <c r="M49" s="597" t="s">
        <v>285</v>
      </c>
      <c r="N49" s="597" t="s">
        <v>612</v>
      </c>
      <c r="O49" s="597" t="s">
        <v>612</v>
      </c>
      <c r="P49" s="597" t="s">
        <v>613</v>
      </c>
      <c r="Q49" s="597">
        <v>10752</v>
      </c>
      <c r="R49" s="621">
        <v>8783</v>
      </c>
      <c r="S49" s="621">
        <v>8465</v>
      </c>
      <c r="T49" s="621">
        <v>185</v>
      </c>
      <c r="U49" s="621">
        <v>133</v>
      </c>
      <c r="V49" s="621">
        <v>318</v>
      </c>
      <c r="W49" s="622">
        <v>0.96379999999999999</v>
      </c>
      <c r="X49" s="464">
        <v>0</v>
      </c>
      <c r="Y49" s="464">
        <v>1</v>
      </c>
      <c r="Z49" s="464">
        <v>1</v>
      </c>
      <c r="AA49" s="464">
        <v>0</v>
      </c>
      <c r="AB49" s="464" t="s">
        <v>279</v>
      </c>
      <c r="AC49" s="463" t="s">
        <v>614</v>
      </c>
      <c r="AD49" s="463"/>
      <c r="AE49" s="463"/>
      <c r="AF49" s="463"/>
      <c r="AG49" s="463"/>
      <c r="AH49" s="463"/>
      <c r="AI49" s="463"/>
      <c r="AJ49" s="460"/>
      <c r="AK49" s="460"/>
      <c r="AL49" s="460"/>
      <c r="AM49" s="460"/>
      <c r="AN49" s="460"/>
      <c r="AO49" s="460"/>
      <c r="AP49" s="463" t="s">
        <v>289</v>
      </c>
      <c r="AQ49" s="463">
        <v>0</v>
      </c>
      <c r="AT49" s="177" t="s">
        <v>279</v>
      </c>
      <c r="AU49" s="392" t="s">
        <v>594</v>
      </c>
      <c r="AV49" s="392" t="s">
        <v>615</v>
      </c>
      <c r="AW49" s="392" t="s">
        <v>592</v>
      </c>
      <c r="AX49" s="450" t="s">
        <v>592</v>
      </c>
    </row>
    <row r="50" spans="1:50" ht="35.15" hidden="1" customHeight="1">
      <c r="A50" s="149">
        <v>46</v>
      </c>
      <c r="B50" s="597" t="s">
        <v>279</v>
      </c>
      <c r="C50" s="597"/>
      <c r="D50" s="597" t="s">
        <v>616</v>
      </c>
      <c r="E50" s="597" t="s">
        <v>617</v>
      </c>
      <c r="F50" s="597" t="s">
        <v>281</v>
      </c>
      <c r="G50" s="597">
        <v>1</v>
      </c>
      <c r="H50" s="597">
        <v>0</v>
      </c>
      <c r="I50" s="597" t="s">
        <v>282</v>
      </c>
      <c r="J50" s="597" t="s">
        <v>446</v>
      </c>
      <c r="K50" s="597" t="s">
        <v>311</v>
      </c>
      <c r="L50" s="597" t="s">
        <v>284</v>
      </c>
      <c r="M50" s="597" t="s">
        <v>285</v>
      </c>
      <c r="N50" s="597" t="s">
        <v>617</v>
      </c>
      <c r="O50" s="597" t="s">
        <v>617</v>
      </c>
      <c r="P50" s="597" t="s">
        <v>618</v>
      </c>
      <c r="Q50" s="597">
        <v>7313</v>
      </c>
      <c r="R50" s="621">
        <v>6612</v>
      </c>
      <c r="S50" s="621">
        <v>4783</v>
      </c>
      <c r="T50" s="621">
        <v>1487</v>
      </c>
      <c r="U50" s="621">
        <v>342</v>
      </c>
      <c r="V50" s="621">
        <v>1829</v>
      </c>
      <c r="W50" s="622">
        <v>0.72340000000000004</v>
      </c>
      <c r="X50" s="464">
        <v>0</v>
      </c>
      <c r="Y50" s="464">
        <v>1</v>
      </c>
      <c r="Z50" s="464">
        <v>1</v>
      </c>
      <c r="AA50" s="464">
        <v>0</v>
      </c>
      <c r="AB50" s="464" t="s">
        <v>279</v>
      </c>
      <c r="AC50" s="463" t="s">
        <v>619</v>
      </c>
      <c r="AD50" s="463"/>
      <c r="AE50" s="463"/>
      <c r="AF50" s="463"/>
      <c r="AG50" s="463"/>
      <c r="AH50" s="463"/>
      <c r="AI50" s="463"/>
      <c r="AJ50" s="460"/>
      <c r="AK50" s="460"/>
      <c r="AL50" s="460"/>
      <c r="AM50" s="460"/>
      <c r="AN50" s="460"/>
      <c r="AO50" s="460"/>
      <c r="AP50" s="463" t="s">
        <v>289</v>
      </c>
      <c r="AQ50" s="463">
        <v>0</v>
      </c>
      <c r="AT50" s="177" t="s">
        <v>279</v>
      </c>
      <c r="AU50" s="392" t="s">
        <v>600</v>
      </c>
      <c r="AV50" s="392" t="s">
        <v>620</v>
      </c>
      <c r="AW50" s="392" t="s">
        <v>621</v>
      </c>
      <c r="AX50" s="450" t="s">
        <v>598</v>
      </c>
    </row>
    <row r="51" spans="1:50" ht="35.15" hidden="1" customHeight="1">
      <c r="A51" s="149">
        <v>47</v>
      </c>
      <c r="B51" s="597" t="s">
        <v>279</v>
      </c>
      <c r="C51" s="597"/>
      <c r="D51" s="597" t="s">
        <v>622</v>
      </c>
      <c r="E51" s="597" t="s">
        <v>623</v>
      </c>
      <c r="F51" s="597" t="s">
        <v>281</v>
      </c>
      <c r="G51" s="597">
        <v>1</v>
      </c>
      <c r="H51" s="597">
        <v>0</v>
      </c>
      <c r="I51" s="597" t="s">
        <v>282</v>
      </c>
      <c r="J51" s="597" t="s">
        <v>337</v>
      </c>
      <c r="K51" s="597" t="s">
        <v>338</v>
      </c>
      <c r="L51" s="597" t="s">
        <v>284</v>
      </c>
      <c r="M51" s="597" t="s">
        <v>285</v>
      </c>
      <c r="N51" s="597" t="s">
        <v>623</v>
      </c>
      <c r="O51" s="597" t="s">
        <v>623</v>
      </c>
      <c r="P51" s="597" t="s">
        <v>624</v>
      </c>
      <c r="Q51" s="597">
        <v>11632</v>
      </c>
      <c r="R51" s="621">
        <v>11602</v>
      </c>
      <c r="S51" s="621">
        <v>11499</v>
      </c>
      <c r="T51" s="621">
        <v>15</v>
      </c>
      <c r="U51" s="621">
        <v>88</v>
      </c>
      <c r="V51" s="621">
        <v>103</v>
      </c>
      <c r="W51" s="622">
        <v>0.99109999999999998</v>
      </c>
      <c r="X51" s="464">
        <v>1</v>
      </c>
      <c r="Y51" s="464">
        <v>1</v>
      </c>
      <c r="Z51" s="464">
        <v>1</v>
      </c>
      <c r="AA51" s="464">
        <v>1</v>
      </c>
      <c r="AB51" s="464" t="s">
        <v>279</v>
      </c>
      <c r="AC51" s="463" t="s">
        <v>625</v>
      </c>
      <c r="AD51" s="463"/>
      <c r="AE51" s="463"/>
      <c r="AF51" s="463"/>
      <c r="AG51" s="463"/>
      <c r="AH51" s="463"/>
      <c r="AI51" s="463"/>
      <c r="AJ51" s="460"/>
      <c r="AK51" s="460"/>
      <c r="AL51" s="460"/>
      <c r="AM51" s="460"/>
      <c r="AN51" s="460"/>
      <c r="AO51" s="460"/>
      <c r="AP51" s="463" t="s">
        <v>289</v>
      </c>
      <c r="AQ51" s="463">
        <v>0</v>
      </c>
      <c r="AT51" s="177" t="s">
        <v>279</v>
      </c>
      <c r="AU51" s="392" t="s">
        <v>608</v>
      </c>
      <c r="AV51" s="392" t="s">
        <v>626</v>
      </c>
      <c r="AW51" s="392" t="s">
        <v>627</v>
      </c>
      <c r="AX51" s="450" t="s">
        <v>604</v>
      </c>
    </row>
    <row r="52" spans="1:50" ht="35.15" hidden="1" customHeight="1">
      <c r="A52" s="149">
        <v>48</v>
      </c>
      <c r="B52" s="597" t="s">
        <v>279</v>
      </c>
      <c r="C52" s="597"/>
      <c r="D52" s="597" t="s">
        <v>628</v>
      </c>
      <c r="E52" s="597" t="s">
        <v>629</v>
      </c>
      <c r="F52" s="597" t="s">
        <v>281</v>
      </c>
      <c r="G52" s="597">
        <v>1</v>
      </c>
      <c r="H52" s="597">
        <v>0</v>
      </c>
      <c r="I52" s="597" t="s">
        <v>282</v>
      </c>
      <c r="J52" s="597" t="s">
        <v>497</v>
      </c>
      <c r="K52" s="597" t="s">
        <v>311</v>
      </c>
      <c r="L52" s="597" t="s">
        <v>284</v>
      </c>
      <c r="M52" s="597" t="s">
        <v>285</v>
      </c>
      <c r="N52" s="597" t="s">
        <v>629</v>
      </c>
      <c r="O52" s="597" t="s">
        <v>629</v>
      </c>
      <c r="P52" s="597" t="s">
        <v>630</v>
      </c>
      <c r="Q52" s="597">
        <v>7429</v>
      </c>
      <c r="R52" s="621">
        <v>7042</v>
      </c>
      <c r="S52" s="621">
        <v>6728</v>
      </c>
      <c r="T52" s="621">
        <v>314</v>
      </c>
      <c r="U52" s="621">
        <v>0</v>
      </c>
      <c r="V52" s="621">
        <v>314</v>
      </c>
      <c r="W52" s="622">
        <v>0.95540000000000003</v>
      </c>
      <c r="X52" s="464">
        <v>0</v>
      </c>
      <c r="Y52" s="464">
        <v>1</v>
      </c>
      <c r="Z52" s="464">
        <v>1</v>
      </c>
      <c r="AA52" s="464">
        <v>0</v>
      </c>
      <c r="AB52" s="464" t="s">
        <v>279</v>
      </c>
      <c r="AC52" s="463" t="s">
        <v>631</v>
      </c>
      <c r="AD52" s="463"/>
      <c r="AE52" s="463"/>
      <c r="AF52" s="463"/>
      <c r="AG52" s="463"/>
      <c r="AH52" s="463"/>
      <c r="AI52" s="463"/>
      <c r="AJ52" s="460"/>
      <c r="AK52" s="460"/>
      <c r="AL52" s="460"/>
      <c r="AM52" s="460"/>
      <c r="AN52" s="460"/>
      <c r="AO52" s="460"/>
      <c r="AP52" s="463" t="s">
        <v>289</v>
      </c>
      <c r="AQ52" s="463">
        <v>0</v>
      </c>
      <c r="AT52" s="177" t="s">
        <v>279</v>
      </c>
      <c r="AU52" s="392" t="s">
        <v>614</v>
      </c>
      <c r="AV52" s="392" t="s">
        <v>632</v>
      </c>
      <c r="AW52" s="392" t="s">
        <v>612</v>
      </c>
      <c r="AX52" s="450" t="s">
        <v>612</v>
      </c>
    </row>
    <row r="53" spans="1:50" ht="35.15" hidden="1" customHeight="1">
      <c r="A53" s="149">
        <v>49</v>
      </c>
      <c r="B53" s="597" t="s">
        <v>279</v>
      </c>
      <c r="C53" s="597"/>
      <c r="D53" s="597" t="s">
        <v>633</v>
      </c>
      <c r="E53" s="597" t="s">
        <v>634</v>
      </c>
      <c r="F53" s="597" t="s">
        <v>281</v>
      </c>
      <c r="G53" s="597">
        <v>1</v>
      </c>
      <c r="H53" s="597">
        <v>0</v>
      </c>
      <c r="I53" s="597" t="s">
        <v>282</v>
      </c>
      <c r="J53" s="597" t="s">
        <v>635</v>
      </c>
      <c r="K53" s="597" t="s">
        <v>279</v>
      </c>
      <c r="L53" s="597" t="s">
        <v>284</v>
      </c>
      <c r="M53" s="597" t="s">
        <v>285</v>
      </c>
      <c r="N53" s="597" t="s">
        <v>634</v>
      </c>
      <c r="O53" s="597" t="s">
        <v>634</v>
      </c>
      <c r="P53" s="597" t="s">
        <v>636</v>
      </c>
      <c r="Q53" s="597">
        <v>10960</v>
      </c>
      <c r="R53" s="621">
        <v>11178</v>
      </c>
      <c r="S53" s="621">
        <v>7987</v>
      </c>
      <c r="T53" s="621">
        <v>3073</v>
      </c>
      <c r="U53" s="621">
        <v>118</v>
      </c>
      <c r="V53" s="621">
        <v>3191</v>
      </c>
      <c r="W53" s="622">
        <v>0.71450000000000002</v>
      </c>
      <c r="X53" s="464">
        <v>0</v>
      </c>
      <c r="Y53" s="464">
        <v>1</v>
      </c>
      <c r="Z53" s="464">
        <v>1</v>
      </c>
      <c r="AA53" s="464">
        <v>0</v>
      </c>
      <c r="AB53" s="464" t="s">
        <v>279</v>
      </c>
      <c r="AC53" s="463" t="s">
        <v>637</v>
      </c>
      <c r="AD53" s="463"/>
      <c r="AE53" s="463"/>
      <c r="AF53" s="463"/>
      <c r="AG53" s="463"/>
      <c r="AH53" s="463"/>
      <c r="AI53" s="463"/>
      <c r="AJ53" s="460"/>
      <c r="AK53" s="460"/>
      <c r="AL53" s="460"/>
      <c r="AM53" s="460"/>
      <c r="AN53" s="460"/>
      <c r="AO53" s="460"/>
      <c r="AP53" s="463" t="s">
        <v>289</v>
      </c>
      <c r="AQ53" s="463">
        <v>0</v>
      </c>
      <c r="AT53" s="177" t="s">
        <v>279</v>
      </c>
      <c r="AU53" s="392" t="s">
        <v>619</v>
      </c>
      <c r="AV53" s="392" t="s">
        <v>638</v>
      </c>
      <c r="AW53" s="392" t="s">
        <v>639</v>
      </c>
      <c r="AX53" s="450" t="s">
        <v>617</v>
      </c>
    </row>
    <row r="54" spans="1:50" ht="35.15" hidden="1" customHeight="1">
      <c r="A54" s="149">
        <v>50</v>
      </c>
      <c r="B54" s="597" t="s">
        <v>279</v>
      </c>
      <c r="C54" s="597"/>
      <c r="D54" s="597" t="s">
        <v>640</v>
      </c>
      <c r="E54" s="597" t="s">
        <v>641</v>
      </c>
      <c r="F54" s="597" t="s">
        <v>281</v>
      </c>
      <c r="G54" s="597">
        <v>1</v>
      </c>
      <c r="H54" s="597">
        <v>0</v>
      </c>
      <c r="I54" s="597" t="s">
        <v>282</v>
      </c>
      <c r="J54" s="597" t="s">
        <v>362</v>
      </c>
      <c r="K54" s="597" t="s">
        <v>311</v>
      </c>
      <c r="L54" s="597" t="s">
        <v>284</v>
      </c>
      <c r="M54" s="597" t="s">
        <v>285</v>
      </c>
      <c r="N54" s="597" t="s">
        <v>641</v>
      </c>
      <c r="O54" s="597" t="s">
        <v>642</v>
      </c>
      <c r="P54" s="597" t="s">
        <v>643</v>
      </c>
      <c r="Q54" s="597">
        <v>6980</v>
      </c>
      <c r="R54" s="621">
        <v>6878</v>
      </c>
      <c r="S54" s="621">
        <v>5240</v>
      </c>
      <c r="T54" s="621">
        <v>1578</v>
      </c>
      <c r="U54" s="621">
        <v>60</v>
      </c>
      <c r="V54" s="621">
        <v>1638</v>
      </c>
      <c r="W54" s="622">
        <v>0.76180000000000003</v>
      </c>
      <c r="X54" s="464">
        <v>0</v>
      </c>
      <c r="Y54" s="464">
        <v>0</v>
      </c>
      <c r="Z54" s="464">
        <v>1</v>
      </c>
      <c r="AA54" s="464">
        <v>0</v>
      </c>
      <c r="AB54" s="464" t="s">
        <v>279</v>
      </c>
      <c r="AC54" s="463" t="s">
        <v>644</v>
      </c>
      <c r="AD54" s="463"/>
      <c r="AE54" s="463"/>
      <c r="AF54" s="463"/>
      <c r="AG54" s="463"/>
      <c r="AH54" s="463"/>
      <c r="AI54" s="463"/>
      <c r="AJ54" s="460"/>
      <c r="AK54" s="460"/>
      <c r="AL54" s="460"/>
      <c r="AM54" s="460"/>
      <c r="AN54" s="460"/>
      <c r="AO54" s="460"/>
      <c r="AP54" s="463" t="s">
        <v>289</v>
      </c>
      <c r="AQ54" s="463">
        <v>0</v>
      </c>
      <c r="AT54" s="177" t="s">
        <v>279</v>
      </c>
      <c r="AU54" s="392" t="s">
        <v>625</v>
      </c>
      <c r="AV54" s="392" t="s">
        <v>645</v>
      </c>
      <c r="AW54" s="392" t="s">
        <v>623</v>
      </c>
      <c r="AX54" s="450" t="s">
        <v>623</v>
      </c>
    </row>
    <row r="55" spans="1:50" ht="35.15" hidden="1" customHeight="1">
      <c r="A55" s="149">
        <v>51</v>
      </c>
      <c r="B55" s="597" t="s">
        <v>279</v>
      </c>
      <c r="C55" s="597"/>
      <c r="D55" s="597" t="s">
        <v>646</v>
      </c>
      <c r="E55" s="597" t="s">
        <v>647</v>
      </c>
      <c r="F55" s="597" t="s">
        <v>281</v>
      </c>
      <c r="G55" s="597">
        <v>1</v>
      </c>
      <c r="H55" s="597">
        <v>0</v>
      </c>
      <c r="I55" s="597" t="s">
        <v>282</v>
      </c>
      <c r="J55" s="597" t="s">
        <v>362</v>
      </c>
      <c r="K55" s="597" t="s">
        <v>311</v>
      </c>
      <c r="L55" s="597" t="s">
        <v>284</v>
      </c>
      <c r="M55" s="597" t="s">
        <v>285</v>
      </c>
      <c r="N55" s="597" t="s">
        <v>647</v>
      </c>
      <c r="O55" s="597" t="s">
        <v>647</v>
      </c>
      <c r="P55" s="597" t="s">
        <v>648</v>
      </c>
      <c r="Q55" s="597">
        <v>7995</v>
      </c>
      <c r="R55" s="621">
        <v>7992</v>
      </c>
      <c r="S55" s="621">
        <v>7193</v>
      </c>
      <c r="T55" s="621">
        <v>799</v>
      </c>
      <c r="U55" s="621">
        <v>0</v>
      </c>
      <c r="V55" s="621">
        <v>799</v>
      </c>
      <c r="W55" s="622">
        <v>0.9</v>
      </c>
      <c r="X55" s="464">
        <v>0</v>
      </c>
      <c r="Y55" s="464">
        <v>1</v>
      </c>
      <c r="Z55" s="464">
        <v>1</v>
      </c>
      <c r="AA55" s="464">
        <v>0</v>
      </c>
      <c r="AB55" s="464" t="s">
        <v>279</v>
      </c>
      <c r="AC55" s="463" t="s">
        <v>649</v>
      </c>
      <c r="AD55" s="463"/>
      <c r="AE55" s="463"/>
      <c r="AF55" s="463"/>
      <c r="AG55" s="463"/>
      <c r="AH55" s="463"/>
      <c r="AI55" s="463"/>
      <c r="AJ55" s="460"/>
      <c r="AK55" s="460"/>
      <c r="AL55" s="460"/>
      <c r="AM55" s="460"/>
      <c r="AN55" s="460"/>
      <c r="AO55" s="460"/>
      <c r="AP55" s="463" t="s">
        <v>289</v>
      </c>
      <c r="AQ55" s="463">
        <v>0</v>
      </c>
      <c r="AT55" s="177" t="s">
        <v>279</v>
      </c>
      <c r="AU55" s="392" t="s">
        <v>631</v>
      </c>
      <c r="AV55" s="392" t="s">
        <v>650</v>
      </c>
      <c r="AW55" s="392" t="s">
        <v>651</v>
      </c>
      <c r="AX55" s="450" t="s">
        <v>629</v>
      </c>
    </row>
    <row r="56" spans="1:50" ht="35.15" hidden="1" customHeight="1">
      <c r="A56" s="149">
        <v>52</v>
      </c>
      <c r="B56" s="597" t="s">
        <v>279</v>
      </c>
      <c r="C56" s="597"/>
      <c r="D56" s="597" t="s">
        <v>652</v>
      </c>
      <c r="E56" s="597" t="s">
        <v>653</v>
      </c>
      <c r="F56" s="597" t="s">
        <v>281</v>
      </c>
      <c r="G56" s="597">
        <v>1</v>
      </c>
      <c r="H56" s="597">
        <v>0</v>
      </c>
      <c r="I56" s="597" t="s">
        <v>282</v>
      </c>
      <c r="J56" s="597" t="s">
        <v>545</v>
      </c>
      <c r="K56" s="597" t="s">
        <v>311</v>
      </c>
      <c r="L56" s="597" t="s">
        <v>284</v>
      </c>
      <c r="M56" s="597" t="s">
        <v>285</v>
      </c>
      <c r="N56" s="597" t="s">
        <v>653</v>
      </c>
      <c r="O56" s="597" t="s">
        <v>653</v>
      </c>
      <c r="P56" s="597" t="s">
        <v>654</v>
      </c>
      <c r="Q56" s="597">
        <v>6110</v>
      </c>
      <c r="R56" s="621">
        <v>6197</v>
      </c>
      <c r="S56" s="621">
        <v>6032</v>
      </c>
      <c r="T56" s="621">
        <v>114</v>
      </c>
      <c r="U56" s="621">
        <v>51</v>
      </c>
      <c r="V56" s="621">
        <v>165</v>
      </c>
      <c r="W56" s="622">
        <v>0.97340000000000004</v>
      </c>
      <c r="X56" s="464">
        <v>0</v>
      </c>
      <c r="Y56" s="464">
        <v>1</v>
      </c>
      <c r="Z56" s="464">
        <v>1</v>
      </c>
      <c r="AA56" s="464">
        <v>0</v>
      </c>
      <c r="AB56" s="464" t="s">
        <v>279</v>
      </c>
      <c r="AC56" s="463" t="s">
        <v>655</v>
      </c>
      <c r="AD56" s="463"/>
      <c r="AE56" s="463"/>
      <c r="AF56" s="463"/>
      <c r="AG56" s="463"/>
      <c r="AH56" s="463"/>
      <c r="AI56" s="463"/>
      <c r="AJ56" s="460"/>
      <c r="AK56" s="460"/>
      <c r="AL56" s="460"/>
      <c r="AM56" s="460"/>
      <c r="AN56" s="460"/>
      <c r="AO56" s="460"/>
      <c r="AP56" s="463" t="s">
        <v>289</v>
      </c>
      <c r="AQ56" s="463">
        <v>0</v>
      </c>
      <c r="AT56" s="177" t="s">
        <v>279</v>
      </c>
      <c r="AU56" s="392" t="s">
        <v>637</v>
      </c>
      <c r="AV56" s="392" t="s">
        <v>656</v>
      </c>
      <c r="AW56" s="392" t="s">
        <v>657</v>
      </c>
      <c r="AX56" s="450" t="s">
        <v>634</v>
      </c>
    </row>
    <row r="57" spans="1:50" ht="35.15" hidden="1" customHeight="1">
      <c r="A57" s="149">
        <v>53</v>
      </c>
      <c r="B57" s="597" t="s">
        <v>279</v>
      </c>
      <c r="C57" s="597"/>
      <c r="D57" s="597" t="s">
        <v>658</v>
      </c>
      <c r="E57" s="597" t="s">
        <v>659</v>
      </c>
      <c r="F57" s="597" t="s">
        <v>281</v>
      </c>
      <c r="G57" s="597">
        <v>1</v>
      </c>
      <c r="H57" s="597">
        <v>0</v>
      </c>
      <c r="I57" s="597" t="s">
        <v>282</v>
      </c>
      <c r="J57" s="597" t="s">
        <v>440</v>
      </c>
      <c r="K57" s="597" t="s">
        <v>295</v>
      </c>
      <c r="L57" s="597" t="s">
        <v>284</v>
      </c>
      <c r="M57" s="597" t="s">
        <v>285</v>
      </c>
      <c r="N57" s="597" t="s">
        <v>659</v>
      </c>
      <c r="O57" s="597" t="s">
        <v>659</v>
      </c>
      <c r="P57" s="597" t="s">
        <v>660</v>
      </c>
      <c r="Q57" s="597">
        <v>10489</v>
      </c>
      <c r="R57" s="621">
        <v>10277</v>
      </c>
      <c r="S57" s="621">
        <v>10114</v>
      </c>
      <c r="T57" s="621">
        <v>163</v>
      </c>
      <c r="U57" s="621">
        <v>0</v>
      </c>
      <c r="V57" s="621">
        <v>163</v>
      </c>
      <c r="W57" s="622">
        <v>0.98409999999999997</v>
      </c>
      <c r="X57" s="464">
        <v>1</v>
      </c>
      <c r="Y57" s="464">
        <v>1</v>
      </c>
      <c r="Z57" s="464">
        <v>0</v>
      </c>
      <c r="AA57" s="464">
        <v>0</v>
      </c>
      <c r="AB57" s="464" t="s">
        <v>279</v>
      </c>
      <c r="AC57" s="463" t="s">
        <v>661</v>
      </c>
      <c r="AD57" s="463"/>
      <c r="AE57" s="463"/>
      <c r="AF57" s="463"/>
      <c r="AG57" s="463"/>
      <c r="AH57" s="463"/>
      <c r="AI57" s="463"/>
      <c r="AJ57" s="460"/>
      <c r="AK57" s="460"/>
      <c r="AL57" s="460"/>
      <c r="AM57" s="460"/>
      <c r="AN57" s="460"/>
      <c r="AO57" s="460"/>
      <c r="AP57" s="463" t="s">
        <v>289</v>
      </c>
      <c r="AQ57" s="463">
        <v>0</v>
      </c>
      <c r="AT57" s="177" t="s">
        <v>279</v>
      </c>
      <c r="AU57" s="594" t="s">
        <v>644</v>
      </c>
      <c r="AV57" s="392" t="s">
        <v>662</v>
      </c>
      <c r="AW57" s="595" t="s">
        <v>641</v>
      </c>
      <c r="AX57" s="450" t="s">
        <v>641</v>
      </c>
    </row>
    <row r="58" spans="1:50" ht="35.15" hidden="1" customHeight="1">
      <c r="A58" s="149">
        <v>54</v>
      </c>
      <c r="B58" s="597" t="s">
        <v>279</v>
      </c>
      <c r="C58" s="597"/>
      <c r="D58" s="597" t="s">
        <v>663</v>
      </c>
      <c r="E58" s="597" t="s">
        <v>664</v>
      </c>
      <c r="F58" s="597" t="s">
        <v>281</v>
      </c>
      <c r="G58" s="597">
        <v>1</v>
      </c>
      <c r="H58" s="597">
        <v>0</v>
      </c>
      <c r="I58" s="597" t="s">
        <v>282</v>
      </c>
      <c r="J58" s="597" t="s">
        <v>384</v>
      </c>
      <c r="K58" s="597" t="s">
        <v>476</v>
      </c>
      <c r="L58" s="597" t="s">
        <v>284</v>
      </c>
      <c r="M58" s="597" t="s">
        <v>285</v>
      </c>
      <c r="N58" s="597" t="s">
        <v>664</v>
      </c>
      <c r="O58" s="597" t="s">
        <v>664</v>
      </c>
      <c r="P58" s="597" t="s">
        <v>665</v>
      </c>
      <c r="Q58" s="597">
        <v>10330</v>
      </c>
      <c r="R58" s="621">
        <v>10384</v>
      </c>
      <c r="S58" s="621">
        <v>10315</v>
      </c>
      <c r="T58" s="621">
        <v>57</v>
      </c>
      <c r="U58" s="621">
        <v>12</v>
      </c>
      <c r="V58" s="621">
        <v>69</v>
      </c>
      <c r="W58" s="622">
        <v>0.99339999999999995</v>
      </c>
      <c r="X58" s="464">
        <v>1</v>
      </c>
      <c r="Y58" s="464">
        <v>1</v>
      </c>
      <c r="Z58" s="464">
        <v>1</v>
      </c>
      <c r="AA58" s="464">
        <v>1</v>
      </c>
      <c r="AB58" s="464" t="s">
        <v>279</v>
      </c>
      <c r="AC58" s="463" t="s">
        <v>666</v>
      </c>
      <c r="AD58" s="463"/>
      <c r="AE58" s="463"/>
      <c r="AF58" s="463"/>
      <c r="AG58" s="463"/>
      <c r="AH58" s="463"/>
      <c r="AI58" s="463"/>
      <c r="AJ58" s="460"/>
      <c r="AK58" s="460"/>
      <c r="AL58" s="460"/>
      <c r="AM58" s="460"/>
      <c r="AN58" s="460"/>
      <c r="AO58" s="460"/>
      <c r="AP58" s="463" t="s">
        <v>289</v>
      </c>
      <c r="AQ58" s="463">
        <v>0</v>
      </c>
      <c r="AT58" s="177" t="s">
        <v>279</v>
      </c>
      <c r="AU58" s="392" t="s">
        <v>649</v>
      </c>
      <c r="AV58" s="392" t="s">
        <v>667</v>
      </c>
      <c r="AW58" s="392" t="s">
        <v>647</v>
      </c>
      <c r="AX58" s="450" t="s">
        <v>647</v>
      </c>
    </row>
    <row r="59" spans="1:50" ht="35.15" hidden="1" customHeight="1">
      <c r="A59" s="149">
        <v>55</v>
      </c>
      <c r="B59" s="597" t="s">
        <v>279</v>
      </c>
      <c r="C59" s="597"/>
      <c r="D59" s="597" t="s">
        <v>668</v>
      </c>
      <c r="E59" s="597" t="s">
        <v>669</v>
      </c>
      <c r="F59" s="597" t="s">
        <v>281</v>
      </c>
      <c r="G59" s="597">
        <v>1</v>
      </c>
      <c r="H59" s="597">
        <v>0</v>
      </c>
      <c r="I59" s="597" t="s">
        <v>282</v>
      </c>
      <c r="J59" s="597" t="s">
        <v>431</v>
      </c>
      <c r="K59" s="597" t="s">
        <v>338</v>
      </c>
      <c r="L59" s="597" t="s">
        <v>284</v>
      </c>
      <c r="M59" s="597" t="s">
        <v>285</v>
      </c>
      <c r="N59" s="597" t="s">
        <v>669</v>
      </c>
      <c r="O59" s="597" t="s">
        <v>669</v>
      </c>
      <c r="P59" s="597" t="s">
        <v>670</v>
      </c>
      <c r="Q59" s="597">
        <v>3719</v>
      </c>
      <c r="R59" s="621">
        <v>3664</v>
      </c>
      <c r="S59" s="621">
        <v>3533</v>
      </c>
      <c r="T59" s="621">
        <v>120</v>
      </c>
      <c r="U59" s="621">
        <v>11</v>
      </c>
      <c r="V59" s="621">
        <v>131</v>
      </c>
      <c r="W59" s="622">
        <v>0.96419999999999995</v>
      </c>
      <c r="X59" s="464">
        <v>0</v>
      </c>
      <c r="Y59" s="464">
        <v>1</v>
      </c>
      <c r="Z59" s="464">
        <v>0</v>
      </c>
      <c r="AA59" s="464">
        <v>0</v>
      </c>
      <c r="AB59" s="464" t="s">
        <v>279</v>
      </c>
      <c r="AC59" s="463" t="s">
        <v>671</v>
      </c>
      <c r="AD59" s="463"/>
      <c r="AE59" s="463"/>
      <c r="AF59" s="463"/>
      <c r="AG59" s="463"/>
      <c r="AH59" s="463"/>
      <c r="AI59" s="463"/>
      <c r="AJ59" s="460"/>
      <c r="AK59" s="460"/>
      <c r="AL59" s="460"/>
      <c r="AM59" s="460"/>
      <c r="AN59" s="460"/>
      <c r="AO59" s="460"/>
      <c r="AP59" s="463" t="s">
        <v>289</v>
      </c>
      <c r="AQ59" s="463">
        <v>0</v>
      </c>
      <c r="AT59" s="177" t="s">
        <v>279</v>
      </c>
      <c r="AU59" s="392" t="s">
        <v>655</v>
      </c>
      <c r="AV59" s="392" t="s">
        <v>672</v>
      </c>
      <c r="AW59" s="392" t="s">
        <v>653</v>
      </c>
      <c r="AX59" s="450" t="s">
        <v>653</v>
      </c>
    </row>
    <row r="60" spans="1:50" ht="35.15" hidden="1" customHeight="1">
      <c r="A60" s="149">
        <v>56</v>
      </c>
      <c r="B60" s="597" t="s">
        <v>279</v>
      </c>
      <c r="C60" s="597"/>
      <c r="D60" s="597" t="s">
        <v>673</v>
      </c>
      <c r="E60" s="597" t="s">
        <v>674</v>
      </c>
      <c r="F60" s="597" t="s">
        <v>281</v>
      </c>
      <c r="G60" s="597">
        <v>1</v>
      </c>
      <c r="H60" s="597">
        <v>0</v>
      </c>
      <c r="I60" s="597" t="s">
        <v>282</v>
      </c>
      <c r="J60" s="597" t="s">
        <v>468</v>
      </c>
      <c r="K60" s="597" t="s">
        <v>295</v>
      </c>
      <c r="L60" s="597" t="s">
        <v>675</v>
      </c>
      <c r="M60" s="597" t="s">
        <v>285</v>
      </c>
      <c r="N60" s="597" t="s">
        <v>674</v>
      </c>
      <c r="O60" s="597" t="s">
        <v>674</v>
      </c>
      <c r="P60" s="597" t="s">
        <v>676</v>
      </c>
      <c r="Q60" s="597">
        <v>3710</v>
      </c>
      <c r="R60" s="621">
        <v>3710</v>
      </c>
      <c r="S60" s="621">
        <v>3666</v>
      </c>
      <c r="T60" s="621">
        <v>32</v>
      </c>
      <c r="U60" s="621">
        <v>12</v>
      </c>
      <c r="V60" s="621">
        <v>44</v>
      </c>
      <c r="W60" s="622">
        <v>0.98809999999999998</v>
      </c>
      <c r="X60" s="464">
        <v>1</v>
      </c>
      <c r="Y60" s="464">
        <v>1</v>
      </c>
      <c r="Z60" s="464">
        <v>1</v>
      </c>
      <c r="AA60" s="464">
        <v>1</v>
      </c>
      <c r="AB60" s="464" t="s">
        <v>279</v>
      </c>
      <c r="AC60" s="463" t="s">
        <v>677</v>
      </c>
      <c r="AD60" s="463"/>
      <c r="AE60" s="463"/>
      <c r="AF60" s="463"/>
      <c r="AG60" s="463"/>
      <c r="AH60" s="463"/>
      <c r="AI60" s="463"/>
      <c r="AJ60" s="460"/>
      <c r="AK60" s="460"/>
      <c r="AL60" s="460"/>
      <c r="AM60" s="460"/>
      <c r="AN60" s="460"/>
      <c r="AO60" s="460"/>
      <c r="AP60" s="463" t="s">
        <v>289</v>
      </c>
      <c r="AQ60" s="463">
        <v>0</v>
      </c>
      <c r="AT60" s="177" t="s">
        <v>279</v>
      </c>
      <c r="AU60" s="594" t="s">
        <v>661</v>
      </c>
      <c r="AV60" s="392" t="s">
        <v>678</v>
      </c>
      <c r="AW60" s="595" t="s">
        <v>659</v>
      </c>
      <c r="AX60" s="450" t="s">
        <v>659</v>
      </c>
    </row>
    <row r="61" spans="1:50" ht="35.15" hidden="1" customHeight="1">
      <c r="A61" s="149">
        <v>57</v>
      </c>
      <c r="B61" s="597" t="s">
        <v>279</v>
      </c>
      <c r="C61" s="597"/>
      <c r="D61" s="597" t="s">
        <v>679</v>
      </c>
      <c r="E61" s="597" t="s">
        <v>680</v>
      </c>
      <c r="F61" s="597" t="s">
        <v>281</v>
      </c>
      <c r="G61" s="597">
        <v>2</v>
      </c>
      <c r="H61" s="597">
        <v>0</v>
      </c>
      <c r="I61" s="597" t="s">
        <v>282</v>
      </c>
      <c r="J61" s="597" t="s">
        <v>483</v>
      </c>
      <c r="K61" s="597" t="s">
        <v>279</v>
      </c>
      <c r="L61" s="597" t="s">
        <v>284</v>
      </c>
      <c r="M61" s="597" t="s">
        <v>285</v>
      </c>
      <c r="N61" s="597" t="s">
        <v>680</v>
      </c>
      <c r="O61" s="597" t="s">
        <v>680</v>
      </c>
      <c r="P61" s="597" t="s">
        <v>681</v>
      </c>
      <c r="Q61" s="597">
        <v>10030</v>
      </c>
      <c r="R61" s="621">
        <v>10200</v>
      </c>
      <c r="S61" s="621">
        <v>10000</v>
      </c>
      <c r="T61" s="621">
        <v>188</v>
      </c>
      <c r="U61" s="621">
        <v>12</v>
      </c>
      <c r="V61" s="621">
        <v>200</v>
      </c>
      <c r="W61" s="622">
        <v>0.98040000000000005</v>
      </c>
      <c r="X61" s="464">
        <v>1</v>
      </c>
      <c r="Y61" s="464">
        <v>1</v>
      </c>
      <c r="Z61" s="464">
        <v>0</v>
      </c>
      <c r="AA61" s="464">
        <v>0</v>
      </c>
      <c r="AB61" s="464" t="s">
        <v>279</v>
      </c>
      <c r="AC61" s="463" t="s">
        <v>682</v>
      </c>
      <c r="AD61" s="463" t="s">
        <v>683</v>
      </c>
      <c r="AE61" s="463"/>
      <c r="AF61" s="463"/>
      <c r="AG61" s="463"/>
      <c r="AH61" s="463"/>
      <c r="AI61" s="463"/>
      <c r="AJ61" s="460"/>
      <c r="AK61" s="460"/>
      <c r="AL61" s="460"/>
      <c r="AM61" s="460"/>
      <c r="AN61" s="460"/>
      <c r="AO61" s="460"/>
      <c r="AP61" s="463" t="s">
        <v>289</v>
      </c>
      <c r="AQ61" s="463">
        <v>0</v>
      </c>
      <c r="AT61" s="177" t="s">
        <v>279</v>
      </c>
      <c r="AU61" s="392" t="s">
        <v>666</v>
      </c>
      <c r="AV61" s="392" t="s">
        <v>684</v>
      </c>
      <c r="AW61" s="392" t="s">
        <v>685</v>
      </c>
      <c r="AX61" s="450" t="s">
        <v>664</v>
      </c>
    </row>
    <row r="62" spans="1:50" ht="35.15" hidden="1" customHeight="1">
      <c r="A62" s="149">
        <v>58</v>
      </c>
      <c r="B62" s="597" t="s">
        <v>279</v>
      </c>
      <c r="C62" s="597"/>
      <c r="D62" s="597" t="s">
        <v>686</v>
      </c>
      <c r="E62" s="597" t="s">
        <v>687</v>
      </c>
      <c r="F62" s="597" t="s">
        <v>281</v>
      </c>
      <c r="G62" s="597">
        <v>1</v>
      </c>
      <c r="H62" s="597">
        <v>0</v>
      </c>
      <c r="I62" s="597" t="s">
        <v>282</v>
      </c>
      <c r="J62" s="597" t="s">
        <v>345</v>
      </c>
      <c r="K62" s="597" t="s">
        <v>295</v>
      </c>
      <c r="L62" s="597" t="s">
        <v>284</v>
      </c>
      <c r="M62" s="597" t="s">
        <v>285</v>
      </c>
      <c r="N62" s="597" t="s">
        <v>688</v>
      </c>
      <c r="O62" s="597" t="s">
        <v>688</v>
      </c>
      <c r="P62" s="597" t="s">
        <v>689</v>
      </c>
      <c r="Q62" s="597">
        <v>7418</v>
      </c>
      <c r="R62" s="621">
        <v>7233</v>
      </c>
      <c r="S62" s="621">
        <v>7211</v>
      </c>
      <c r="T62" s="621">
        <v>22</v>
      </c>
      <c r="U62" s="621">
        <v>0</v>
      </c>
      <c r="V62" s="621">
        <v>22</v>
      </c>
      <c r="W62" s="622">
        <v>0.997</v>
      </c>
      <c r="X62" s="464">
        <v>1</v>
      </c>
      <c r="Y62" s="464">
        <v>1</v>
      </c>
      <c r="Z62" s="464">
        <v>1</v>
      </c>
      <c r="AA62" s="464">
        <v>1</v>
      </c>
      <c r="AB62" s="464" t="s">
        <v>279</v>
      </c>
      <c r="AC62" s="463" t="s">
        <v>690</v>
      </c>
      <c r="AD62" s="463"/>
      <c r="AE62" s="463"/>
      <c r="AF62" s="463"/>
      <c r="AG62" s="463"/>
      <c r="AH62" s="463"/>
      <c r="AI62" s="463"/>
      <c r="AJ62" s="460"/>
      <c r="AK62" s="460"/>
      <c r="AL62" s="460"/>
      <c r="AM62" s="460"/>
      <c r="AN62" s="460"/>
      <c r="AO62" s="460"/>
      <c r="AP62" s="463" t="s">
        <v>289</v>
      </c>
      <c r="AQ62" s="463">
        <v>0</v>
      </c>
      <c r="AT62" s="177" t="s">
        <v>279</v>
      </c>
      <c r="AU62" s="392" t="s">
        <v>671</v>
      </c>
      <c r="AV62" s="392" t="s">
        <v>691</v>
      </c>
      <c r="AW62" s="392" t="s">
        <v>692</v>
      </c>
      <c r="AX62" s="450" t="s">
        <v>669</v>
      </c>
    </row>
    <row r="63" spans="1:50" ht="35.15" hidden="1" customHeight="1">
      <c r="A63" s="149">
        <v>59</v>
      </c>
      <c r="B63" s="597" t="s">
        <v>279</v>
      </c>
      <c r="C63" s="597"/>
      <c r="D63" s="597" t="s">
        <v>693</v>
      </c>
      <c r="E63" s="597" t="s">
        <v>694</v>
      </c>
      <c r="F63" s="597" t="s">
        <v>281</v>
      </c>
      <c r="G63" s="597">
        <v>2</v>
      </c>
      <c r="H63" s="597">
        <v>0</v>
      </c>
      <c r="I63" s="597" t="s">
        <v>282</v>
      </c>
      <c r="J63" s="597" t="s">
        <v>354</v>
      </c>
      <c r="K63" s="597" t="s">
        <v>311</v>
      </c>
      <c r="L63" s="597" t="s">
        <v>284</v>
      </c>
      <c r="M63" s="597" t="s">
        <v>285</v>
      </c>
      <c r="N63" s="597" t="s">
        <v>694</v>
      </c>
      <c r="O63" s="597" t="s">
        <v>695</v>
      </c>
      <c r="P63" s="597" t="s">
        <v>696</v>
      </c>
      <c r="Q63" s="597">
        <v>9761</v>
      </c>
      <c r="R63" s="621">
        <v>9320</v>
      </c>
      <c r="S63" s="621">
        <v>9320</v>
      </c>
      <c r="T63" s="621">
        <v>0</v>
      </c>
      <c r="U63" s="621">
        <v>0</v>
      </c>
      <c r="V63" s="621">
        <v>0</v>
      </c>
      <c r="W63" s="622">
        <v>1</v>
      </c>
      <c r="X63" s="464">
        <v>1</v>
      </c>
      <c r="Y63" s="464">
        <v>1</v>
      </c>
      <c r="Z63" s="464">
        <v>1</v>
      </c>
      <c r="AA63" s="464">
        <v>1</v>
      </c>
      <c r="AB63" s="464" t="s">
        <v>279</v>
      </c>
      <c r="AC63" s="463" t="s">
        <v>697</v>
      </c>
      <c r="AD63" s="463" t="s">
        <v>698</v>
      </c>
      <c r="AE63" s="463"/>
      <c r="AF63" s="463"/>
      <c r="AG63" s="463"/>
      <c r="AH63" s="463"/>
      <c r="AI63" s="463"/>
      <c r="AJ63" s="460"/>
      <c r="AK63" s="460"/>
      <c r="AL63" s="460"/>
      <c r="AM63" s="460"/>
      <c r="AN63" s="460"/>
      <c r="AO63" s="460"/>
      <c r="AP63" s="463" t="s">
        <v>289</v>
      </c>
      <c r="AQ63" s="463">
        <v>0</v>
      </c>
      <c r="AT63" s="177" t="s">
        <v>279</v>
      </c>
      <c r="AU63" s="392" t="s">
        <v>677</v>
      </c>
      <c r="AV63" s="392" t="s">
        <v>699</v>
      </c>
      <c r="AW63" s="392" t="s">
        <v>700</v>
      </c>
      <c r="AX63" s="450" t="s">
        <v>674</v>
      </c>
    </row>
    <row r="64" spans="1:50" ht="35.15" hidden="1" customHeight="1">
      <c r="A64" s="149">
        <v>60</v>
      </c>
      <c r="B64" s="597" t="s">
        <v>279</v>
      </c>
      <c r="C64" s="597"/>
      <c r="D64" s="597" t="s">
        <v>701</v>
      </c>
      <c r="E64" s="597" t="s">
        <v>702</v>
      </c>
      <c r="F64" s="597" t="s">
        <v>281</v>
      </c>
      <c r="G64" s="597">
        <v>1</v>
      </c>
      <c r="H64" s="597">
        <v>0</v>
      </c>
      <c r="I64" s="597" t="s">
        <v>282</v>
      </c>
      <c r="J64" s="597" t="s">
        <v>475</v>
      </c>
      <c r="K64" s="597" t="s">
        <v>476</v>
      </c>
      <c r="L64" s="597" t="s">
        <v>284</v>
      </c>
      <c r="M64" s="597" t="s">
        <v>285</v>
      </c>
      <c r="N64" s="597" t="s">
        <v>702</v>
      </c>
      <c r="O64" s="597" t="s">
        <v>702</v>
      </c>
      <c r="P64" s="597" t="s">
        <v>703</v>
      </c>
      <c r="Q64" s="597">
        <v>2727</v>
      </c>
      <c r="R64" s="621">
        <v>2727</v>
      </c>
      <c r="S64" s="621">
        <v>2700</v>
      </c>
      <c r="T64" s="621">
        <v>17</v>
      </c>
      <c r="U64" s="621">
        <v>10</v>
      </c>
      <c r="V64" s="621">
        <v>27</v>
      </c>
      <c r="W64" s="622">
        <v>0.99009999999999998</v>
      </c>
      <c r="X64" s="464">
        <v>1</v>
      </c>
      <c r="Y64" s="464">
        <v>1</v>
      </c>
      <c r="Z64" s="464">
        <v>1</v>
      </c>
      <c r="AA64" s="464">
        <v>1</v>
      </c>
      <c r="AB64" s="464" t="s">
        <v>279</v>
      </c>
      <c r="AC64" s="463" t="s">
        <v>704</v>
      </c>
      <c r="AD64" s="463"/>
      <c r="AE64" s="463"/>
      <c r="AF64" s="463"/>
      <c r="AG64" s="463"/>
      <c r="AH64" s="463"/>
      <c r="AI64" s="463"/>
      <c r="AJ64" s="460"/>
      <c r="AK64" s="460"/>
      <c r="AL64" s="460"/>
      <c r="AM64" s="460"/>
      <c r="AN64" s="460"/>
      <c r="AO64" s="460"/>
      <c r="AP64" s="463" t="s">
        <v>289</v>
      </c>
      <c r="AQ64" s="463">
        <v>0</v>
      </c>
      <c r="AT64" s="177" t="s">
        <v>279</v>
      </c>
      <c r="AU64" s="392" t="s">
        <v>682</v>
      </c>
      <c r="AV64" s="392" t="s">
        <v>705</v>
      </c>
      <c r="AW64" s="392" t="s">
        <v>706</v>
      </c>
      <c r="AX64" s="450" t="s">
        <v>680</v>
      </c>
    </row>
    <row r="65" spans="1:50" ht="35.15" hidden="1" customHeight="1">
      <c r="A65" s="149">
        <v>61</v>
      </c>
      <c r="B65" s="597" t="s">
        <v>279</v>
      </c>
      <c r="C65" s="597"/>
      <c r="D65" s="597" t="s">
        <v>707</v>
      </c>
      <c r="E65" s="597" t="s">
        <v>708</v>
      </c>
      <c r="F65" s="597" t="s">
        <v>281</v>
      </c>
      <c r="G65" s="597">
        <v>1</v>
      </c>
      <c r="H65" s="597">
        <v>0</v>
      </c>
      <c r="I65" s="597" t="s">
        <v>282</v>
      </c>
      <c r="J65" s="597" t="s">
        <v>279</v>
      </c>
      <c r="K65" s="597" t="s">
        <v>279</v>
      </c>
      <c r="L65" s="597" t="s">
        <v>339</v>
      </c>
      <c r="M65" s="597" t="s">
        <v>285</v>
      </c>
      <c r="N65" s="597" t="s">
        <v>708</v>
      </c>
      <c r="O65" s="597" t="s">
        <v>708</v>
      </c>
      <c r="P65" s="597" t="s">
        <v>709</v>
      </c>
      <c r="Q65" s="597">
        <v>14689</v>
      </c>
      <c r="R65" s="621">
        <v>20226</v>
      </c>
      <c r="S65" s="621">
        <v>17294</v>
      </c>
      <c r="T65" s="621">
        <v>2346</v>
      </c>
      <c r="U65" s="621">
        <v>586</v>
      </c>
      <c r="V65" s="621">
        <v>2932</v>
      </c>
      <c r="W65" s="622">
        <v>0.85499999999999998</v>
      </c>
      <c r="X65" s="464">
        <v>0</v>
      </c>
      <c r="Y65" s="464">
        <v>1</v>
      </c>
      <c r="Z65" s="464">
        <v>1</v>
      </c>
      <c r="AA65" s="464">
        <v>0</v>
      </c>
      <c r="AB65" s="464" t="s">
        <v>279</v>
      </c>
      <c r="AC65" s="463" t="s">
        <v>710</v>
      </c>
      <c r="AD65" s="463"/>
      <c r="AE65" s="463"/>
      <c r="AF65" s="463"/>
      <c r="AG65" s="463"/>
      <c r="AH65" s="463"/>
      <c r="AI65" s="463"/>
      <c r="AJ65" s="460"/>
      <c r="AK65" s="460"/>
      <c r="AL65" s="460"/>
      <c r="AM65" s="460"/>
      <c r="AN65" s="460"/>
      <c r="AO65" s="460"/>
      <c r="AP65" s="463" t="s">
        <v>289</v>
      </c>
      <c r="AQ65" s="463">
        <v>0</v>
      </c>
      <c r="AT65" s="177" t="s">
        <v>279</v>
      </c>
      <c r="AU65" s="392" t="s">
        <v>683</v>
      </c>
      <c r="AV65" s="392" t="s">
        <v>711</v>
      </c>
      <c r="AW65" s="392" t="s">
        <v>712</v>
      </c>
      <c r="AX65" s="450" t="s">
        <v>680</v>
      </c>
    </row>
    <row r="66" spans="1:50" ht="35.15" hidden="1" customHeight="1">
      <c r="A66" s="149">
        <v>62</v>
      </c>
      <c r="B66" s="597" t="s">
        <v>279</v>
      </c>
      <c r="C66" s="597"/>
      <c r="D66" s="597" t="s">
        <v>713</v>
      </c>
      <c r="E66" s="597" t="s">
        <v>714</v>
      </c>
      <c r="F66" s="597" t="s">
        <v>281</v>
      </c>
      <c r="G66" s="597">
        <v>1</v>
      </c>
      <c r="H66" s="597">
        <v>0</v>
      </c>
      <c r="I66" s="597" t="s">
        <v>282</v>
      </c>
      <c r="J66" s="597" t="s">
        <v>337</v>
      </c>
      <c r="K66" s="597" t="s">
        <v>338</v>
      </c>
      <c r="L66" s="597" t="s">
        <v>339</v>
      </c>
      <c r="M66" s="597" t="s">
        <v>285</v>
      </c>
      <c r="N66" s="597" t="s">
        <v>714</v>
      </c>
      <c r="O66" s="597" t="s">
        <v>714</v>
      </c>
      <c r="P66" s="597" t="s">
        <v>715</v>
      </c>
      <c r="Q66" s="597">
        <v>11338</v>
      </c>
      <c r="R66" s="621">
        <v>11033</v>
      </c>
      <c r="S66" s="621">
        <v>10464</v>
      </c>
      <c r="T66" s="621">
        <v>529</v>
      </c>
      <c r="U66" s="621">
        <v>40</v>
      </c>
      <c r="V66" s="621">
        <v>569</v>
      </c>
      <c r="W66" s="622">
        <v>0.94840000000000002</v>
      </c>
      <c r="X66" s="464">
        <v>0</v>
      </c>
      <c r="Y66" s="464">
        <v>0</v>
      </c>
      <c r="Z66" s="464">
        <v>1</v>
      </c>
      <c r="AA66" s="464">
        <v>0</v>
      </c>
      <c r="AB66" s="464" t="s">
        <v>279</v>
      </c>
      <c r="AC66" s="463" t="s">
        <v>716</v>
      </c>
      <c r="AD66" s="463"/>
      <c r="AE66" s="463"/>
      <c r="AF66" s="463"/>
      <c r="AG66" s="463"/>
      <c r="AH66" s="463"/>
      <c r="AI66" s="463"/>
      <c r="AJ66" s="460"/>
      <c r="AK66" s="460"/>
      <c r="AL66" s="460"/>
      <c r="AM66" s="460"/>
      <c r="AN66" s="460"/>
      <c r="AO66" s="460"/>
      <c r="AP66" s="463" t="s">
        <v>289</v>
      </c>
      <c r="AQ66" s="463">
        <v>0</v>
      </c>
      <c r="AT66" s="177" t="s">
        <v>279</v>
      </c>
      <c r="AU66" s="392" t="s">
        <v>690</v>
      </c>
      <c r="AV66" s="392" t="s">
        <v>717</v>
      </c>
      <c r="AW66" s="392" t="s">
        <v>687</v>
      </c>
      <c r="AX66" s="450" t="s">
        <v>687</v>
      </c>
    </row>
    <row r="67" spans="1:50" ht="35.15" hidden="1" customHeight="1">
      <c r="A67" s="149">
        <v>63</v>
      </c>
      <c r="B67" s="597" t="s">
        <v>279</v>
      </c>
      <c r="C67" s="597"/>
      <c r="D67" s="597" t="s">
        <v>718</v>
      </c>
      <c r="E67" s="597" t="s">
        <v>719</v>
      </c>
      <c r="F67" s="597" t="s">
        <v>281</v>
      </c>
      <c r="G67" s="597">
        <v>2</v>
      </c>
      <c r="H67" s="597">
        <v>0</v>
      </c>
      <c r="I67" s="597" t="s">
        <v>282</v>
      </c>
      <c r="J67" s="597" t="s">
        <v>318</v>
      </c>
      <c r="K67" s="597" t="s">
        <v>279</v>
      </c>
      <c r="L67" s="597" t="s">
        <v>284</v>
      </c>
      <c r="M67" s="597" t="s">
        <v>285</v>
      </c>
      <c r="N67" s="597" t="s">
        <v>719</v>
      </c>
      <c r="O67" s="597" t="s">
        <v>719</v>
      </c>
      <c r="P67" s="597" t="s">
        <v>720</v>
      </c>
      <c r="Q67" s="597">
        <v>3907</v>
      </c>
      <c r="R67" s="621">
        <v>3834</v>
      </c>
      <c r="S67" s="621">
        <v>3795</v>
      </c>
      <c r="T67" s="621">
        <v>35</v>
      </c>
      <c r="U67" s="621">
        <v>4</v>
      </c>
      <c r="V67" s="621">
        <v>39</v>
      </c>
      <c r="W67" s="622">
        <v>0.98980000000000001</v>
      </c>
      <c r="X67" s="464">
        <v>1</v>
      </c>
      <c r="Y67" s="464">
        <v>1</v>
      </c>
      <c r="Z67" s="464">
        <v>1</v>
      </c>
      <c r="AA67" s="464">
        <v>1</v>
      </c>
      <c r="AB67" s="464" t="s">
        <v>279</v>
      </c>
      <c r="AC67" s="463" t="s">
        <v>721</v>
      </c>
      <c r="AD67" s="463" t="s">
        <v>722</v>
      </c>
      <c r="AE67" s="463"/>
      <c r="AF67" s="463"/>
      <c r="AG67" s="463"/>
      <c r="AH67" s="463"/>
      <c r="AI67" s="463"/>
      <c r="AJ67" s="460"/>
      <c r="AK67" s="460"/>
      <c r="AL67" s="460"/>
      <c r="AM67" s="460"/>
      <c r="AN67" s="460"/>
      <c r="AO67" s="460"/>
      <c r="AP67" s="463" t="s">
        <v>289</v>
      </c>
      <c r="AQ67" s="463">
        <v>0</v>
      </c>
      <c r="AT67" s="177" t="s">
        <v>279</v>
      </c>
      <c r="AU67" s="392" t="s">
        <v>697</v>
      </c>
      <c r="AV67" s="392" t="s">
        <v>723</v>
      </c>
      <c r="AW67" s="392" t="s">
        <v>724</v>
      </c>
      <c r="AX67" s="450" t="s">
        <v>694</v>
      </c>
    </row>
    <row r="68" spans="1:50" ht="35.15" hidden="1" customHeight="1">
      <c r="A68" s="149">
        <v>64</v>
      </c>
      <c r="B68" s="597" t="s">
        <v>279</v>
      </c>
      <c r="C68" s="597"/>
      <c r="D68" s="597" t="s">
        <v>725</v>
      </c>
      <c r="E68" s="597" t="s">
        <v>726</v>
      </c>
      <c r="F68" s="597" t="s">
        <v>281</v>
      </c>
      <c r="G68" s="597">
        <v>1</v>
      </c>
      <c r="H68" s="597">
        <v>0</v>
      </c>
      <c r="I68" s="597" t="s">
        <v>282</v>
      </c>
      <c r="J68" s="597" t="s">
        <v>424</v>
      </c>
      <c r="K68" s="597" t="s">
        <v>311</v>
      </c>
      <c r="L68" s="597" t="s">
        <v>284</v>
      </c>
      <c r="M68" s="597" t="s">
        <v>285</v>
      </c>
      <c r="N68" s="597" t="s">
        <v>726</v>
      </c>
      <c r="O68" s="597" t="s">
        <v>726</v>
      </c>
      <c r="P68" s="597" t="s">
        <v>727</v>
      </c>
      <c r="Q68" s="597">
        <v>7207</v>
      </c>
      <c r="R68" s="621">
        <v>6908</v>
      </c>
      <c r="S68" s="621">
        <v>6900</v>
      </c>
      <c r="T68" s="621">
        <v>0</v>
      </c>
      <c r="U68" s="621">
        <v>8</v>
      </c>
      <c r="V68" s="621">
        <v>8</v>
      </c>
      <c r="W68" s="622">
        <v>0.99880000000000002</v>
      </c>
      <c r="X68" s="464">
        <v>1</v>
      </c>
      <c r="Y68" s="464">
        <v>1</v>
      </c>
      <c r="Z68" s="464">
        <v>1</v>
      </c>
      <c r="AA68" s="464">
        <v>1</v>
      </c>
      <c r="AB68" s="464" t="s">
        <v>279</v>
      </c>
      <c r="AC68" s="463" t="s">
        <v>728</v>
      </c>
      <c r="AD68" s="463"/>
      <c r="AE68" s="463"/>
      <c r="AF68" s="463"/>
      <c r="AG68" s="463"/>
      <c r="AH68" s="463"/>
      <c r="AI68" s="463"/>
      <c r="AJ68" s="460"/>
      <c r="AK68" s="460"/>
      <c r="AL68" s="460"/>
      <c r="AM68" s="460"/>
      <c r="AN68" s="460"/>
      <c r="AO68" s="460"/>
      <c r="AP68" s="463" t="s">
        <v>289</v>
      </c>
      <c r="AQ68" s="463">
        <v>0</v>
      </c>
      <c r="AT68" s="177" t="s">
        <v>279</v>
      </c>
      <c r="AU68" s="392" t="s">
        <v>698</v>
      </c>
      <c r="AV68" s="392" t="s">
        <v>729</v>
      </c>
      <c r="AW68" s="392" t="s">
        <v>730</v>
      </c>
      <c r="AX68" s="450" t="s">
        <v>694</v>
      </c>
    </row>
    <row r="69" spans="1:50" ht="35.15" hidden="1" customHeight="1">
      <c r="A69" s="149">
        <v>65</v>
      </c>
      <c r="B69" s="597" t="s">
        <v>279</v>
      </c>
      <c r="C69" s="597"/>
      <c r="D69" s="597" t="s">
        <v>731</v>
      </c>
      <c r="E69" s="597" t="s">
        <v>732</v>
      </c>
      <c r="F69" s="597" t="s">
        <v>281</v>
      </c>
      <c r="G69" s="597">
        <v>1</v>
      </c>
      <c r="H69" s="597">
        <v>0</v>
      </c>
      <c r="I69" s="597" t="s">
        <v>282</v>
      </c>
      <c r="J69" s="597" t="s">
        <v>337</v>
      </c>
      <c r="K69" s="597" t="s">
        <v>338</v>
      </c>
      <c r="L69" s="597" t="s">
        <v>284</v>
      </c>
      <c r="M69" s="597" t="s">
        <v>285</v>
      </c>
      <c r="N69" s="597" t="s">
        <v>732</v>
      </c>
      <c r="O69" s="597" t="s">
        <v>732</v>
      </c>
      <c r="P69" s="597" t="s">
        <v>733</v>
      </c>
      <c r="Q69" s="597">
        <v>8811</v>
      </c>
      <c r="R69" s="621">
        <v>8811</v>
      </c>
      <c r="S69" s="621">
        <v>8694</v>
      </c>
      <c r="T69" s="621">
        <v>117</v>
      </c>
      <c r="U69" s="621">
        <v>0</v>
      </c>
      <c r="V69" s="621">
        <v>117</v>
      </c>
      <c r="W69" s="622">
        <v>0.98670000000000002</v>
      </c>
      <c r="X69" s="464">
        <v>1</v>
      </c>
      <c r="Y69" s="464">
        <v>1</v>
      </c>
      <c r="Z69" s="464">
        <v>1</v>
      </c>
      <c r="AA69" s="464">
        <v>1</v>
      </c>
      <c r="AB69" s="464" t="s">
        <v>279</v>
      </c>
      <c r="AC69" s="463" t="s">
        <v>734</v>
      </c>
      <c r="AD69" s="463"/>
      <c r="AE69" s="463"/>
      <c r="AF69" s="463"/>
      <c r="AG69" s="463"/>
      <c r="AH69" s="463"/>
      <c r="AI69" s="463"/>
      <c r="AJ69" s="460"/>
      <c r="AK69" s="460"/>
      <c r="AL69" s="460"/>
      <c r="AM69" s="460"/>
      <c r="AN69" s="460"/>
      <c r="AO69" s="460"/>
      <c r="AP69" s="463" t="s">
        <v>289</v>
      </c>
      <c r="AQ69" s="463">
        <v>0</v>
      </c>
      <c r="AT69" s="177" t="s">
        <v>279</v>
      </c>
      <c r="AU69" s="392" t="s">
        <v>704</v>
      </c>
      <c r="AV69" s="392" t="s">
        <v>735</v>
      </c>
      <c r="AW69" s="392" t="s">
        <v>702</v>
      </c>
      <c r="AX69" s="450" t="s">
        <v>702</v>
      </c>
    </row>
    <row r="70" spans="1:50" ht="35.15" hidden="1" customHeight="1">
      <c r="A70" s="149">
        <v>66</v>
      </c>
      <c r="B70" s="597" t="s">
        <v>279</v>
      </c>
      <c r="C70" s="597"/>
      <c r="D70" s="597" t="s">
        <v>736</v>
      </c>
      <c r="E70" s="597" t="s">
        <v>737</v>
      </c>
      <c r="F70" s="597" t="s">
        <v>281</v>
      </c>
      <c r="G70" s="597">
        <v>1</v>
      </c>
      <c r="H70" s="597">
        <v>0</v>
      </c>
      <c r="I70" s="597" t="s">
        <v>282</v>
      </c>
      <c r="J70" s="597" t="s">
        <v>400</v>
      </c>
      <c r="K70" s="597" t="s">
        <v>279</v>
      </c>
      <c r="L70" s="597" t="s">
        <v>284</v>
      </c>
      <c r="M70" s="597" t="s">
        <v>285</v>
      </c>
      <c r="N70" s="597" t="s">
        <v>738</v>
      </c>
      <c r="O70" s="597" t="s">
        <v>738</v>
      </c>
      <c r="P70" s="597" t="s">
        <v>739</v>
      </c>
      <c r="Q70" s="597">
        <v>10590</v>
      </c>
      <c r="R70" s="621">
        <v>10704</v>
      </c>
      <c r="S70" s="621">
        <v>10272</v>
      </c>
      <c r="T70" s="621">
        <v>432</v>
      </c>
      <c r="U70" s="621">
        <v>0</v>
      </c>
      <c r="V70" s="621">
        <v>432</v>
      </c>
      <c r="W70" s="622">
        <v>0.95960000000000001</v>
      </c>
      <c r="X70" s="464">
        <v>0</v>
      </c>
      <c r="Y70" s="464">
        <v>1</v>
      </c>
      <c r="Z70" s="464">
        <v>0</v>
      </c>
      <c r="AA70" s="464">
        <v>0</v>
      </c>
      <c r="AB70" s="464" t="s">
        <v>279</v>
      </c>
      <c r="AC70" s="463" t="s">
        <v>740</v>
      </c>
      <c r="AD70" s="463"/>
      <c r="AE70" s="463"/>
      <c r="AF70" s="463"/>
      <c r="AG70" s="463"/>
      <c r="AH70" s="463"/>
      <c r="AI70" s="463"/>
      <c r="AJ70" s="460"/>
      <c r="AK70" s="460"/>
      <c r="AL70" s="460"/>
      <c r="AM70" s="460"/>
      <c r="AN70" s="460"/>
      <c r="AO70" s="460"/>
      <c r="AP70" s="463" t="s">
        <v>289</v>
      </c>
      <c r="AQ70" s="463">
        <v>0</v>
      </c>
      <c r="AT70" s="177" t="s">
        <v>279</v>
      </c>
      <c r="AU70" s="594" t="s">
        <v>710</v>
      </c>
      <c r="AV70" s="392" t="s">
        <v>741</v>
      </c>
      <c r="AW70" s="595" t="s">
        <v>742</v>
      </c>
      <c r="AX70" s="450" t="s">
        <v>708</v>
      </c>
    </row>
    <row r="71" spans="1:50" ht="35.15" hidden="1" customHeight="1">
      <c r="A71" s="149">
        <v>67</v>
      </c>
      <c r="B71" s="597" t="s">
        <v>279</v>
      </c>
      <c r="C71" s="597"/>
      <c r="D71" s="597" t="s">
        <v>743</v>
      </c>
      <c r="E71" s="597" t="s">
        <v>744</v>
      </c>
      <c r="F71" s="597" t="s">
        <v>745</v>
      </c>
      <c r="G71" s="597">
        <v>0</v>
      </c>
      <c r="H71" s="597">
        <v>1</v>
      </c>
      <c r="I71" s="597" t="s">
        <v>282</v>
      </c>
      <c r="J71" s="597" t="s">
        <v>318</v>
      </c>
      <c r="K71" s="597" t="s">
        <v>295</v>
      </c>
      <c r="L71" s="597" t="s">
        <v>284</v>
      </c>
      <c r="M71" s="597" t="s">
        <v>285</v>
      </c>
      <c r="N71" s="597" t="s">
        <v>744</v>
      </c>
      <c r="O71" s="597" t="s">
        <v>744</v>
      </c>
      <c r="P71" s="597" t="s">
        <v>746</v>
      </c>
      <c r="Q71" s="597">
        <v>5491</v>
      </c>
      <c r="R71" s="621">
        <v>6086</v>
      </c>
      <c r="S71" s="621">
        <v>5988</v>
      </c>
      <c r="T71" s="621">
        <v>91</v>
      </c>
      <c r="U71" s="621">
        <v>7</v>
      </c>
      <c r="V71" s="621">
        <v>98</v>
      </c>
      <c r="W71" s="622">
        <v>0.9839</v>
      </c>
      <c r="X71" s="464">
        <v>1</v>
      </c>
      <c r="Y71" s="464">
        <v>1</v>
      </c>
      <c r="Z71" s="623">
        <v>1</v>
      </c>
      <c r="AA71" s="464">
        <v>1</v>
      </c>
      <c r="AB71" s="464" t="s">
        <v>279</v>
      </c>
      <c r="AC71" s="463"/>
      <c r="AD71" s="463"/>
      <c r="AE71" s="463"/>
      <c r="AF71" s="463"/>
      <c r="AG71" s="463"/>
      <c r="AH71" s="463"/>
      <c r="AI71" s="463"/>
      <c r="AJ71" s="460" t="s">
        <v>316</v>
      </c>
      <c r="AK71" s="460"/>
      <c r="AL71" s="460"/>
      <c r="AM71" s="460"/>
      <c r="AN71" s="460"/>
      <c r="AO71" s="460"/>
      <c r="AP71" s="463" t="s">
        <v>289</v>
      </c>
      <c r="AQ71" s="463">
        <v>0</v>
      </c>
      <c r="AT71" s="177" t="s">
        <v>279</v>
      </c>
      <c r="AU71" s="594" t="s">
        <v>716</v>
      </c>
      <c r="AV71" s="392" t="s">
        <v>747</v>
      </c>
      <c r="AW71" s="595" t="s">
        <v>748</v>
      </c>
      <c r="AX71" s="450" t="s">
        <v>714</v>
      </c>
    </row>
    <row r="72" spans="1:50" ht="35.15" hidden="1" customHeight="1">
      <c r="A72" s="149">
        <v>68</v>
      </c>
      <c r="B72" s="597" t="s">
        <v>279</v>
      </c>
      <c r="C72" s="597"/>
      <c r="D72" s="597" t="s">
        <v>749</v>
      </c>
      <c r="E72" s="597" t="s">
        <v>750</v>
      </c>
      <c r="F72" s="597" t="s">
        <v>281</v>
      </c>
      <c r="G72" s="597">
        <v>1</v>
      </c>
      <c r="H72" s="597">
        <v>0</v>
      </c>
      <c r="I72" s="597" t="s">
        <v>282</v>
      </c>
      <c r="J72" s="597" t="s">
        <v>354</v>
      </c>
      <c r="K72" s="597" t="s">
        <v>295</v>
      </c>
      <c r="L72" s="597" t="s">
        <v>284</v>
      </c>
      <c r="M72" s="597" t="s">
        <v>285</v>
      </c>
      <c r="N72" s="597" t="s">
        <v>750</v>
      </c>
      <c r="O72" s="597" t="s">
        <v>750</v>
      </c>
      <c r="P72" s="597" t="s">
        <v>751</v>
      </c>
      <c r="Q72" s="597">
        <v>4062</v>
      </c>
      <c r="R72" s="621">
        <v>4062</v>
      </c>
      <c r="S72" s="621">
        <v>3982</v>
      </c>
      <c r="T72" s="621">
        <v>63</v>
      </c>
      <c r="U72" s="621">
        <v>17</v>
      </c>
      <c r="V72" s="621">
        <v>80</v>
      </c>
      <c r="W72" s="622">
        <v>0.98029999999999995</v>
      </c>
      <c r="X72" s="464">
        <v>1</v>
      </c>
      <c r="Y72" s="464">
        <v>1</v>
      </c>
      <c r="Z72" s="464">
        <v>1</v>
      </c>
      <c r="AA72" s="464">
        <v>1</v>
      </c>
      <c r="AB72" s="464" t="s">
        <v>279</v>
      </c>
      <c r="AC72" s="463" t="s">
        <v>752</v>
      </c>
      <c r="AD72" s="463"/>
      <c r="AE72" s="463"/>
      <c r="AF72" s="463"/>
      <c r="AG72" s="463"/>
      <c r="AH72" s="463"/>
      <c r="AI72" s="463"/>
      <c r="AJ72" s="460"/>
      <c r="AK72" s="460"/>
      <c r="AL72" s="460"/>
      <c r="AM72" s="460"/>
      <c r="AN72" s="460"/>
      <c r="AO72" s="460"/>
      <c r="AP72" s="463" t="s">
        <v>289</v>
      </c>
      <c r="AQ72" s="463">
        <v>0</v>
      </c>
      <c r="AT72" s="177" t="s">
        <v>279</v>
      </c>
      <c r="AU72" s="392" t="s">
        <v>721</v>
      </c>
      <c r="AV72" s="392" t="s">
        <v>753</v>
      </c>
      <c r="AW72" s="392" t="s">
        <v>754</v>
      </c>
      <c r="AX72" s="450" t="s">
        <v>719</v>
      </c>
    </row>
    <row r="73" spans="1:50" ht="35.15" hidden="1" customHeight="1">
      <c r="A73" s="149">
        <v>69</v>
      </c>
      <c r="B73" s="597" t="s">
        <v>279</v>
      </c>
      <c r="C73" s="597"/>
      <c r="D73" s="597" t="s">
        <v>755</v>
      </c>
      <c r="E73" s="597" t="s">
        <v>756</v>
      </c>
      <c r="F73" s="597" t="s">
        <v>281</v>
      </c>
      <c r="G73" s="597">
        <v>2</v>
      </c>
      <c r="H73" s="597">
        <v>0</v>
      </c>
      <c r="I73" s="597" t="s">
        <v>282</v>
      </c>
      <c r="J73" s="597" t="s">
        <v>460</v>
      </c>
      <c r="K73" s="597" t="s">
        <v>338</v>
      </c>
      <c r="L73" s="597" t="s">
        <v>284</v>
      </c>
      <c r="M73" s="597" t="s">
        <v>285</v>
      </c>
      <c r="N73" s="597" t="s">
        <v>756</v>
      </c>
      <c r="O73" s="597" t="s">
        <v>756</v>
      </c>
      <c r="P73" s="597" t="s">
        <v>757</v>
      </c>
      <c r="Q73" s="597">
        <v>4908</v>
      </c>
      <c r="R73" s="621">
        <v>4673</v>
      </c>
      <c r="S73" s="621">
        <v>4306</v>
      </c>
      <c r="T73" s="621">
        <v>237</v>
      </c>
      <c r="U73" s="621">
        <v>130</v>
      </c>
      <c r="V73" s="621">
        <v>367</v>
      </c>
      <c r="W73" s="622">
        <v>0.92149999999999999</v>
      </c>
      <c r="X73" s="464">
        <v>0</v>
      </c>
      <c r="Y73" s="464">
        <v>1</v>
      </c>
      <c r="Z73" s="464">
        <v>1</v>
      </c>
      <c r="AA73" s="464">
        <v>0</v>
      </c>
      <c r="AB73" s="464" t="s">
        <v>279</v>
      </c>
      <c r="AC73" s="463" t="s">
        <v>758</v>
      </c>
      <c r="AD73" s="463" t="s">
        <v>759</v>
      </c>
      <c r="AE73" s="463"/>
      <c r="AF73" s="463"/>
      <c r="AG73" s="463"/>
      <c r="AH73" s="463"/>
      <c r="AI73" s="463"/>
      <c r="AJ73" s="460"/>
      <c r="AK73" s="460"/>
      <c r="AL73" s="460"/>
      <c r="AM73" s="460"/>
      <c r="AN73" s="460"/>
      <c r="AO73" s="460"/>
      <c r="AP73" s="463" t="s">
        <v>289</v>
      </c>
      <c r="AQ73" s="463">
        <v>0</v>
      </c>
      <c r="AT73" s="177" t="s">
        <v>279</v>
      </c>
      <c r="AU73" s="392" t="s">
        <v>722</v>
      </c>
      <c r="AV73" s="392" t="s">
        <v>760</v>
      </c>
      <c r="AW73" s="392" t="s">
        <v>719</v>
      </c>
      <c r="AX73" s="450" t="s">
        <v>719</v>
      </c>
    </row>
    <row r="74" spans="1:50" ht="35.15" hidden="1" customHeight="1">
      <c r="A74" s="149">
        <v>70</v>
      </c>
      <c r="B74" s="597" t="s">
        <v>279</v>
      </c>
      <c r="C74" s="597"/>
      <c r="D74" s="597" t="s">
        <v>761</v>
      </c>
      <c r="E74" s="597" t="s">
        <v>762</v>
      </c>
      <c r="F74" s="597" t="s">
        <v>281</v>
      </c>
      <c r="G74" s="597">
        <v>1</v>
      </c>
      <c r="H74" s="597">
        <v>0</v>
      </c>
      <c r="I74" s="597" t="s">
        <v>282</v>
      </c>
      <c r="J74" s="597" t="s">
        <v>483</v>
      </c>
      <c r="K74" s="597" t="s">
        <v>476</v>
      </c>
      <c r="L74" s="597" t="s">
        <v>284</v>
      </c>
      <c r="M74" s="597" t="s">
        <v>285</v>
      </c>
      <c r="N74" s="597" t="s">
        <v>762</v>
      </c>
      <c r="O74" s="597" t="s">
        <v>762</v>
      </c>
      <c r="P74" s="597" t="s">
        <v>763</v>
      </c>
      <c r="Q74" s="597">
        <v>8608</v>
      </c>
      <c r="R74" s="621">
        <v>8294</v>
      </c>
      <c r="S74" s="621">
        <v>8174</v>
      </c>
      <c r="T74" s="621">
        <v>48</v>
      </c>
      <c r="U74" s="621">
        <v>72</v>
      </c>
      <c r="V74" s="621">
        <v>120</v>
      </c>
      <c r="W74" s="622">
        <v>0.98550000000000004</v>
      </c>
      <c r="X74" s="464">
        <v>1</v>
      </c>
      <c r="Y74" s="464">
        <v>1</v>
      </c>
      <c r="Z74" s="464">
        <v>1</v>
      </c>
      <c r="AA74" s="464">
        <v>1</v>
      </c>
      <c r="AB74" s="464" t="s">
        <v>279</v>
      </c>
      <c r="AC74" s="463" t="s">
        <v>764</v>
      </c>
      <c r="AD74" s="463"/>
      <c r="AE74" s="463"/>
      <c r="AF74" s="463"/>
      <c r="AG74" s="463"/>
      <c r="AH74" s="463"/>
      <c r="AI74" s="463"/>
      <c r="AJ74" s="460"/>
      <c r="AK74" s="460"/>
      <c r="AL74" s="460"/>
      <c r="AM74" s="460"/>
      <c r="AN74" s="460"/>
      <c r="AO74" s="460"/>
      <c r="AP74" s="463" t="s">
        <v>289</v>
      </c>
      <c r="AQ74" s="463">
        <v>0</v>
      </c>
      <c r="AT74" s="177" t="s">
        <v>279</v>
      </c>
      <c r="AU74" s="594" t="s">
        <v>728</v>
      </c>
      <c r="AV74" s="392" t="s">
        <v>765</v>
      </c>
      <c r="AW74" s="595" t="s">
        <v>627</v>
      </c>
      <c r="AX74" s="450" t="s">
        <v>726</v>
      </c>
    </row>
    <row r="75" spans="1:50" ht="35.15" hidden="1" customHeight="1">
      <c r="A75" s="149">
        <v>71</v>
      </c>
      <c r="B75" s="597" t="s">
        <v>279</v>
      </c>
      <c r="C75" s="597"/>
      <c r="D75" s="597" t="s">
        <v>766</v>
      </c>
      <c r="E75" s="597" t="s">
        <v>767</v>
      </c>
      <c r="F75" s="597" t="s">
        <v>281</v>
      </c>
      <c r="G75" s="597">
        <v>1</v>
      </c>
      <c r="H75" s="597">
        <v>0</v>
      </c>
      <c r="I75" s="597" t="s">
        <v>282</v>
      </c>
      <c r="J75" s="597" t="s">
        <v>483</v>
      </c>
      <c r="K75" s="597" t="s">
        <v>279</v>
      </c>
      <c r="L75" s="597" t="s">
        <v>284</v>
      </c>
      <c r="M75" s="597" t="s">
        <v>285</v>
      </c>
      <c r="N75" s="597" t="s">
        <v>767</v>
      </c>
      <c r="O75" s="597" t="s">
        <v>767</v>
      </c>
      <c r="P75" s="597" t="s">
        <v>768</v>
      </c>
      <c r="Q75" s="597">
        <v>3300</v>
      </c>
      <c r="R75" s="621">
        <v>3066</v>
      </c>
      <c r="S75" s="621">
        <v>2924</v>
      </c>
      <c r="T75" s="621">
        <v>117</v>
      </c>
      <c r="U75" s="621">
        <v>25</v>
      </c>
      <c r="V75" s="621">
        <v>142</v>
      </c>
      <c r="W75" s="622">
        <v>0.95369999999999999</v>
      </c>
      <c r="X75" s="464">
        <v>0</v>
      </c>
      <c r="Y75" s="464">
        <v>1</v>
      </c>
      <c r="Z75" s="464">
        <v>1</v>
      </c>
      <c r="AA75" s="464">
        <v>0</v>
      </c>
      <c r="AB75" s="464" t="s">
        <v>279</v>
      </c>
      <c r="AC75" s="463" t="s">
        <v>769</v>
      </c>
      <c r="AD75" s="463"/>
      <c r="AE75" s="463"/>
      <c r="AF75" s="463"/>
      <c r="AG75" s="463"/>
      <c r="AH75" s="463"/>
      <c r="AI75" s="463"/>
      <c r="AJ75" s="460"/>
      <c r="AK75" s="460"/>
      <c r="AL75" s="460"/>
      <c r="AM75" s="460"/>
      <c r="AN75" s="460"/>
      <c r="AO75" s="460"/>
      <c r="AP75" s="463" t="s">
        <v>289</v>
      </c>
      <c r="AQ75" s="463">
        <v>0</v>
      </c>
      <c r="AT75" s="177" t="s">
        <v>279</v>
      </c>
      <c r="AU75" s="392" t="s">
        <v>734</v>
      </c>
      <c r="AV75" s="392" t="s">
        <v>770</v>
      </c>
      <c r="AW75" s="392" t="s">
        <v>627</v>
      </c>
      <c r="AX75" s="450" t="s">
        <v>732</v>
      </c>
    </row>
    <row r="76" spans="1:50" ht="35.15" hidden="1" customHeight="1">
      <c r="A76" s="149">
        <v>72</v>
      </c>
      <c r="B76" s="597" t="s">
        <v>279</v>
      </c>
      <c r="C76" s="597"/>
      <c r="D76" s="597" t="s">
        <v>771</v>
      </c>
      <c r="E76" s="597" t="s">
        <v>772</v>
      </c>
      <c r="F76" s="597" t="s">
        <v>281</v>
      </c>
      <c r="G76" s="597">
        <v>2</v>
      </c>
      <c r="H76" s="597">
        <v>0</v>
      </c>
      <c r="I76" s="597" t="s">
        <v>282</v>
      </c>
      <c r="J76" s="597" t="s">
        <v>545</v>
      </c>
      <c r="K76" s="597" t="s">
        <v>311</v>
      </c>
      <c r="L76" s="597" t="s">
        <v>339</v>
      </c>
      <c r="M76" s="597" t="s">
        <v>285</v>
      </c>
      <c r="N76" s="597" t="s">
        <v>772</v>
      </c>
      <c r="O76" s="597" t="s">
        <v>772</v>
      </c>
      <c r="P76" s="597" t="s">
        <v>773</v>
      </c>
      <c r="Q76" s="597">
        <v>2206</v>
      </c>
      <c r="R76" s="621">
        <v>2681</v>
      </c>
      <c r="S76" s="621">
        <v>2641</v>
      </c>
      <c r="T76" s="621">
        <v>40</v>
      </c>
      <c r="U76" s="621">
        <v>0</v>
      </c>
      <c r="V76" s="621">
        <v>40</v>
      </c>
      <c r="W76" s="622">
        <v>0.98509999999999998</v>
      </c>
      <c r="X76" s="464">
        <v>1</v>
      </c>
      <c r="Y76" s="464">
        <v>1</v>
      </c>
      <c r="Z76" s="464">
        <v>0</v>
      </c>
      <c r="AA76" s="464">
        <v>0</v>
      </c>
      <c r="AB76" s="464" t="s">
        <v>279</v>
      </c>
      <c r="AC76" s="463" t="s">
        <v>774</v>
      </c>
      <c r="AD76" s="463" t="s">
        <v>775</v>
      </c>
      <c r="AE76" s="463"/>
      <c r="AF76" s="463"/>
      <c r="AG76" s="463"/>
      <c r="AH76" s="463"/>
      <c r="AI76" s="463"/>
      <c r="AJ76" s="460"/>
      <c r="AK76" s="460"/>
      <c r="AL76" s="460"/>
      <c r="AM76" s="460"/>
      <c r="AN76" s="460"/>
      <c r="AO76" s="460"/>
      <c r="AP76" s="463" t="s">
        <v>289</v>
      </c>
      <c r="AQ76" s="463">
        <v>0</v>
      </c>
      <c r="AT76" s="177" t="s">
        <v>279</v>
      </c>
      <c r="AU76" s="392" t="s">
        <v>740</v>
      </c>
      <c r="AV76" s="392" t="s">
        <v>776</v>
      </c>
      <c r="AW76" s="392" t="s">
        <v>737</v>
      </c>
      <c r="AX76" s="450" t="s">
        <v>737</v>
      </c>
    </row>
    <row r="77" spans="1:50" ht="35.15" hidden="1" customHeight="1">
      <c r="A77" s="149">
        <v>73</v>
      </c>
      <c r="B77" s="597" t="s">
        <v>279</v>
      </c>
      <c r="C77" s="597"/>
      <c r="D77" s="597" t="s">
        <v>777</v>
      </c>
      <c r="E77" s="597" t="s">
        <v>778</v>
      </c>
      <c r="F77" s="597" t="s">
        <v>281</v>
      </c>
      <c r="G77" s="597">
        <v>1</v>
      </c>
      <c r="H77" s="597">
        <v>0</v>
      </c>
      <c r="I77" s="597" t="s">
        <v>282</v>
      </c>
      <c r="J77" s="597" t="s">
        <v>375</v>
      </c>
      <c r="K77" s="597" t="s">
        <v>374</v>
      </c>
      <c r="L77" s="597" t="s">
        <v>284</v>
      </c>
      <c r="M77" s="597" t="s">
        <v>285</v>
      </c>
      <c r="N77" s="597" t="s">
        <v>778</v>
      </c>
      <c r="O77" s="597" t="s">
        <v>779</v>
      </c>
      <c r="P77" s="597" t="s">
        <v>780</v>
      </c>
      <c r="Q77" s="597">
        <v>3745</v>
      </c>
      <c r="R77" s="621">
        <v>3782</v>
      </c>
      <c r="S77" s="621">
        <v>3627</v>
      </c>
      <c r="T77" s="621">
        <v>81</v>
      </c>
      <c r="U77" s="621">
        <v>74</v>
      </c>
      <c r="V77" s="621">
        <v>155</v>
      </c>
      <c r="W77" s="622">
        <v>0.95899999999999996</v>
      </c>
      <c r="X77" s="464">
        <v>0</v>
      </c>
      <c r="Y77" s="464">
        <v>1</v>
      </c>
      <c r="Z77" s="464">
        <v>1</v>
      </c>
      <c r="AA77" s="464">
        <v>0</v>
      </c>
      <c r="AB77" s="464" t="s">
        <v>279</v>
      </c>
      <c r="AC77" s="463" t="s">
        <v>781</v>
      </c>
      <c r="AD77" s="463"/>
      <c r="AE77" s="463"/>
      <c r="AF77" s="463"/>
      <c r="AG77" s="463"/>
      <c r="AH77" s="463"/>
      <c r="AI77" s="463"/>
      <c r="AJ77" s="460"/>
      <c r="AK77" s="460"/>
      <c r="AL77" s="460"/>
      <c r="AM77" s="460"/>
      <c r="AN77" s="460"/>
      <c r="AO77" s="460"/>
      <c r="AP77" s="463" t="s">
        <v>289</v>
      </c>
      <c r="AQ77" s="463">
        <v>0</v>
      </c>
      <c r="AT77" s="177" t="s">
        <v>279</v>
      </c>
      <c r="AU77" s="392" t="s">
        <v>752</v>
      </c>
      <c r="AV77" s="392" t="s">
        <v>782</v>
      </c>
      <c r="AW77" s="392" t="s">
        <v>750</v>
      </c>
      <c r="AX77" s="450" t="s">
        <v>750</v>
      </c>
    </row>
    <row r="78" spans="1:50" ht="35.15" hidden="1" customHeight="1">
      <c r="A78" s="149">
        <v>74</v>
      </c>
      <c r="B78" s="597" t="s">
        <v>279</v>
      </c>
      <c r="C78" s="597"/>
      <c r="D78" s="597" t="s">
        <v>783</v>
      </c>
      <c r="E78" s="597" t="s">
        <v>784</v>
      </c>
      <c r="F78" s="597" t="s">
        <v>281</v>
      </c>
      <c r="G78" s="597">
        <v>1</v>
      </c>
      <c r="H78" s="597">
        <v>0</v>
      </c>
      <c r="I78" s="597" t="s">
        <v>282</v>
      </c>
      <c r="J78" s="597" t="s">
        <v>424</v>
      </c>
      <c r="K78" s="597" t="s">
        <v>279</v>
      </c>
      <c r="L78" s="597" t="s">
        <v>284</v>
      </c>
      <c r="M78" s="597" t="s">
        <v>285</v>
      </c>
      <c r="N78" s="597" t="s">
        <v>784</v>
      </c>
      <c r="O78" s="597" t="s">
        <v>784</v>
      </c>
      <c r="P78" s="597" t="s">
        <v>785</v>
      </c>
      <c r="Q78" s="597">
        <v>5385</v>
      </c>
      <c r="R78" s="621">
        <v>5445</v>
      </c>
      <c r="S78" s="621">
        <v>5406</v>
      </c>
      <c r="T78" s="621">
        <v>19</v>
      </c>
      <c r="U78" s="621">
        <v>20</v>
      </c>
      <c r="V78" s="621">
        <v>39</v>
      </c>
      <c r="W78" s="622">
        <v>0.99280000000000002</v>
      </c>
      <c r="X78" s="464">
        <v>1</v>
      </c>
      <c r="Y78" s="464">
        <v>1</v>
      </c>
      <c r="Z78" s="464">
        <v>1</v>
      </c>
      <c r="AA78" s="464">
        <v>1</v>
      </c>
      <c r="AB78" s="464" t="s">
        <v>279</v>
      </c>
      <c r="AC78" s="463" t="s">
        <v>786</v>
      </c>
      <c r="AD78" s="463"/>
      <c r="AE78" s="463"/>
      <c r="AF78" s="463"/>
      <c r="AG78" s="463"/>
      <c r="AH78" s="463"/>
      <c r="AI78" s="463"/>
      <c r="AJ78" s="460"/>
      <c r="AK78" s="460"/>
      <c r="AL78" s="460"/>
      <c r="AM78" s="460"/>
      <c r="AN78" s="460"/>
      <c r="AO78" s="460"/>
      <c r="AP78" s="463" t="s">
        <v>289</v>
      </c>
      <c r="AQ78" s="463">
        <v>0</v>
      </c>
      <c r="AT78" s="177" t="s">
        <v>279</v>
      </c>
      <c r="AU78" s="392" t="s">
        <v>758</v>
      </c>
      <c r="AV78" s="392" t="s">
        <v>787</v>
      </c>
      <c r="AW78" s="392" t="s">
        <v>788</v>
      </c>
      <c r="AX78" s="450" t="s">
        <v>756</v>
      </c>
    </row>
    <row r="79" spans="1:50" ht="35.15" hidden="1" customHeight="1">
      <c r="A79" s="149">
        <v>75</v>
      </c>
      <c r="B79" s="597" t="s">
        <v>279</v>
      </c>
      <c r="C79" s="597"/>
      <c r="D79" s="597" t="s">
        <v>789</v>
      </c>
      <c r="E79" s="597" t="s">
        <v>790</v>
      </c>
      <c r="F79" s="597" t="s">
        <v>281</v>
      </c>
      <c r="G79" s="597">
        <v>1</v>
      </c>
      <c r="H79" s="597">
        <v>0</v>
      </c>
      <c r="I79" s="597" t="s">
        <v>282</v>
      </c>
      <c r="J79" s="597" t="s">
        <v>467</v>
      </c>
      <c r="K79" s="597" t="s">
        <v>295</v>
      </c>
      <c r="L79" s="597" t="s">
        <v>284</v>
      </c>
      <c r="M79" s="597" t="s">
        <v>285</v>
      </c>
      <c r="N79" s="597" t="s">
        <v>790</v>
      </c>
      <c r="O79" s="597" t="s">
        <v>790</v>
      </c>
      <c r="P79" s="597" t="s">
        <v>791</v>
      </c>
      <c r="Q79" s="597">
        <v>4188</v>
      </c>
      <c r="R79" s="621">
        <v>4000</v>
      </c>
      <c r="S79" s="621">
        <v>3921</v>
      </c>
      <c r="T79" s="621">
        <v>47</v>
      </c>
      <c r="U79" s="621">
        <v>32</v>
      </c>
      <c r="V79" s="621">
        <v>79</v>
      </c>
      <c r="W79" s="622">
        <v>0.98029999999999995</v>
      </c>
      <c r="X79" s="464">
        <v>1</v>
      </c>
      <c r="Y79" s="464">
        <v>1</v>
      </c>
      <c r="Z79" s="464">
        <v>1</v>
      </c>
      <c r="AA79" s="464">
        <v>1</v>
      </c>
      <c r="AB79" s="464" t="s">
        <v>279</v>
      </c>
      <c r="AC79" s="463" t="s">
        <v>792</v>
      </c>
      <c r="AD79" s="463"/>
      <c r="AE79" s="463"/>
      <c r="AF79" s="463"/>
      <c r="AG79" s="463"/>
      <c r="AH79" s="463"/>
      <c r="AI79" s="463"/>
      <c r="AJ79" s="460"/>
      <c r="AK79" s="460"/>
      <c r="AL79" s="460"/>
      <c r="AM79" s="460"/>
      <c r="AN79" s="460"/>
      <c r="AO79" s="460"/>
      <c r="AP79" s="463" t="s">
        <v>289</v>
      </c>
      <c r="AQ79" s="463">
        <v>0</v>
      </c>
      <c r="AT79" s="177" t="s">
        <v>279</v>
      </c>
      <c r="AU79" s="392" t="s">
        <v>759</v>
      </c>
      <c r="AV79" s="392" t="s">
        <v>793</v>
      </c>
      <c r="AW79" s="392" t="s">
        <v>794</v>
      </c>
      <c r="AX79" s="450" t="s">
        <v>756</v>
      </c>
    </row>
    <row r="80" spans="1:50" ht="35.15" hidden="1" customHeight="1">
      <c r="A80" s="149">
        <v>76</v>
      </c>
      <c r="B80" s="597" t="s">
        <v>279</v>
      </c>
      <c r="C80" s="597"/>
      <c r="D80" s="597" t="s">
        <v>795</v>
      </c>
      <c r="E80" s="597" t="s">
        <v>796</v>
      </c>
      <c r="F80" s="597" t="s">
        <v>281</v>
      </c>
      <c r="G80" s="597">
        <v>1</v>
      </c>
      <c r="H80" s="597">
        <v>0</v>
      </c>
      <c r="I80" s="597" t="s">
        <v>282</v>
      </c>
      <c r="J80" s="597" t="s">
        <v>375</v>
      </c>
      <c r="K80" s="597" t="s">
        <v>374</v>
      </c>
      <c r="L80" s="597" t="s">
        <v>284</v>
      </c>
      <c r="M80" s="597" t="s">
        <v>285</v>
      </c>
      <c r="N80" s="597" t="s">
        <v>796</v>
      </c>
      <c r="O80" s="597" t="s">
        <v>796</v>
      </c>
      <c r="P80" s="597" t="s">
        <v>797</v>
      </c>
      <c r="Q80" s="597">
        <v>4135</v>
      </c>
      <c r="R80" s="621">
        <v>3852</v>
      </c>
      <c r="S80" s="621">
        <v>3784</v>
      </c>
      <c r="T80" s="621">
        <v>47</v>
      </c>
      <c r="U80" s="621">
        <v>21</v>
      </c>
      <c r="V80" s="621">
        <v>68</v>
      </c>
      <c r="W80" s="622">
        <v>0.98229999999999995</v>
      </c>
      <c r="X80" s="464">
        <v>1</v>
      </c>
      <c r="Y80" s="464">
        <v>1</v>
      </c>
      <c r="Z80" s="464">
        <v>1</v>
      </c>
      <c r="AA80" s="464">
        <v>1</v>
      </c>
      <c r="AB80" s="464" t="s">
        <v>279</v>
      </c>
      <c r="AC80" s="463" t="s">
        <v>798</v>
      </c>
      <c r="AD80" s="463"/>
      <c r="AE80" s="463"/>
      <c r="AF80" s="463"/>
      <c r="AG80" s="463"/>
      <c r="AH80" s="463"/>
      <c r="AI80" s="463"/>
      <c r="AJ80" s="460"/>
      <c r="AK80" s="460"/>
      <c r="AL80" s="460"/>
      <c r="AM80" s="460"/>
      <c r="AN80" s="460"/>
      <c r="AO80" s="460"/>
      <c r="AP80" s="463" t="s">
        <v>289</v>
      </c>
      <c r="AQ80" s="463">
        <v>0</v>
      </c>
      <c r="AT80" s="177" t="s">
        <v>279</v>
      </c>
      <c r="AU80" s="392" t="s">
        <v>764</v>
      </c>
      <c r="AV80" s="392" t="s">
        <v>799</v>
      </c>
      <c r="AW80" s="392" t="s">
        <v>800</v>
      </c>
      <c r="AX80" s="450" t="s">
        <v>762</v>
      </c>
    </row>
    <row r="81" spans="1:50" ht="35.15" hidden="1" customHeight="1">
      <c r="A81" s="149">
        <v>77</v>
      </c>
      <c r="B81" s="597" t="s">
        <v>279</v>
      </c>
      <c r="C81" s="597"/>
      <c r="D81" s="597" t="s">
        <v>801</v>
      </c>
      <c r="E81" s="597" t="s">
        <v>802</v>
      </c>
      <c r="F81" s="597" t="s">
        <v>281</v>
      </c>
      <c r="G81" s="597">
        <v>1</v>
      </c>
      <c r="H81" s="597">
        <v>0</v>
      </c>
      <c r="I81" s="597" t="s">
        <v>282</v>
      </c>
      <c r="J81" s="597" t="s">
        <v>416</v>
      </c>
      <c r="K81" s="597" t="s">
        <v>295</v>
      </c>
      <c r="L81" s="597" t="s">
        <v>284</v>
      </c>
      <c r="M81" s="597" t="s">
        <v>285</v>
      </c>
      <c r="N81" s="597" t="s">
        <v>802</v>
      </c>
      <c r="O81" s="597" t="s">
        <v>802</v>
      </c>
      <c r="P81" s="597" t="s">
        <v>803</v>
      </c>
      <c r="Q81" s="597">
        <v>2678</v>
      </c>
      <c r="R81" s="621">
        <v>2541</v>
      </c>
      <c r="S81" s="621">
        <v>2491</v>
      </c>
      <c r="T81" s="621">
        <v>6</v>
      </c>
      <c r="U81" s="621">
        <v>44</v>
      </c>
      <c r="V81" s="621">
        <v>50</v>
      </c>
      <c r="W81" s="622">
        <v>0.98029999999999995</v>
      </c>
      <c r="X81" s="464">
        <v>1</v>
      </c>
      <c r="Y81" s="464">
        <v>1</v>
      </c>
      <c r="Z81" s="464">
        <v>1</v>
      </c>
      <c r="AA81" s="464">
        <v>1</v>
      </c>
      <c r="AB81" s="464" t="s">
        <v>279</v>
      </c>
      <c r="AC81" s="463" t="s">
        <v>804</v>
      </c>
      <c r="AD81" s="463"/>
      <c r="AE81" s="463"/>
      <c r="AF81" s="463"/>
      <c r="AG81" s="463"/>
      <c r="AH81" s="463"/>
      <c r="AI81" s="463"/>
      <c r="AJ81" s="460"/>
      <c r="AK81" s="460"/>
      <c r="AL81" s="460"/>
      <c r="AM81" s="460"/>
      <c r="AN81" s="460"/>
      <c r="AO81" s="460"/>
      <c r="AP81" s="463" t="s">
        <v>289</v>
      </c>
      <c r="AQ81" s="463">
        <v>0</v>
      </c>
      <c r="AT81" s="177" t="s">
        <v>279</v>
      </c>
      <c r="AU81" s="392" t="s">
        <v>769</v>
      </c>
      <c r="AV81" s="392" t="s">
        <v>805</v>
      </c>
      <c r="AW81" s="392" t="s">
        <v>806</v>
      </c>
      <c r="AX81" s="450" t="s">
        <v>767</v>
      </c>
    </row>
    <row r="82" spans="1:50" ht="35.15" hidden="1" customHeight="1">
      <c r="A82" s="149">
        <v>78</v>
      </c>
      <c r="B82" s="597" t="s">
        <v>279</v>
      </c>
      <c r="C82" s="597"/>
      <c r="D82" s="597" t="s">
        <v>807</v>
      </c>
      <c r="E82" s="597" t="s">
        <v>808</v>
      </c>
      <c r="F82" s="597" t="s">
        <v>281</v>
      </c>
      <c r="G82" s="597">
        <v>1</v>
      </c>
      <c r="H82" s="597">
        <v>0</v>
      </c>
      <c r="I82" s="597" t="s">
        <v>282</v>
      </c>
      <c r="J82" s="597" t="s">
        <v>446</v>
      </c>
      <c r="K82" s="597" t="s">
        <v>311</v>
      </c>
      <c r="L82" s="597" t="s">
        <v>284</v>
      </c>
      <c r="M82" s="597" t="s">
        <v>285</v>
      </c>
      <c r="N82" s="597" t="s">
        <v>808</v>
      </c>
      <c r="O82" s="597" t="s">
        <v>808</v>
      </c>
      <c r="P82" s="597" t="s">
        <v>809</v>
      </c>
      <c r="Q82" s="597">
        <v>20068</v>
      </c>
      <c r="R82" s="621">
        <v>20068</v>
      </c>
      <c r="S82" s="621">
        <v>19107</v>
      </c>
      <c r="T82" s="621">
        <v>575</v>
      </c>
      <c r="U82" s="621">
        <v>386</v>
      </c>
      <c r="V82" s="621">
        <v>961</v>
      </c>
      <c r="W82" s="622">
        <v>0.95209999999999995</v>
      </c>
      <c r="X82" s="464">
        <v>0</v>
      </c>
      <c r="Y82" s="464">
        <v>0</v>
      </c>
      <c r="Z82" s="464">
        <v>0</v>
      </c>
      <c r="AA82" s="464">
        <v>0</v>
      </c>
      <c r="AB82" s="464" t="s">
        <v>279</v>
      </c>
      <c r="AC82" s="463" t="s">
        <v>810</v>
      </c>
      <c r="AD82" s="463"/>
      <c r="AE82" s="463"/>
      <c r="AF82" s="463"/>
      <c r="AG82" s="463"/>
      <c r="AH82" s="463"/>
      <c r="AI82" s="463"/>
      <c r="AJ82" s="460"/>
      <c r="AK82" s="460"/>
      <c r="AL82" s="460"/>
      <c r="AM82" s="460"/>
      <c r="AN82" s="460"/>
      <c r="AO82" s="460"/>
      <c r="AP82" s="463" t="s">
        <v>289</v>
      </c>
      <c r="AQ82" s="463">
        <v>0</v>
      </c>
      <c r="AT82" s="177" t="s">
        <v>279</v>
      </c>
      <c r="AU82" s="392" t="s">
        <v>774</v>
      </c>
      <c r="AV82" s="392" t="s">
        <v>811</v>
      </c>
      <c r="AW82" s="392" t="s">
        <v>772</v>
      </c>
      <c r="AX82" s="450" t="s">
        <v>772</v>
      </c>
    </row>
    <row r="83" spans="1:50" ht="35.15" hidden="1" customHeight="1">
      <c r="A83" s="149">
        <v>79</v>
      </c>
      <c r="B83" s="597" t="s">
        <v>279</v>
      </c>
      <c r="C83" s="597"/>
      <c r="D83" s="597" t="s">
        <v>812</v>
      </c>
      <c r="E83" s="597" t="s">
        <v>813</v>
      </c>
      <c r="F83" s="597" t="s">
        <v>281</v>
      </c>
      <c r="G83" s="597">
        <v>1</v>
      </c>
      <c r="H83" s="597">
        <v>0</v>
      </c>
      <c r="I83" s="597" t="s">
        <v>282</v>
      </c>
      <c r="J83" s="597" t="s">
        <v>337</v>
      </c>
      <c r="K83" s="597" t="s">
        <v>338</v>
      </c>
      <c r="L83" s="597" t="s">
        <v>284</v>
      </c>
      <c r="M83" s="597" t="s">
        <v>285</v>
      </c>
      <c r="N83" s="597" t="s">
        <v>814</v>
      </c>
      <c r="O83" s="597" t="s">
        <v>814</v>
      </c>
      <c r="P83" s="597" t="s">
        <v>815</v>
      </c>
      <c r="Q83" s="597">
        <v>5378</v>
      </c>
      <c r="R83" s="621">
        <v>5287</v>
      </c>
      <c r="S83" s="621">
        <v>5100</v>
      </c>
      <c r="T83" s="621">
        <v>172</v>
      </c>
      <c r="U83" s="621">
        <v>15</v>
      </c>
      <c r="V83" s="621">
        <v>187</v>
      </c>
      <c r="W83" s="622">
        <v>0.96460000000000001</v>
      </c>
      <c r="X83" s="464">
        <v>0</v>
      </c>
      <c r="Y83" s="464">
        <v>1</v>
      </c>
      <c r="Z83" s="464">
        <v>1</v>
      </c>
      <c r="AA83" s="464">
        <v>0</v>
      </c>
      <c r="AB83" s="464" t="s">
        <v>279</v>
      </c>
      <c r="AC83" s="463" t="s">
        <v>816</v>
      </c>
      <c r="AD83" s="463"/>
      <c r="AE83" s="463"/>
      <c r="AF83" s="463"/>
      <c r="AG83" s="463"/>
      <c r="AH83" s="463"/>
      <c r="AI83" s="463"/>
      <c r="AJ83" s="460"/>
      <c r="AK83" s="460"/>
      <c r="AL83" s="460"/>
      <c r="AM83" s="460"/>
      <c r="AN83" s="460"/>
      <c r="AO83" s="460"/>
      <c r="AP83" s="463" t="s">
        <v>289</v>
      </c>
      <c r="AQ83" s="463">
        <v>0</v>
      </c>
      <c r="AT83" s="177" t="s">
        <v>279</v>
      </c>
      <c r="AU83" s="392" t="s">
        <v>775</v>
      </c>
      <c r="AV83" s="392" t="s">
        <v>817</v>
      </c>
      <c r="AW83" s="392" t="s">
        <v>818</v>
      </c>
      <c r="AX83" s="450" t="s">
        <v>772</v>
      </c>
    </row>
    <row r="84" spans="1:50" ht="35.15" hidden="1" customHeight="1">
      <c r="A84" s="149">
        <v>80</v>
      </c>
      <c r="B84" s="597" t="s">
        <v>279</v>
      </c>
      <c r="C84" s="597"/>
      <c r="D84" s="597" t="s">
        <v>819</v>
      </c>
      <c r="E84" s="597" t="s">
        <v>820</v>
      </c>
      <c r="F84" s="597" t="s">
        <v>281</v>
      </c>
      <c r="G84" s="597">
        <v>1</v>
      </c>
      <c r="H84" s="597">
        <v>0</v>
      </c>
      <c r="I84" s="597" t="s">
        <v>282</v>
      </c>
      <c r="J84" s="597" t="s">
        <v>497</v>
      </c>
      <c r="K84" s="597" t="s">
        <v>311</v>
      </c>
      <c r="L84" s="597" t="s">
        <v>284</v>
      </c>
      <c r="M84" s="597" t="s">
        <v>285</v>
      </c>
      <c r="N84" s="597" t="s">
        <v>820</v>
      </c>
      <c r="O84" s="597" t="s">
        <v>821</v>
      </c>
      <c r="P84" s="597" t="s">
        <v>822</v>
      </c>
      <c r="Q84" s="597">
        <v>3307</v>
      </c>
      <c r="R84" s="621">
        <v>2163</v>
      </c>
      <c r="S84" s="621">
        <v>1898</v>
      </c>
      <c r="T84" s="621">
        <v>195</v>
      </c>
      <c r="U84" s="621">
        <v>70</v>
      </c>
      <c r="V84" s="621">
        <v>265</v>
      </c>
      <c r="W84" s="622">
        <v>0.87749999999999995</v>
      </c>
      <c r="X84" s="464">
        <v>0</v>
      </c>
      <c r="Y84" s="464">
        <v>1</v>
      </c>
      <c r="Z84" s="464">
        <v>1</v>
      </c>
      <c r="AA84" s="464">
        <v>0</v>
      </c>
      <c r="AB84" s="464" t="s">
        <v>279</v>
      </c>
      <c r="AC84" s="463" t="s">
        <v>823</v>
      </c>
      <c r="AD84" s="463"/>
      <c r="AE84" s="463"/>
      <c r="AF84" s="463"/>
      <c r="AG84" s="463"/>
      <c r="AH84" s="463"/>
      <c r="AI84" s="463"/>
      <c r="AJ84" s="460"/>
      <c r="AK84" s="460"/>
      <c r="AL84" s="460"/>
      <c r="AM84" s="460"/>
      <c r="AN84" s="460"/>
      <c r="AO84" s="460"/>
      <c r="AP84" s="463" t="s">
        <v>289</v>
      </c>
      <c r="AQ84" s="463">
        <v>0</v>
      </c>
      <c r="AT84" s="177" t="s">
        <v>279</v>
      </c>
      <c r="AU84" s="594" t="s">
        <v>781</v>
      </c>
      <c r="AV84" s="392" t="s">
        <v>824</v>
      </c>
      <c r="AW84" s="595" t="s">
        <v>778</v>
      </c>
      <c r="AX84" s="450" t="s">
        <v>778</v>
      </c>
    </row>
    <row r="85" spans="1:50" ht="35.15" hidden="1" customHeight="1">
      <c r="A85" s="149">
        <v>81</v>
      </c>
      <c r="B85" s="597" t="s">
        <v>279</v>
      </c>
      <c r="C85" s="597"/>
      <c r="D85" s="597" t="s">
        <v>825</v>
      </c>
      <c r="E85" s="597" t="s">
        <v>826</v>
      </c>
      <c r="F85" s="597" t="s">
        <v>281</v>
      </c>
      <c r="G85" s="597">
        <v>1</v>
      </c>
      <c r="H85" s="597">
        <v>0</v>
      </c>
      <c r="I85" s="597" t="s">
        <v>282</v>
      </c>
      <c r="J85" s="597" t="s">
        <v>446</v>
      </c>
      <c r="K85" s="597" t="s">
        <v>311</v>
      </c>
      <c r="L85" s="597" t="s">
        <v>284</v>
      </c>
      <c r="M85" s="597" t="s">
        <v>285</v>
      </c>
      <c r="N85" s="597" t="s">
        <v>826</v>
      </c>
      <c r="O85" s="597" t="s">
        <v>826</v>
      </c>
      <c r="P85" s="597" t="s">
        <v>827</v>
      </c>
      <c r="Q85" s="597">
        <v>5997</v>
      </c>
      <c r="R85" s="621">
        <v>5990</v>
      </c>
      <c r="S85" s="621">
        <v>5872</v>
      </c>
      <c r="T85" s="621">
        <v>94</v>
      </c>
      <c r="U85" s="621">
        <v>24</v>
      </c>
      <c r="V85" s="621">
        <v>118</v>
      </c>
      <c r="W85" s="622">
        <v>0.98029999999999995</v>
      </c>
      <c r="X85" s="464">
        <v>1</v>
      </c>
      <c r="Y85" s="464">
        <v>1</v>
      </c>
      <c r="Z85" s="464">
        <v>0</v>
      </c>
      <c r="AA85" s="464">
        <v>0</v>
      </c>
      <c r="AB85" s="464" t="s">
        <v>279</v>
      </c>
      <c r="AC85" s="463" t="s">
        <v>828</v>
      </c>
      <c r="AD85" s="463"/>
      <c r="AE85" s="463"/>
      <c r="AF85" s="463"/>
      <c r="AG85" s="463"/>
      <c r="AH85" s="463"/>
      <c r="AI85" s="463"/>
      <c r="AJ85" s="460"/>
      <c r="AK85" s="460"/>
      <c r="AL85" s="460"/>
      <c r="AM85" s="460"/>
      <c r="AN85" s="460"/>
      <c r="AO85" s="460"/>
      <c r="AP85" s="463" t="s">
        <v>289</v>
      </c>
      <c r="AQ85" s="463">
        <v>0</v>
      </c>
      <c r="AT85" s="177" t="s">
        <v>279</v>
      </c>
      <c r="AU85" s="594" t="s">
        <v>786</v>
      </c>
      <c r="AV85" s="392" t="s">
        <v>829</v>
      </c>
      <c r="AW85" s="595" t="s">
        <v>830</v>
      </c>
      <c r="AX85" s="450" t="s">
        <v>784</v>
      </c>
    </row>
    <row r="86" spans="1:50" ht="35.15" hidden="1" customHeight="1">
      <c r="A86" s="149">
        <v>82</v>
      </c>
      <c r="B86" s="597" t="s">
        <v>279</v>
      </c>
      <c r="C86" s="597"/>
      <c r="D86" s="597" t="s">
        <v>831</v>
      </c>
      <c r="E86" s="597" t="s">
        <v>832</v>
      </c>
      <c r="F86" s="597" t="s">
        <v>281</v>
      </c>
      <c r="G86" s="597">
        <v>1</v>
      </c>
      <c r="H86" s="597">
        <v>0</v>
      </c>
      <c r="I86" s="597" t="s">
        <v>282</v>
      </c>
      <c r="J86" s="597" t="s">
        <v>337</v>
      </c>
      <c r="K86" s="597" t="s">
        <v>338</v>
      </c>
      <c r="L86" s="597" t="s">
        <v>284</v>
      </c>
      <c r="M86" s="597" t="s">
        <v>285</v>
      </c>
      <c r="N86" s="597" t="s">
        <v>814</v>
      </c>
      <c r="O86" s="597" t="s">
        <v>814</v>
      </c>
      <c r="P86" s="597" t="s">
        <v>833</v>
      </c>
      <c r="Q86" s="597">
        <v>2070</v>
      </c>
      <c r="R86" s="621">
        <v>2158</v>
      </c>
      <c r="S86" s="621">
        <v>2099</v>
      </c>
      <c r="T86" s="621">
        <v>38</v>
      </c>
      <c r="U86" s="621">
        <v>21</v>
      </c>
      <c r="V86" s="621">
        <v>59</v>
      </c>
      <c r="W86" s="622">
        <v>0.97270000000000001</v>
      </c>
      <c r="X86" s="464">
        <v>0</v>
      </c>
      <c r="Y86" s="464">
        <v>1</v>
      </c>
      <c r="Z86" s="464">
        <v>1</v>
      </c>
      <c r="AA86" s="464">
        <v>0</v>
      </c>
      <c r="AB86" s="464" t="s">
        <v>279</v>
      </c>
      <c r="AC86" s="463" t="s">
        <v>834</v>
      </c>
      <c r="AD86" s="463"/>
      <c r="AE86" s="463"/>
      <c r="AF86" s="463"/>
      <c r="AG86" s="463"/>
      <c r="AH86" s="463"/>
      <c r="AI86" s="463"/>
      <c r="AJ86" s="460"/>
      <c r="AK86" s="460"/>
      <c r="AL86" s="460"/>
      <c r="AM86" s="460"/>
      <c r="AN86" s="460"/>
      <c r="AO86" s="460"/>
      <c r="AP86" s="463" t="s">
        <v>289</v>
      </c>
      <c r="AQ86" s="463">
        <v>0</v>
      </c>
      <c r="AT86" s="177" t="s">
        <v>279</v>
      </c>
      <c r="AU86" s="594" t="s">
        <v>792</v>
      </c>
      <c r="AV86" s="392" t="s">
        <v>835</v>
      </c>
      <c r="AW86" s="595" t="s">
        <v>790</v>
      </c>
      <c r="AX86" s="450" t="s">
        <v>790</v>
      </c>
    </row>
    <row r="87" spans="1:50" ht="35.15" hidden="1" customHeight="1">
      <c r="A87" s="149">
        <v>83</v>
      </c>
      <c r="B87" s="597" t="s">
        <v>279</v>
      </c>
      <c r="C87" s="597"/>
      <c r="D87" s="597" t="s">
        <v>836</v>
      </c>
      <c r="E87" s="597" t="s">
        <v>837</v>
      </c>
      <c r="F87" s="597"/>
      <c r="G87" s="597"/>
      <c r="H87" s="597"/>
      <c r="I87" s="597" t="s">
        <v>282</v>
      </c>
      <c r="J87" s="597" t="s">
        <v>384</v>
      </c>
      <c r="K87" s="597"/>
      <c r="L87" s="597" t="s">
        <v>284</v>
      </c>
      <c r="M87" s="597" t="s">
        <v>285</v>
      </c>
      <c r="N87" s="597" t="s">
        <v>838</v>
      </c>
      <c r="O87" s="597" t="s">
        <v>838</v>
      </c>
      <c r="P87" s="597"/>
      <c r="Q87" s="597">
        <v>0</v>
      </c>
      <c r="R87" s="621"/>
      <c r="S87" s="621"/>
      <c r="T87" s="621"/>
      <c r="U87" s="621"/>
      <c r="V87" s="621"/>
      <c r="W87" s="622"/>
      <c r="X87" s="464"/>
      <c r="Y87" s="464"/>
      <c r="Z87" s="464"/>
      <c r="AA87" s="464">
        <v>0</v>
      </c>
      <c r="AB87" s="464" t="s">
        <v>279</v>
      </c>
      <c r="AC87" s="463"/>
      <c r="AD87" s="463"/>
      <c r="AE87" s="463"/>
      <c r="AF87" s="463"/>
      <c r="AG87" s="463"/>
      <c r="AH87" s="463"/>
      <c r="AI87" s="463"/>
      <c r="AJ87" s="460"/>
      <c r="AK87" s="460"/>
      <c r="AL87" s="460"/>
      <c r="AM87" s="460"/>
      <c r="AN87" s="460"/>
      <c r="AO87" s="460"/>
      <c r="AP87" s="463" t="s">
        <v>289</v>
      </c>
      <c r="AQ87" s="463">
        <v>0</v>
      </c>
      <c r="AT87" s="177" t="s">
        <v>279</v>
      </c>
      <c r="AU87" s="594" t="s">
        <v>798</v>
      </c>
      <c r="AV87" s="392" t="s">
        <v>839</v>
      </c>
      <c r="AW87" s="595" t="s">
        <v>840</v>
      </c>
      <c r="AX87" s="450" t="s">
        <v>796</v>
      </c>
    </row>
    <row r="88" spans="1:50" ht="35.15" hidden="1" customHeight="1">
      <c r="A88" s="149">
        <v>84</v>
      </c>
      <c r="B88" s="597" t="s">
        <v>279</v>
      </c>
      <c r="C88" s="597"/>
      <c r="D88" s="597" t="s">
        <v>841</v>
      </c>
      <c r="E88" s="597" t="s">
        <v>842</v>
      </c>
      <c r="F88" s="597" t="s">
        <v>281</v>
      </c>
      <c r="G88" s="597">
        <v>2</v>
      </c>
      <c r="H88" s="597">
        <v>0</v>
      </c>
      <c r="I88" s="597" t="s">
        <v>282</v>
      </c>
      <c r="J88" s="597" t="s">
        <v>431</v>
      </c>
      <c r="K88" s="597" t="s">
        <v>338</v>
      </c>
      <c r="L88" s="597" t="s">
        <v>284</v>
      </c>
      <c r="M88" s="597" t="s">
        <v>285</v>
      </c>
      <c r="N88" s="597" t="s">
        <v>843</v>
      </c>
      <c r="O88" s="597" t="s">
        <v>843</v>
      </c>
      <c r="P88" s="597" t="s">
        <v>844</v>
      </c>
      <c r="Q88" s="597">
        <v>3424</v>
      </c>
      <c r="R88" s="621">
        <v>3215</v>
      </c>
      <c r="S88" s="621">
        <v>3199</v>
      </c>
      <c r="T88" s="621">
        <v>0</v>
      </c>
      <c r="U88" s="621">
        <v>16</v>
      </c>
      <c r="V88" s="621">
        <v>16</v>
      </c>
      <c r="W88" s="622">
        <v>0.995</v>
      </c>
      <c r="X88" s="464">
        <v>1</v>
      </c>
      <c r="Y88" s="464">
        <v>1</v>
      </c>
      <c r="Z88" s="464">
        <v>0</v>
      </c>
      <c r="AA88" s="464">
        <v>0</v>
      </c>
      <c r="AB88" s="464" t="s">
        <v>279</v>
      </c>
      <c r="AC88" s="463" t="s">
        <v>845</v>
      </c>
      <c r="AD88" s="463" t="s">
        <v>846</v>
      </c>
      <c r="AE88" s="463"/>
      <c r="AF88" s="463"/>
      <c r="AG88" s="463"/>
      <c r="AH88" s="463"/>
      <c r="AI88" s="463"/>
      <c r="AJ88" s="460"/>
      <c r="AK88" s="460"/>
      <c r="AL88" s="460"/>
      <c r="AM88" s="460"/>
      <c r="AN88" s="460"/>
      <c r="AO88" s="460"/>
      <c r="AP88" s="463" t="s">
        <v>289</v>
      </c>
      <c r="AQ88" s="463">
        <v>0</v>
      </c>
      <c r="AT88" s="177" t="s">
        <v>279</v>
      </c>
      <c r="AU88" s="392" t="s">
        <v>804</v>
      </c>
      <c r="AV88" s="392" t="s">
        <v>847</v>
      </c>
      <c r="AW88" s="392" t="s">
        <v>802</v>
      </c>
      <c r="AX88" s="450" t="s">
        <v>802</v>
      </c>
    </row>
    <row r="89" spans="1:50" ht="35.15" hidden="1" customHeight="1">
      <c r="A89" s="149">
        <v>85</v>
      </c>
      <c r="B89" s="597" t="s">
        <v>279</v>
      </c>
      <c r="C89" s="597"/>
      <c r="D89" s="597" t="s">
        <v>848</v>
      </c>
      <c r="E89" s="597" t="s">
        <v>849</v>
      </c>
      <c r="F89" s="597" t="s">
        <v>281</v>
      </c>
      <c r="G89" s="597">
        <v>1</v>
      </c>
      <c r="H89" s="597">
        <v>0</v>
      </c>
      <c r="I89" s="597" t="s">
        <v>282</v>
      </c>
      <c r="J89" s="597" t="s">
        <v>424</v>
      </c>
      <c r="K89" s="597" t="s">
        <v>311</v>
      </c>
      <c r="L89" s="597" t="s">
        <v>284</v>
      </c>
      <c r="M89" s="597" t="s">
        <v>285</v>
      </c>
      <c r="N89" s="597" t="s">
        <v>849</v>
      </c>
      <c r="O89" s="597" t="s">
        <v>849</v>
      </c>
      <c r="P89" s="597" t="s">
        <v>850</v>
      </c>
      <c r="Q89" s="597">
        <v>2661</v>
      </c>
      <c r="R89" s="621">
        <v>2530</v>
      </c>
      <c r="S89" s="621">
        <v>2505</v>
      </c>
      <c r="T89" s="621">
        <v>14</v>
      </c>
      <c r="U89" s="621">
        <v>11</v>
      </c>
      <c r="V89" s="621">
        <v>25</v>
      </c>
      <c r="W89" s="622">
        <v>0.99009999999999998</v>
      </c>
      <c r="X89" s="464">
        <v>1</v>
      </c>
      <c r="Y89" s="464">
        <v>1</v>
      </c>
      <c r="Z89" s="464">
        <v>1</v>
      </c>
      <c r="AA89" s="464">
        <v>1</v>
      </c>
      <c r="AB89" s="464" t="s">
        <v>279</v>
      </c>
      <c r="AC89" s="463" t="s">
        <v>851</v>
      </c>
      <c r="AD89" s="463"/>
      <c r="AE89" s="463"/>
      <c r="AF89" s="463"/>
      <c r="AG89" s="463"/>
      <c r="AH89" s="463"/>
      <c r="AI89" s="463"/>
      <c r="AJ89" s="460"/>
      <c r="AK89" s="460"/>
      <c r="AL89" s="460"/>
      <c r="AM89" s="460"/>
      <c r="AN89" s="460"/>
      <c r="AO89" s="460"/>
      <c r="AP89" s="463" t="s">
        <v>289</v>
      </c>
      <c r="AQ89" s="463">
        <v>0</v>
      </c>
      <c r="AT89" s="177" t="s">
        <v>279</v>
      </c>
      <c r="AU89" s="392" t="s">
        <v>810</v>
      </c>
      <c r="AV89" s="392" t="s">
        <v>852</v>
      </c>
      <c r="AW89" s="392" t="s">
        <v>853</v>
      </c>
      <c r="AX89" s="450" t="s">
        <v>808</v>
      </c>
    </row>
    <row r="90" spans="1:50" ht="35.15" hidden="1" customHeight="1">
      <c r="A90" s="149">
        <v>86</v>
      </c>
      <c r="B90" s="597" t="s">
        <v>279</v>
      </c>
      <c r="C90" s="597"/>
      <c r="D90" s="597" t="s">
        <v>854</v>
      </c>
      <c r="E90" s="597" t="s">
        <v>855</v>
      </c>
      <c r="F90" s="597" t="s">
        <v>281</v>
      </c>
      <c r="G90" s="597">
        <v>2</v>
      </c>
      <c r="H90" s="597">
        <v>0</v>
      </c>
      <c r="I90" s="597" t="s">
        <v>282</v>
      </c>
      <c r="J90" s="597" t="s">
        <v>440</v>
      </c>
      <c r="K90" s="597" t="s">
        <v>279</v>
      </c>
      <c r="L90" s="597" t="s">
        <v>284</v>
      </c>
      <c r="M90" s="597" t="s">
        <v>285</v>
      </c>
      <c r="N90" s="597" t="s">
        <v>855</v>
      </c>
      <c r="O90" s="597" t="s">
        <v>855</v>
      </c>
      <c r="P90" s="597" t="s">
        <v>856</v>
      </c>
      <c r="Q90" s="597">
        <v>5406</v>
      </c>
      <c r="R90" s="621">
        <v>5341</v>
      </c>
      <c r="S90" s="621">
        <v>5090</v>
      </c>
      <c r="T90" s="621">
        <v>199</v>
      </c>
      <c r="U90" s="621">
        <v>52</v>
      </c>
      <c r="V90" s="621">
        <v>251</v>
      </c>
      <c r="W90" s="622">
        <v>0.95299999999999996</v>
      </c>
      <c r="X90" s="464">
        <v>0</v>
      </c>
      <c r="Y90" s="464">
        <v>1</v>
      </c>
      <c r="Z90" s="464">
        <v>1</v>
      </c>
      <c r="AA90" s="464">
        <v>0</v>
      </c>
      <c r="AB90" s="464" t="s">
        <v>279</v>
      </c>
      <c r="AC90" s="463" t="s">
        <v>857</v>
      </c>
      <c r="AD90" s="463" t="s">
        <v>858</v>
      </c>
      <c r="AE90" s="463"/>
      <c r="AF90" s="463"/>
      <c r="AG90" s="463"/>
      <c r="AH90" s="463"/>
      <c r="AI90" s="463"/>
      <c r="AJ90" s="460"/>
      <c r="AK90" s="460"/>
      <c r="AL90" s="460"/>
      <c r="AM90" s="460"/>
      <c r="AN90" s="460"/>
      <c r="AO90" s="460"/>
      <c r="AP90" s="463" t="s">
        <v>289</v>
      </c>
      <c r="AQ90" s="463">
        <v>0</v>
      </c>
      <c r="AT90" s="177" t="s">
        <v>279</v>
      </c>
      <c r="AU90" s="392" t="s">
        <v>816</v>
      </c>
      <c r="AV90" s="392" t="s">
        <v>859</v>
      </c>
      <c r="AW90" s="392" t="s">
        <v>860</v>
      </c>
      <c r="AX90" s="450" t="s">
        <v>813</v>
      </c>
    </row>
    <row r="91" spans="1:50" ht="35.15" hidden="1" customHeight="1">
      <c r="A91" s="149">
        <v>87</v>
      </c>
      <c r="B91" s="597" t="s">
        <v>279</v>
      </c>
      <c r="C91" s="597"/>
      <c r="D91" s="597" t="s">
        <v>861</v>
      </c>
      <c r="E91" s="597" t="s">
        <v>862</v>
      </c>
      <c r="F91" s="597" t="s">
        <v>281</v>
      </c>
      <c r="G91" s="597">
        <v>1</v>
      </c>
      <c r="H91" s="597">
        <v>0</v>
      </c>
      <c r="I91" s="597" t="s">
        <v>282</v>
      </c>
      <c r="J91" s="597" t="s">
        <v>580</v>
      </c>
      <c r="K91" s="597" t="s">
        <v>279</v>
      </c>
      <c r="L91" s="597" t="s">
        <v>284</v>
      </c>
      <c r="M91" s="597" t="s">
        <v>285</v>
      </c>
      <c r="N91" s="597" t="s">
        <v>862</v>
      </c>
      <c r="O91" s="597" t="s">
        <v>862</v>
      </c>
      <c r="P91" s="597" t="s">
        <v>863</v>
      </c>
      <c r="Q91" s="597">
        <v>4028</v>
      </c>
      <c r="R91" s="621">
        <v>3894</v>
      </c>
      <c r="S91" s="621">
        <v>3880</v>
      </c>
      <c r="T91" s="621">
        <v>0</v>
      </c>
      <c r="U91" s="621">
        <v>14</v>
      </c>
      <c r="V91" s="621">
        <v>14</v>
      </c>
      <c r="W91" s="622">
        <v>0.99639999999999995</v>
      </c>
      <c r="X91" s="464">
        <v>1</v>
      </c>
      <c r="Y91" s="464">
        <v>1</v>
      </c>
      <c r="Z91" s="464">
        <v>1</v>
      </c>
      <c r="AA91" s="464">
        <v>1</v>
      </c>
      <c r="AB91" s="464" t="s">
        <v>279</v>
      </c>
      <c r="AC91" s="463" t="s">
        <v>864</v>
      </c>
      <c r="AD91" s="463"/>
      <c r="AE91" s="463"/>
      <c r="AF91" s="463"/>
      <c r="AG91" s="463"/>
      <c r="AH91" s="463"/>
      <c r="AI91" s="463"/>
      <c r="AJ91" s="460"/>
      <c r="AK91" s="460"/>
      <c r="AL91" s="460"/>
      <c r="AM91" s="460"/>
      <c r="AN91" s="460"/>
      <c r="AO91" s="460"/>
      <c r="AP91" s="463" t="s">
        <v>289</v>
      </c>
      <c r="AQ91" s="463">
        <v>0</v>
      </c>
      <c r="AT91" s="177" t="s">
        <v>279</v>
      </c>
      <c r="AU91" s="594" t="s">
        <v>823</v>
      </c>
      <c r="AV91" s="392" t="s">
        <v>865</v>
      </c>
      <c r="AW91" s="595" t="s">
        <v>820</v>
      </c>
      <c r="AX91" s="450" t="s">
        <v>820</v>
      </c>
    </row>
    <row r="92" spans="1:50" ht="35.15" hidden="1" customHeight="1">
      <c r="A92" s="149">
        <v>88</v>
      </c>
      <c r="B92" s="597" t="s">
        <v>279</v>
      </c>
      <c r="C92" s="597"/>
      <c r="D92" s="597" t="s">
        <v>866</v>
      </c>
      <c r="E92" s="597" t="s">
        <v>867</v>
      </c>
      <c r="F92" s="597" t="s">
        <v>281</v>
      </c>
      <c r="G92" s="597">
        <v>1</v>
      </c>
      <c r="H92" s="597">
        <v>0</v>
      </c>
      <c r="I92" s="597" t="s">
        <v>282</v>
      </c>
      <c r="J92" s="597" t="s">
        <v>384</v>
      </c>
      <c r="K92" s="597" t="s">
        <v>279</v>
      </c>
      <c r="L92" s="597" t="s">
        <v>284</v>
      </c>
      <c r="M92" s="597" t="s">
        <v>285</v>
      </c>
      <c r="N92" s="597" t="s">
        <v>867</v>
      </c>
      <c r="O92" s="597" t="s">
        <v>867</v>
      </c>
      <c r="P92" s="597" t="s">
        <v>868</v>
      </c>
      <c r="Q92" s="597">
        <v>4786</v>
      </c>
      <c r="R92" s="621">
        <v>5020</v>
      </c>
      <c r="S92" s="621">
        <v>4793</v>
      </c>
      <c r="T92" s="621">
        <v>186</v>
      </c>
      <c r="U92" s="621">
        <v>41</v>
      </c>
      <c r="V92" s="621">
        <v>227</v>
      </c>
      <c r="W92" s="622">
        <v>0.95479999999999998</v>
      </c>
      <c r="X92" s="464">
        <v>0</v>
      </c>
      <c r="Y92" s="464">
        <v>1</v>
      </c>
      <c r="Z92" s="464">
        <v>1</v>
      </c>
      <c r="AA92" s="464">
        <v>0</v>
      </c>
      <c r="AB92" s="464" t="s">
        <v>279</v>
      </c>
      <c r="AC92" s="463" t="s">
        <v>869</v>
      </c>
      <c r="AD92" s="463"/>
      <c r="AE92" s="463"/>
      <c r="AF92" s="463"/>
      <c r="AG92" s="463"/>
      <c r="AH92" s="463"/>
      <c r="AI92" s="463"/>
      <c r="AJ92" s="460"/>
      <c r="AK92" s="460"/>
      <c r="AL92" s="460"/>
      <c r="AM92" s="460"/>
      <c r="AN92" s="460"/>
      <c r="AO92" s="460"/>
      <c r="AP92" s="463" t="s">
        <v>289</v>
      </c>
      <c r="AQ92" s="463">
        <v>0</v>
      </c>
      <c r="AT92" s="177" t="s">
        <v>279</v>
      </c>
      <c r="AU92" s="594" t="s">
        <v>828</v>
      </c>
      <c r="AV92" s="392" t="s">
        <v>870</v>
      </c>
      <c r="AW92" s="595" t="s">
        <v>871</v>
      </c>
      <c r="AX92" s="450" t="s">
        <v>826</v>
      </c>
    </row>
    <row r="93" spans="1:50" ht="35.15" hidden="1" customHeight="1">
      <c r="A93" s="149">
        <v>89</v>
      </c>
      <c r="B93" s="597" t="s">
        <v>279</v>
      </c>
      <c r="C93" s="597"/>
      <c r="D93" s="597" t="s">
        <v>872</v>
      </c>
      <c r="E93" s="597" t="s">
        <v>873</v>
      </c>
      <c r="F93" s="597" t="s">
        <v>281</v>
      </c>
      <c r="G93" s="597">
        <v>1</v>
      </c>
      <c r="H93" s="597">
        <v>0</v>
      </c>
      <c r="I93" s="597" t="s">
        <v>282</v>
      </c>
      <c r="J93" s="597" t="s">
        <v>337</v>
      </c>
      <c r="K93" s="597" t="s">
        <v>338</v>
      </c>
      <c r="L93" s="597" t="s">
        <v>284</v>
      </c>
      <c r="M93" s="597" t="s">
        <v>285</v>
      </c>
      <c r="N93" s="597" t="s">
        <v>873</v>
      </c>
      <c r="O93" s="597" t="s">
        <v>873</v>
      </c>
      <c r="P93" s="597" t="s">
        <v>874</v>
      </c>
      <c r="Q93" s="597">
        <v>2613</v>
      </c>
      <c r="R93" s="621">
        <v>2613</v>
      </c>
      <c r="S93" s="621">
        <v>2541</v>
      </c>
      <c r="T93" s="621">
        <v>72</v>
      </c>
      <c r="U93" s="621">
        <v>0</v>
      </c>
      <c r="V93" s="621">
        <v>72</v>
      </c>
      <c r="W93" s="622">
        <v>0.97240000000000004</v>
      </c>
      <c r="X93" s="464">
        <v>0</v>
      </c>
      <c r="Y93" s="464">
        <v>1</v>
      </c>
      <c r="Z93" s="464">
        <v>1</v>
      </c>
      <c r="AA93" s="464">
        <v>0</v>
      </c>
      <c r="AB93" s="464" t="s">
        <v>279</v>
      </c>
      <c r="AC93" s="463" t="s">
        <v>875</v>
      </c>
      <c r="AD93" s="463"/>
      <c r="AE93" s="463"/>
      <c r="AF93" s="463"/>
      <c r="AG93" s="463"/>
      <c r="AH93" s="463"/>
      <c r="AI93" s="463"/>
      <c r="AJ93" s="460"/>
      <c r="AK93" s="460"/>
      <c r="AL93" s="460"/>
      <c r="AM93" s="460"/>
      <c r="AN93" s="460"/>
      <c r="AO93" s="460"/>
      <c r="AP93" s="463" t="s">
        <v>289</v>
      </c>
      <c r="AQ93" s="463">
        <v>0</v>
      </c>
      <c r="AT93" s="177" t="s">
        <v>279</v>
      </c>
      <c r="AU93" s="594" t="s">
        <v>834</v>
      </c>
      <c r="AV93" s="392" t="s">
        <v>876</v>
      </c>
      <c r="AW93" s="595" t="s">
        <v>877</v>
      </c>
      <c r="AX93" s="450" t="s">
        <v>832</v>
      </c>
    </row>
    <row r="94" spans="1:50" ht="35.15" hidden="1" customHeight="1">
      <c r="A94" s="149">
        <v>90</v>
      </c>
      <c r="B94" s="597" t="s">
        <v>279</v>
      </c>
      <c r="C94" s="597"/>
      <c r="D94" s="597" t="s">
        <v>878</v>
      </c>
      <c r="E94" s="597" t="s">
        <v>879</v>
      </c>
      <c r="F94" s="597" t="s">
        <v>281</v>
      </c>
      <c r="G94" s="597">
        <v>1</v>
      </c>
      <c r="H94" s="597">
        <v>0</v>
      </c>
      <c r="I94" s="597" t="s">
        <v>282</v>
      </c>
      <c r="J94" s="597" t="s">
        <v>440</v>
      </c>
      <c r="K94" s="597" t="s">
        <v>279</v>
      </c>
      <c r="L94" s="597" t="s">
        <v>284</v>
      </c>
      <c r="M94" s="597" t="s">
        <v>285</v>
      </c>
      <c r="N94" s="597" t="s">
        <v>879</v>
      </c>
      <c r="O94" s="597" t="s">
        <v>879</v>
      </c>
      <c r="P94" s="597" t="s">
        <v>880</v>
      </c>
      <c r="Q94" s="597">
        <v>7392</v>
      </c>
      <c r="R94" s="621">
        <v>6406</v>
      </c>
      <c r="S94" s="621">
        <v>4823</v>
      </c>
      <c r="T94" s="621">
        <v>1494</v>
      </c>
      <c r="U94" s="621">
        <v>89</v>
      </c>
      <c r="V94" s="621">
        <v>1583</v>
      </c>
      <c r="W94" s="622">
        <v>0.75290000000000001</v>
      </c>
      <c r="X94" s="464">
        <v>0</v>
      </c>
      <c r="Y94" s="464">
        <v>1</v>
      </c>
      <c r="Z94" s="464">
        <v>1</v>
      </c>
      <c r="AA94" s="464">
        <v>0</v>
      </c>
      <c r="AB94" s="464" t="s">
        <v>279</v>
      </c>
      <c r="AC94" s="463" t="s">
        <v>881</v>
      </c>
      <c r="AD94" s="463"/>
      <c r="AE94" s="463"/>
      <c r="AF94" s="463"/>
      <c r="AG94" s="463"/>
      <c r="AH94" s="463"/>
      <c r="AI94" s="463"/>
      <c r="AJ94" s="460"/>
      <c r="AK94" s="460"/>
      <c r="AL94" s="460"/>
      <c r="AM94" s="460"/>
      <c r="AN94" s="460"/>
      <c r="AO94" s="460"/>
      <c r="AP94" s="463" t="s">
        <v>289</v>
      </c>
      <c r="AQ94" s="463">
        <v>0</v>
      </c>
      <c r="AT94" s="177" t="s">
        <v>279</v>
      </c>
      <c r="AU94" s="392" t="s">
        <v>845</v>
      </c>
      <c r="AV94" s="392" t="s">
        <v>882</v>
      </c>
      <c r="AW94" s="392" t="s">
        <v>883</v>
      </c>
      <c r="AX94" s="450" t="s">
        <v>842</v>
      </c>
    </row>
    <row r="95" spans="1:50" ht="35.15" hidden="1" customHeight="1">
      <c r="A95" s="149">
        <v>91</v>
      </c>
      <c r="B95" s="597" t="s">
        <v>279</v>
      </c>
      <c r="C95" s="597"/>
      <c r="D95" s="597" t="s">
        <v>884</v>
      </c>
      <c r="E95" s="597" t="s">
        <v>885</v>
      </c>
      <c r="F95" s="597" t="s">
        <v>281</v>
      </c>
      <c r="G95" s="597">
        <v>1</v>
      </c>
      <c r="H95" s="597">
        <v>0</v>
      </c>
      <c r="I95" s="597" t="s">
        <v>282</v>
      </c>
      <c r="J95" s="597" t="s">
        <v>424</v>
      </c>
      <c r="K95" s="597" t="s">
        <v>311</v>
      </c>
      <c r="L95" s="597" t="s">
        <v>284</v>
      </c>
      <c r="M95" s="597" t="s">
        <v>285</v>
      </c>
      <c r="N95" s="597" t="s">
        <v>885</v>
      </c>
      <c r="O95" s="597" t="s">
        <v>885</v>
      </c>
      <c r="P95" s="597" t="s">
        <v>886</v>
      </c>
      <c r="Q95" s="597">
        <v>3253</v>
      </c>
      <c r="R95" s="621">
        <v>3285</v>
      </c>
      <c r="S95" s="621">
        <v>3242</v>
      </c>
      <c r="T95" s="621">
        <v>4</v>
      </c>
      <c r="U95" s="621">
        <v>39</v>
      </c>
      <c r="V95" s="621">
        <v>43</v>
      </c>
      <c r="W95" s="622">
        <v>0.9869</v>
      </c>
      <c r="X95" s="464">
        <v>1</v>
      </c>
      <c r="Y95" s="464">
        <v>1</v>
      </c>
      <c r="Z95" s="464">
        <v>1</v>
      </c>
      <c r="AA95" s="464">
        <v>1</v>
      </c>
      <c r="AB95" s="464" t="s">
        <v>279</v>
      </c>
      <c r="AC95" s="463" t="s">
        <v>887</v>
      </c>
      <c r="AD95" s="463"/>
      <c r="AE95" s="463"/>
      <c r="AF95" s="463"/>
      <c r="AG95" s="463"/>
      <c r="AH95" s="463"/>
      <c r="AI95" s="463"/>
      <c r="AJ95" s="460"/>
      <c r="AK95" s="460"/>
      <c r="AL95" s="460"/>
      <c r="AM95" s="460"/>
      <c r="AN95" s="460"/>
      <c r="AO95" s="460"/>
      <c r="AP95" s="463" t="s">
        <v>289</v>
      </c>
      <c r="AQ95" s="463">
        <v>0</v>
      </c>
      <c r="AT95" s="177" t="s">
        <v>279</v>
      </c>
      <c r="AU95" s="594" t="s">
        <v>846</v>
      </c>
      <c r="AV95" s="392" t="s">
        <v>888</v>
      </c>
      <c r="AW95" s="595" t="s">
        <v>889</v>
      </c>
      <c r="AX95" s="450" t="s">
        <v>842</v>
      </c>
    </row>
    <row r="96" spans="1:50" ht="35.15" hidden="1" customHeight="1">
      <c r="A96" s="149">
        <v>92</v>
      </c>
      <c r="B96" s="597" t="s">
        <v>279</v>
      </c>
      <c r="C96" s="597"/>
      <c r="D96" s="597" t="s">
        <v>890</v>
      </c>
      <c r="E96" s="597" t="s">
        <v>891</v>
      </c>
      <c r="F96" s="597" t="s">
        <v>281</v>
      </c>
      <c r="G96" s="597">
        <v>1</v>
      </c>
      <c r="H96" s="597">
        <v>0</v>
      </c>
      <c r="I96" s="597" t="s">
        <v>282</v>
      </c>
      <c r="J96" s="597" t="s">
        <v>375</v>
      </c>
      <c r="K96" s="597" t="s">
        <v>374</v>
      </c>
      <c r="L96" s="597" t="s">
        <v>284</v>
      </c>
      <c r="M96" s="597" t="s">
        <v>285</v>
      </c>
      <c r="N96" s="597" t="s">
        <v>519</v>
      </c>
      <c r="O96" s="597" t="s">
        <v>519</v>
      </c>
      <c r="P96" s="597" t="s">
        <v>892</v>
      </c>
      <c r="Q96" s="597">
        <v>2263</v>
      </c>
      <c r="R96" s="621">
        <v>2264</v>
      </c>
      <c r="S96" s="621">
        <v>2242</v>
      </c>
      <c r="T96" s="621">
        <v>8</v>
      </c>
      <c r="U96" s="621">
        <v>14</v>
      </c>
      <c r="V96" s="621">
        <v>22</v>
      </c>
      <c r="W96" s="622">
        <v>0.99029999999999996</v>
      </c>
      <c r="X96" s="464">
        <v>1</v>
      </c>
      <c r="Y96" s="464">
        <v>1</v>
      </c>
      <c r="Z96" s="464">
        <v>1</v>
      </c>
      <c r="AA96" s="464">
        <v>1</v>
      </c>
      <c r="AB96" s="464" t="s">
        <v>279</v>
      </c>
      <c r="AC96" s="463" t="s">
        <v>893</v>
      </c>
      <c r="AD96" s="463"/>
      <c r="AE96" s="463"/>
      <c r="AF96" s="463"/>
      <c r="AG96" s="463"/>
      <c r="AH96" s="463"/>
      <c r="AI96" s="463"/>
      <c r="AJ96" s="460"/>
      <c r="AK96" s="460"/>
      <c r="AL96" s="460"/>
      <c r="AM96" s="460"/>
      <c r="AN96" s="460"/>
      <c r="AO96" s="460"/>
      <c r="AP96" s="463" t="s">
        <v>289</v>
      </c>
      <c r="AQ96" s="463">
        <v>0</v>
      </c>
      <c r="AT96" s="177" t="s">
        <v>279</v>
      </c>
      <c r="AU96" s="594" t="s">
        <v>851</v>
      </c>
      <c r="AV96" s="392" t="s">
        <v>894</v>
      </c>
      <c r="AW96" s="595" t="s">
        <v>895</v>
      </c>
      <c r="AX96" s="450" t="s">
        <v>849</v>
      </c>
    </row>
    <row r="97" spans="1:50" ht="35.15" hidden="1" customHeight="1">
      <c r="A97" s="149" t="s">
        <v>10441</v>
      </c>
      <c r="B97" s="597" t="s">
        <v>279</v>
      </c>
      <c r="C97" s="597"/>
      <c r="D97" s="597" t="s">
        <v>896</v>
      </c>
      <c r="E97" s="597" t="s">
        <v>897</v>
      </c>
      <c r="F97" s="597" t="s">
        <v>281</v>
      </c>
      <c r="G97" s="597">
        <v>1</v>
      </c>
      <c r="H97" s="597">
        <v>0</v>
      </c>
      <c r="I97" s="597" t="s">
        <v>282</v>
      </c>
      <c r="J97" s="597" t="s">
        <v>318</v>
      </c>
      <c r="K97" s="597" t="s">
        <v>279</v>
      </c>
      <c r="L97" s="597" t="s">
        <v>284</v>
      </c>
      <c r="M97" s="597" t="s">
        <v>285</v>
      </c>
      <c r="N97" s="597" t="s">
        <v>898</v>
      </c>
      <c r="O97" s="597" t="s">
        <v>898</v>
      </c>
      <c r="P97" s="597" t="s">
        <v>899</v>
      </c>
      <c r="Q97" s="597">
        <v>2568</v>
      </c>
      <c r="R97" s="621">
        <v>2548</v>
      </c>
      <c r="S97" s="621">
        <v>2500</v>
      </c>
      <c r="T97" s="621">
        <v>36</v>
      </c>
      <c r="U97" s="621">
        <v>12</v>
      </c>
      <c r="V97" s="621">
        <v>48</v>
      </c>
      <c r="W97" s="622">
        <v>0.98119999999999996</v>
      </c>
      <c r="X97" s="464">
        <v>1</v>
      </c>
      <c r="Y97" s="464">
        <v>1</v>
      </c>
      <c r="Z97" s="464">
        <v>0</v>
      </c>
      <c r="AA97" s="464">
        <v>0</v>
      </c>
      <c r="AB97" s="464" t="s">
        <v>279</v>
      </c>
      <c r="AC97" s="463" t="s">
        <v>900</v>
      </c>
      <c r="AD97" s="463"/>
      <c r="AE97" s="463"/>
      <c r="AF97" s="463"/>
      <c r="AG97" s="463"/>
      <c r="AH97" s="463"/>
      <c r="AI97" s="463"/>
      <c r="AJ97" s="460"/>
      <c r="AK97" s="460"/>
      <c r="AL97" s="460"/>
      <c r="AM97" s="460"/>
      <c r="AN97" s="460"/>
      <c r="AO97" s="460"/>
      <c r="AP97" s="463" t="s">
        <v>289</v>
      </c>
      <c r="AQ97" s="463">
        <v>0</v>
      </c>
      <c r="AT97" s="177" t="s">
        <v>279</v>
      </c>
      <c r="AU97" s="594" t="s">
        <v>857</v>
      </c>
      <c r="AV97" s="392" t="s">
        <v>901</v>
      </c>
      <c r="AW97" s="595" t="s">
        <v>902</v>
      </c>
      <c r="AX97" s="450" t="s">
        <v>855</v>
      </c>
    </row>
    <row r="98" spans="1:50" ht="35.15" hidden="1" customHeight="1">
      <c r="A98" s="149">
        <v>94</v>
      </c>
      <c r="B98" s="597" t="s">
        <v>279</v>
      </c>
      <c r="C98" s="597"/>
      <c r="D98" s="597" t="s">
        <v>903</v>
      </c>
      <c r="E98" s="597" t="s">
        <v>904</v>
      </c>
      <c r="F98" s="597" t="s">
        <v>281</v>
      </c>
      <c r="G98" s="597">
        <v>1</v>
      </c>
      <c r="H98" s="597">
        <v>0</v>
      </c>
      <c r="I98" s="597" t="s">
        <v>282</v>
      </c>
      <c r="J98" s="597" t="s">
        <v>532</v>
      </c>
      <c r="K98" s="597" t="s">
        <v>476</v>
      </c>
      <c r="L98" s="597" t="s">
        <v>284</v>
      </c>
      <c r="M98" s="597" t="s">
        <v>285</v>
      </c>
      <c r="N98" s="597" t="s">
        <v>904</v>
      </c>
      <c r="O98" s="597" t="s">
        <v>904</v>
      </c>
      <c r="P98" s="597" t="s">
        <v>905</v>
      </c>
      <c r="Q98" s="597">
        <v>4136</v>
      </c>
      <c r="R98" s="621">
        <v>4095</v>
      </c>
      <c r="S98" s="621">
        <v>4021</v>
      </c>
      <c r="T98" s="621">
        <v>33</v>
      </c>
      <c r="U98" s="621">
        <v>41</v>
      </c>
      <c r="V98" s="621">
        <v>74</v>
      </c>
      <c r="W98" s="622">
        <v>0.9819</v>
      </c>
      <c r="X98" s="464">
        <v>1</v>
      </c>
      <c r="Y98" s="464">
        <v>1</v>
      </c>
      <c r="Z98" s="464">
        <v>1</v>
      </c>
      <c r="AA98" s="464">
        <v>1</v>
      </c>
      <c r="AB98" s="464" t="s">
        <v>279</v>
      </c>
      <c r="AC98" s="463" t="s">
        <v>906</v>
      </c>
      <c r="AD98" s="463"/>
      <c r="AE98" s="463"/>
      <c r="AF98" s="463"/>
      <c r="AG98" s="463"/>
      <c r="AH98" s="463"/>
      <c r="AI98" s="463"/>
      <c r="AJ98" s="460"/>
      <c r="AK98" s="460"/>
      <c r="AL98" s="460"/>
      <c r="AM98" s="460"/>
      <c r="AN98" s="460"/>
      <c r="AO98" s="460"/>
      <c r="AP98" s="463" t="s">
        <v>289</v>
      </c>
      <c r="AQ98" s="463">
        <v>0</v>
      </c>
      <c r="AT98" s="177" t="s">
        <v>279</v>
      </c>
      <c r="AU98" s="594" t="s">
        <v>858</v>
      </c>
      <c r="AV98" s="392" t="s">
        <v>907</v>
      </c>
      <c r="AW98" s="595" t="s">
        <v>908</v>
      </c>
      <c r="AX98" s="450" t="s">
        <v>855</v>
      </c>
    </row>
    <row r="99" spans="1:50" ht="35.15" hidden="1" customHeight="1">
      <c r="A99" s="149">
        <v>95</v>
      </c>
      <c r="B99" s="597" t="s">
        <v>279</v>
      </c>
      <c r="C99" s="597"/>
      <c r="D99" s="597" t="s">
        <v>909</v>
      </c>
      <c r="E99" s="597" t="s">
        <v>910</v>
      </c>
      <c r="F99" s="597" t="s">
        <v>281</v>
      </c>
      <c r="G99" s="597">
        <v>1</v>
      </c>
      <c r="H99" s="597">
        <v>0</v>
      </c>
      <c r="I99" s="597" t="s">
        <v>282</v>
      </c>
      <c r="J99" s="597" t="s">
        <v>446</v>
      </c>
      <c r="K99" s="597" t="s">
        <v>279</v>
      </c>
      <c r="L99" s="597" t="s">
        <v>284</v>
      </c>
      <c r="M99" s="597" t="s">
        <v>285</v>
      </c>
      <c r="N99" s="597" t="s">
        <v>910</v>
      </c>
      <c r="O99" s="597" t="s">
        <v>910</v>
      </c>
      <c r="P99" s="597" t="s">
        <v>911</v>
      </c>
      <c r="Q99" s="597">
        <v>2403</v>
      </c>
      <c r="R99" s="621">
        <v>2363</v>
      </c>
      <c r="S99" s="621">
        <v>2318</v>
      </c>
      <c r="T99" s="621">
        <v>45</v>
      </c>
      <c r="U99" s="621">
        <v>0</v>
      </c>
      <c r="V99" s="621">
        <v>45</v>
      </c>
      <c r="W99" s="622">
        <v>0.98099999999999998</v>
      </c>
      <c r="X99" s="464">
        <v>1</v>
      </c>
      <c r="Y99" s="464">
        <v>1</v>
      </c>
      <c r="Z99" s="464">
        <v>1</v>
      </c>
      <c r="AA99" s="464">
        <v>1</v>
      </c>
      <c r="AB99" s="464" t="s">
        <v>279</v>
      </c>
      <c r="AC99" s="463" t="s">
        <v>912</v>
      </c>
      <c r="AD99" s="463"/>
      <c r="AE99" s="463"/>
      <c r="AF99" s="463"/>
      <c r="AG99" s="463"/>
      <c r="AH99" s="463"/>
      <c r="AI99" s="463"/>
      <c r="AJ99" s="460"/>
      <c r="AK99" s="460"/>
      <c r="AL99" s="460"/>
      <c r="AM99" s="460"/>
      <c r="AN99" s="460"/>
      <c r="AO99" s="460"/>
      <c r="AP99" s="463" t="s">
        <v>289</v>
      </c>
      <c r="AQ99" s="463">
        <v>0</v>
      </c>
      <c r="AT99" s="177" t="s">
        <v>279</v>
      </c>
      <c r="AU99" s="392" t="s">
        <v>864</v>
      </c>
      <c r="AV99" s="392" t="s">
        <v>913</v>
      </c>
      <c r="AW99" s="392" t="s">
        <v>862</v>
      </c>
      <c r="AX99" s="450" t="s">
        <v>862</v>
      </c>
    </row>
    <row r="100" spans="1:50" ht="35.15" hidden="1" customHeight="1">
      <c r="A100" s="149">
        <v>96</v>
      </c>
      <c r="B100" s="597" t="s">
        <v>279</v>
      </c>
      <c r="C100" s="597"/>
      <c r="D100" s="597" t="s">
        <v>914</v>
      </c>
      <c r="E100" s="597" t="s">
        <v>915</v>
      </c>
      <c r="F100" s="597" t="s">
        <v>281</v>
      </c>
      <c r="G100" s="597">
        <v>1</v>
      </c>
      <c r="H100" s="597">
        <v>0</v>
      </c>
      <c r="I100" s="597" t="s">
        <v>282</v>
      </c>
      <c r="J100" s="597" t="s">
        <v>483</v>
      </c>
      <c r="K100" s="597" t="s">
        <v>476</v>
      </c>
      <c r="L100" s="597" t="s">
        <v>284</v>
      </c>
      <c r="M100" s="597" t="s">
        <v>285</v>
      </c>
      <c r="N100" s="597" t="s">
        <v>915</v>
      </c>
      <c r="O100" s="597" t="s">
        <v>915</v>
      </c>
      <c r="P100" s="597" t="s">
        <v>916</v>
      </c>
      <c r="Q100" s="597">
        <v>3128</v>
      </c>
      <c r="R100" s="621">
        <v>3197</v>
      </c>
      <c r="S100" s="621">
        <v>3062</v>
      </c>
      <c r="T100" s="621">
        <v>63</v>
      </c>
      <c r="U100" s="621">
        <v>72</v>
      </c>
      <c r="V100" s="621">
        <v>135</v>
      </c>
      <c r="W100" s="622">
        <v>0.95779999999999998</v>
      </c>
      <c r="X100" s="464">
        <v>0</v>
      </c>
      <c r="Y100" s="464">
        <v>1</v>
      </c>
      <c r="Z100" s="464">
        <v>1</v>
      </c>
      <c r="AA100" s="464">
        <v>0</v>
      </c>
      <c r="AB100" s="464" t="s">
        <v>279</v>
      </c>
      <c r="AC100" s="463" t="s">
        <v>917</v>
      </c>
      <c r="AD100" s="463"/>
      <c r="AE100" s="463"/>
      <c r="AF100" s="463"/>
      <c r="AG100" s="463"/>
      <c r="AH100" s="463"/>
      <c r="AI100" s="463"/>
      <c r="AJ100" s="460"/>
      <c r="AK100" s="460"/>
      <c r="AL100" s="460"/>
      <c r="AM100" s="460"/>
      <c r="AN100" s="460"/>
      <c r="AO100" s="460"/>
      <c r="AP100" s="463" t="s">
        <v>289</v>
      </c>
      <c r="AQ100" s="463">
        <v>0</v>
      </c>
      <c r="AT100" s="177" t="s">
        <v>279</v>
      </c>
      <c r="AU100" s="594" t="s">
        <v>869</v>
      </c>
      <c r="AV100" s="392" t="s">
        <v>918</v>
      </c>
      <c r="AW100" s="595" t="s">
        <v>867</v>
      </c>
      <c r="AX100" s="450" t="s">
        <v>867</v>
      </c>
    </row>
    <row r="101" spans="1:50" ht="35.15" hidden="1" customHeight="1">
      <c r="A101" s="149">
        <v>97</v>
      </c>
      <c r="B101" s="597" t="s">
        <v>279</v>
      </c>
      <c r="C101" s="597"/>
      <c r="D101" s="597" t="s">
        <v>919</v>
      </c>
      <c r="E101" s="597" t="s">
        <v>920</v>
      </c>
      <c r="F101" s="597" t="s">
        <v>281</v>
      </c>
      <c r="G101" s="597">
        <v>1</v>
      </c>
      <c r="H101" s="597">
        <v>0</v>
      </c>
      <c r="I101" s="597" t="s">
        <v>282</v>
      </c>
      <c r="J101" s="597" t="s">
        <v>446</v>
      </c>
      <c r="K101" s="597" t="s">
        <v>311</v>
      </c>
      <c r="L101" s="597" t="s">
        <v>284</v>
      </c>
      <c r="M101" s="597" t="s">
        <v>285</v>
      </c>
      <c r="N101" s="597" t="s">
        <v>920</v>
      </c>
      <c r="O101" s="597" t="s">
        <v>920</v>
      </c>
      <c r="P101" s="597" t="s">
        <v>921</v>
      </c>
      <c r="Q101" s="597">
        <v>2168</v>
      </c>
      <c r="R101" s="621">
        <v>1988</v>
      </c>
      <c r="S101" s="621">
        <v>1084</v>
      </c>
      <c r="T101" s="621">
        <v>772</v>
      </c>
      <c r="U101" s="621">
        <v>132</v>
      </c>
      <c r="V101" s="621">
        <v>904</v>
      </c>
      <c r="W101" s="622">
        <v>0.54530000000000001</v>
      </c>
      <c r="X101" s="464">
        <v>0</v>
      </c>
      <c r="Y101" s="464">
        <v>1</v>
      </c>
      <c r="Z101" s="464">
        <v>0</v>
      </c>
      <c r="AA101" s="464">
        <v>0</v>
      </c>
      <c r="AB101" s="464" t="s">
        <v>279</v>
      </c>
      <c r="AC101" s="463" t="s">
        <v>922</v>
      </c>
      <c r="AD101" s="463"/>
      <c r="AE101" s="463"/>
      <c r="AF101" s="463"/>
      <c r="AG101" s="463"/>
      <c r="AH101" s="463"/>
      <c r="AI101" s="463"/>
      <c r="AJ101" s="460"/>
      <c r="AK101" s="460"/>
      <c r="AL101" s="460"/>
      <c r="AM101" s="460"/>
      <c r="AN101" s="460"/>
      <c r="AO101" s="460"/>
      <c r="AP101" s="463" t="s">
        <v>289</v>
      </c>
      <c r="AQ101" s="463">
        <v>0</v>
      </c>
      <c r="AT101" s="177" t="s">
        <v>279</v>
      </c>
      <c r="AU101" s="594" t="s">
        <v>875</v>
      </c>
      <c r="AV101" s="392" t="s">
        <v>923</v>
      </c>
      <c r="AW101" s="595" t="s">
        <v>924</v>
      </c>
      <c r="AX101" s="450" t="s">
        <v>873</v>
      </c>
    </row>
    <row r="102" spans="1:50" ht="35.15" hidden="1" customHeight="1">
      <c r="A102" s="149">
        <v>98</v>
      </c>
      <c r="B102" s="597" t="s">
        <v>279</v>
      </c>
      <c r="C102" s="597"/>
      <c r="D102" s="597" t="s">
        <v>925</v>
      </c>
      <c r="E102" s="597" t="s">
        <v>926</v>
      </c>
      <c r="F102" s="597" t="s">
        <v>281</v>
      </c>
      <c r="G102" s="597">
        <v>1</v>
      </c>
      <c r="H102" s="597">
        <v>0</v>
      </c>
      <c r="I102" s="597" t="s">
        <v>282</v>
      </c>
      <c r="J102" s="597" t="s">
        <v>497</v>
      </c>
      <c r="K102" s="597" t="s">
        <v>311</v>
      </c>
      <c r="L102" s="597" t="s">
        <v>284</v>
      </c>
      <c r="M102" s="597" t="s">
        <v>285</v>
      </c>
      <c r="N102" s="597" t="s">
        <v>629</v>
      </c>
      <c r="O102" s="597" t="s">
        <v>629</v>
      </c>
      <c r="P102" s="597" t="s">
        <v>927</v>
      </c>
      <c r="Q102" s="597">
        <v>2033</v>
      </c>
      <c r="R102" s="621">
        <v>2030</v>
      </c>
      <c r="S102" s="621">
        <v>1619</v>
      </c>
      <c r="T102" s="621">
        <v>411</v>
      </c>
      <c r="U102" s="621">
        <v>0</v>
      </c>
      <c r="V102" s="621">
        <v>411</v>
      </c>
      <c r="W102" s="622">
        <v>0.79749999999999999</v>
      </c>
      <c r="X102" s="464">
        <v>0</v>
      </c>
      <c r="Y102" s="464">
        <v>1</v>
      </c>
      <c r="Z102" s="464">
        <v>1</v>
      </c>
      <c r="AA102" s="464">
        <v>0</v>
      </c>
      <c r="AB102" s="464" t="s">
        <v>279</v>
      </c>
      <c r="AC102" s="463" t="s">
        <v>928</v>
      </c>
      <c r="AD102" s="463"/>
      <c r="AE102" s="463"/>
      <c r="AF102" s="463"/>
      <c r="AG102" s="463"/>
      <c r="AH102" s="463"/>
      <c r="AI102" s="463"/>
      <c r="AJ102" s="460"/>
      <c r="AK102" s="460"/>
      <c r="AL102" s="460"/>
      <c r="AM102" s="460"/>
      <c r="AN102" s="460"/>
      <c r="AO102" s="460"/>
      <c r="AP102" s="463" t="s">
        <v>289</v>
      </c>
      <c r="AQ102" s="463">
        <v>0</v>
      </c>
      <c r="AT102" s="177" t="s">
        <v>279</v>
      </c>
      <c r="AU102" s="594" t="s">
        <v>881</v>
      </c>
      <c r="AV102" s="392" t="s">
        <v>929</v>
      </c>
      <c r="AW102" s="595" t="s">
        <v>930</v>
      </c>
      <c r="AX102" s="450" t="s">
        <v>879</v>
      </c>
    </row>
    <row r="103" spans="1:50" ht="35.15" hidden="1" customHeight="1">
      <c r="A103" s="149">
        <v>99</v>
      </c>
      <c r="B103" s="597" t="s">
        <v>279</v>
      </c>
      <c r="C103" s="597"/>
      <c r="D103" s="597" t="s">
        <v>931</v>
      </c>
      <c r="E103" s="597" t="s">
        <v>932</v>
      </c>
      <c r="F103" s="597" t="s">
        <v>281</v>
      </c>
      <c r="G103" s="597">
        <v>1</v>
      </c>
      <c r="H103" s="597">
        <v>0</v>
      </c>
      <c r="I103" s="597" t="s">
        <v>282</v>
      </c>
      <c r="J103" s="597" t="s">
        <v>532</v>
      </c>
      <c r="K103" s="597" t="s">
        <v>476</v>
      </c>
      <c r="L103" s="597" t="s">
        <v>284</v>
      </c>
      <c r="M103" s="597" t="s">
        <v>285</v>
      </c>
      <c r="N103" s="597" t="s">
        <v>531</v>
      </c>
      <c r="O103" s="597" t="s">
        <v>531</v>
      </c>
      <c r="P103" s="597" t="s">
        <v>933</v>
      </c>
      <c r="Q103" s="597">
        <v>4274</v>
      </c>
      <c r="R103" s="621">
        <v>3832</v>
      </c>
      <c r="S103" s="621">
        <v>3728</v>
      </c>
      <c r="T103" s="621">
        <v>72</v>
      </c>
      <c r="U103" s="621">
        <v>32</v>
      </c>
      <c r="V103" s="621">
        <v>104</v>
      </c>
      <c r="W103" s="622">
        <v>0.97289999999999999</v>
      </c>
      <c r="X103" s="464">
        <v>0</v>
      </c>
      <c r="Y103" s="464">
        <v>1</v>
      </c>
      <c r="Z103" s="464">
        <v>1</v>
      </c>
      <c r="AA103" s="464">
        <v>0</v>
      </c>
      <c r="AB103" s="464" t="s">
        <v>279</v>
      </c>
      <c r="AC103" s="463" t="s">
        <v>934</v>
      </c>
      <c r="AD103" s="463"/>
      <c r="AE103" s="463"/>
      <c r="AF103" s="463"/>
      <c r="AG103" s="463"/>
      <c r="AH103" s="463"/>
      <c r="AI103" s="463"/>
      <c r="AJ103" s="460"/>
      <c r="AK103" s="460"/>
      <c r="AL103" s="460"/>
      <c r="AM103" s="460"/>
      <c r="AN103" s="460"/>
      <c r="AO103" s="460"/>
      <c r="AP103" s="463" t="s">
        <v>289</v>
      </c>
      <c r="AQ103" s="463">
        <v>0</v>
      </c>
      <c r="AT103" s="177" t="s">
        <v>279</v>
      </c>
      <c r="AU103" s="392" t="s">
        <v>887</v>
      </c>
      <c r="AV103" s="392" t="s">
        <v>935</v>
      </c>
      <c r="AW103" s="392" t="s">
        <v>885</v>
      </c>
      <c r="AX103" s="450" t="s">
        <v>885</v>
      </c>
    </row>
    <row r="104" spans="1:50" ht="35.15" hidden="1" customHeight="1">
      <c r="A104" s="149">
        <v>100</v>
      </c>
      <c r="B104" s="597" t="s">
        <v>279</v>
      </c>
      <c r="C104" s="597"/>
      <c r="D104" s="597" t="s">
        <v>936</v>
      </c>
      <c r="E104" s="597" t="s">
        <v>937</v>
      </c>
      <c r="F104" s="597" t="s">
        <v>281</v>
      </c>
      <c r="G104" s="597">
        <v>1</v>
      </c>
      <c r="H104" s="597">
        <v>0</v>
      </c>
      <c r="I104" s="597" t="s">
        <v>282</v>
      </c>
      <c r="J104" s="597" t="s">
        <v>539</v>
      </c>
      <c r="K104" s="597" t="s">
        <v>279</v>
      </c>
      <c r="L104" s="597" t="s">
        <v>284</v>
      </c>
      <c r="M104" s="597" t="s">
        <v>285</v>
      </c>
      <c r="N104" s="597" t="s">
        <v>937</v>
      </c>
      <c r="O104" s="597" t="s">
        <v>938</v>
      </c>
      <c r="P104" s="597" t="s">
        <v>939</v>
      </c>
      <c r="Q104" s="597">
        <v>3242</v>
      </c>
      <c r="R104" s="621">
        <v>3242</v>
      </c>
      <c r="S104" s="621">
        <v>3073</v>
      </c>
      <c r="T104" s="621">
        <v>105</v>
      </c>
      <c r="U104" s="621">
        <v>64</v>
      </c>
      <c r="V104" s="621">
        <v>169</v>
      </c>
      <c r="W104" s="622">
        <v>0.94789999999999996</v>
      </c>
      <c r="X104" s="464">
        <v>0</v>
      </c>
      <c r="Y104" s="464">
        <v>1</v>
      </c>
      <c r="Z104" s="464">
        <v>1</v>
      </c>
      <c r="AA104" s="464">
        <v>0</v>
      </c>
      <c r="AB104" s="464" t="s">
        <v>279</v>
      </c>
      <c r="AC104" s="463" t="s">
        <v>940</v>
      </c>
      <c r="AD104" s="463"/>
      <c r="AE104" s="463"/>
      <c r="AF104" s="463"/>
      <c r="AG104" s="463"/>
      <c r="AH104" s="463"/>
      <c r="AI104" s="463"/>
      <c r="AJ104" s="460"/>
      <c r="AK104" s="460"/>
      <c r="AL104" s="460"/>
      <c r="AM104" s="460"/>
      <c r="AN104" s="460"/>
      <c r="AO104" s="460"/>
      <c r="AP104" s="463" t="s">
        <v>289</v>
      </c>
      <c r="AQ104" s="463">
        <v>0</v>
      </c>
      <c r="AT104" s="177" t="s">
        <v>279</v>
      </c>
      <c r="AU104" s="594" t="s">
        <v>893</v>
      </c>
      <c r="AV104" s="392" t="s">
        <v>941</v>
      </c>
      <c r="AW104" s="595" t="s">
        <v>942</v>
      </c>
      <c r="AX104" s="450" t="s">
        <v>891</v>
      </c>
    </row>
    <row r="105" spans="1:50" ht="35.15" hidden="1" customHeight="1">
      <c r="A105" s="149">
        <v>101</v>
      </c>
      <c r="B105" s="597" t="s">
        <v>279</v>
      </c>
      <c r="C105" s="597"/>
      <c r="D105" s="597" t="s">
        <v>943</v>
      </c>
      <c r="E105" s="597" t="s">
        <v>944</v>
      </c>
      <c r="F105" s="597" t="s">
        <v>281</v>
      </c>
      <c r="G105" s="597">
        <v>1</v>
      </c>
      <c r="H105" s="597">
        <v>0</v>
      </c>
      <c r="I105" s="597" t="s">
        <v>282</v>
      </c>
      <c r="J105" s="597" t="s">
        <v>539</v>
      </c>
      <c r="K105" s="597" t="s">
        <v>279</v>
      </c>
      <c r="L105" s="597" t="s">
        <v>284</v>
      </c>
      <c r="M105" s="597" t="s">
        <v>285</v>
      </c>
      <c r="N105" s="597" t="s">
        <v>944</v>
      </c>
      <c r="O105" s="597" t="s">
        <v>944</v>
      </c>
      <c r="P105" s="597" t="s">
        <v>945</v>
      </c>
      <c r="Q105" s="597">
        <v>2574</v>
      </c>
      <c r="R105" s="621">
        <v>2445</v>
      </c>
      <c r="S105" s="621">
        <v>2393</v>
      </c>
      <c r="T105" s="621">
        <v>0</v>
      </c>
      <c r="U105" s="621">
        <v>52</v>
      </c>
      <c r="V105" s="621">
        <v>52</v>
      </c>
      <c r="W105" s="622">
        <v>0.97870000000000001</v>
      </c>
      <c r="X105" s="464">
        <v>0</v>
      </c>
      <c r="Y105" s="464">
        <v>1</v>
      </c>
      <c r="Z105" s="464">
        <v>1</v>
      </c>
      <c r="AA105" s="464">
        <v>0</v>
      </c>
      <c r="AB105" s="464" t="s">
        <v>279</v>
      </c>
      <c r="AC105" s="463" t="s">
        <v>946</v>
      </c>
      <c r="AD105" s="463"/>
      <c r="AE105" s="463"/>
      <c r="AF105" s="463"/>
      <c r="AG105" s="463"/>
      <c r="AH105" s="463"/>
      <c r="AI105" s="463"/>
      <c r="AJ105" s="460"/>
      <c r="AK105" s="460"/>
      <c r="AL105" s="460"/>
      <c r="AM105" s="460"/>
      <c r="AN105" s="460"/>
      <c r="AO105" s="460"/>
      <c r="AP105" s="463" t="s">
        <v>289</v>
      </c>
      <c r="AQ105" s="463">
        <v>0</v>
      </c>
      <c r="AT105" s="177" t="s">
        <v>279</v>
      </c>
      <c r="AU105" s="594" t="s">
        <v>900</v>
      </c>
      <c r="AV105" s="392" t="s">
        <v>947</v>
      </c>
      <c r="AW105" s="595" t="s">
        <v>897</v>
      </c>
      <c r="AX105" s="450" t="s">
        <v>897</v>
      </c>
    </row>
    <row r="106" spans="1:50" ht="35.15" hidden="1" customHeight="1">
      <c r="A106" s="149">
        <v>102</v>
      </c>
      <c r="B106" s="597" t="s">
        <v>279</v>
      </c>
      <c r="C106" s="597"/>
      <c r="D106" s="597" t="s">
        <v>948</v>
      </c>
      <c r="E106" s="597" t="s">
        <v>949</v>
      </c>
      <c r="F106" s="597" t="s">
        <v>281</v>
      </c>
      <c r="G106" s="597">
        <v>1</v>
      </c>
      <c r="H106" s="597">
        <v>0</v>
      </c>
      <c r="I106" s="597" t="s">
        <v>282</v>
      </c>
      <c r="J106" s="597" t="s">
        <v>580</v>
      </c>
      <c r="K106" s="597" t="s">
        <v>279</v>
      </c>
      <c r="L106" s="597" t="s">
        <v>284</v>
      </c>
      <c r="M106" s="597" t="s">
        <v>285</v>
      </c>
      <c r="N106" s="597" t="s">
        <v>949</v>
      </c>
      <c r="O106" s="597" t="s">
        <v>949</v>
      </c>
      <c r="P106" s="597" t="s">
        <v>950</v>
      </c>
      <c r="Q106" s="597">
        <v>4509</v>
      </c>
      <c r="R106" s="621">
        <v>4485</v>
      </c>
      <c r="S106" s="621">
        <v>4266</v>
      </c>
      <c r="T106" s="621">
        <v>205</v>
      </c>
      <c r="U106" s="621">
        <v>14</v>
      </c>
      <c r="V106" s="621">
        <v>219</v>
      </c>
      <c r="W106" s="622">
        <v>0.95120000000000005</v>
      </c>
      <c r="X106" s="464">
        <v>0</v>
      </c>
      <c r="Y106" s="464">
        <v>1</v>
      </c>
      <c r="Z106" s="464">
        <v>1</v>
      </c>
      <c r="AA106" s="464">
        <v>0</v>
      </c>
      <c r="AB106" s="464" t="s">
        <v>279</v>
      </c>
      <c r="AC106" s="463" t="s">
        <v>951</v>
      </c>
      <c r="AD106" s="463"/>
      <c r="AE106" s="463"/>
      <c r="AF106" s="463"/>
      <c r="AG106" s="463"/>
      <c r="AH106" s="463"/>
      <c r="AI106" s="463"/>
      <c r="AJ106" s="460"/>
      <c r="AK106" s="460"/>
      <c r="AL106" s="460"/>
      <c r="AM106" s="460"/>
      <c r="AN106" s="460"/>
      <c r="AO106" s="460"/>
      <c r="AP106" s="463" t="s">
        <v>289</v>
      </c>
      <c r="AQ106" s="463">
        <v>0</v>
      </c>
      <c r="AT106" s="177" t="s">
        <v>279</v>
      </c>
      <c r="AU106" s="594" t="s">
        <v>906</v>
      </c>
      <c r="AV106" s="392" t="s">
        <v>952</v>
      </c>
      <c r="AW106" s="595" t="s">
        <v>904</v>
      </c>
      <c r="AX106" s="450" t="s">
        <v>904</v>
      </c>
    </row>
    <row r="107" spans="1:50" ht="35.15" hidden="1" customHeight="1">
      <c r="A107" s="149">
        <v>103</v>
      </c>
      <c r="B107" s="597" t="s">
        <v>279</v>
      </c>
      <c r="C107" s="597"/>
      <c r="D107" s="597" t="s">
        <v>953</v>
      </c>
      <c r="E107" s="597" t="s">
        <v>954</v>
      </c>
      <c r="F107" s="597" t="s">
        <v>281</v>
      </c>
      <c r="G107" s="597">
        <v>1</v>
      </c>
      <c r="H107" s="597">
        <v>0</v>
      </c>
      <c r="I107" s="597" t="s">
        <v>282</v>
      </c>
      <c r="J107" s="597" t="s">
        <v>539</v>
      </c>
      <c r="K107" s="597" t="s">
        <v>279</v>
      </c>
      <c r="L107" s="597" t="s">
        <v>284</v>
      </c>
      <c r="M107" s="597" t="s">
        <v>285</v>
      </c>
      <c r="N107" s="597" t="s">
        <v>954</v>
      </c>
      <c r="O107" s="597" t="s">
        <v>954</v>
      </c>
      <c r="P107" s="597" t="s">
        <v>955</v>
      </c>
      <c r="Q107" s="597">
        <v>2637</v>
      </c>
      <c r="R107" s="621">
        <v>2269</v>
      </c>
      <c r="S107" s="621">
        <v>2218</v>
      </c>
      <c r="T107" s="621">
        <v>51</v>
      </c>
      <c r="U107" s="621">
        <v>0</v>
      </c>
      <c r="V107" s="621">
        <v>51</v>
      </c>
      <c r="W107" s="622">
        <v>0.97750000000000004</v>
      </c>
      <c r="X107" s="464">
        <v>0</v>
      </c>
      <c r="Y107" s="464">
        <v>1</v>
      </c>
      <c r="Z107" s="464">
        <v>0</v>
      </c>
      <c r="AA107" s="464">
        <v>0</v>
      </c>
      <c r="AB107" s="464" t="s">
        <v>279</v>
      </c>
      <c r="AC107" s="463" t="s">
        <v>956</v>
      </c>
      <c r="AD107" s="463"/>
      <c r="AE107" s="463"/>
      <c r="AF107" s="463"/>
      <c r="AG107" s="463"/>
      <c r="AH107" s="463"/>
      <c r="AI107" s="463"/>
      <c r="AJ107" s="460"/>
      <c r="AK107" s="460"/>
      <c r="AL107" s="460"/>
      <c r="AM107" s="460"/>
      <c r="AN107" s="460"/>
      <c r="AO107" s="460"/>
      <c r="AP107" s="463" t="s">
        <v>289</v>
      </c>
      <c r="AQ107" s="463">
        <v>0</v>
      </c>
      <c r="AT107" s="177" t="s">
        <v>279</v>
      </c>
      <c r="AU107" s="392" t="s">
        <v>912</v>
      </c>
      <c r="AV107" s="392" t="s">
        <v>957</v>
      </c>
      <c r="AW107" s="392" t="s">
        <v>910</v>
      </c>
      <c r="AX107" s="450" t="s">
        <v>910</v>
      </c>
    </row>
    <row r="108" spans="1:50" ht="35.15" hidden="1" customHeight="1">
      <c r="A108" s="149">
        <v>104</v>
      </c>
      <c r="B108" s="597" t="s">
        <v>279</v>
      </c>
      <c r="C108" s="597"/>
      <c r="D108" s="597" t="s">
        <v>958</v>
      </c>
      <c r="E108" s="597" t="s">
        <v>959</v>
      </c>
      <c r="F108" s="597" t="s">
        <v>281</v>
      </c>
      <c r="G108" s="597">
        <v>2</v>
      </c>
      <c r="H108" s="597">
        <v>0</v>
      </c>
      <c r="I108" s="597" t="s">
        <v>282</v>
      </c>
      <c r="J108" s="597" t="s">
        <v>416</v>
      </c>
      <c r="K108" s="597" t="s">
        <v>279</v>
      </c>
      <c r="L108" s="597" t="s">
        <v>284</v>
      </c>
      <c r="M108" s="597" t="s">
        <v>285</v>
      </c>
      <c r="N108" s="597" t="s">
        <v>959</v>
      </c>
      <c r="O108" s="597" t="s">
        <v>959</v>
      </c>
      <c r="P108" s="597" t="s">
        <v>960</v>
      </c>
      <c r="Q108" s="597">
        <v>2672</v>
      </c>
      <c r="R108" s="621">
        <v>2611</v>
      </c>
      <c r="S108" s="621">
        <v>2568</v>
      </c>
      <c r="T108" s="621">
        <v>13</v>
      </c>
      <c r="U108" s="621">
        <v>30</v>
      </c>
      <c r="V108" s="621">
        <v>43</v>
      </c>
      <c r="W108" s="622">
        <v>0.98350000000000004</v>
      </c>
      <c r="X108" s="464">
        <v>1</v>
      </c>
      <c r="Y108" s="464">
        <v>1</v>
      </c>
      <c r="Z108" s="464">
        <v>0</v>
      </c>
      <c r="AA108" s="464">
        <v>0</v>
      </c>
      <c r="AB108" s="464" t="s">
        <v>279</v>
      </c>
      <c r="AC108" s="463" t="s">
        <v>961</v>
      </c>
      <c r="AD108" s="463" t="s">
        <v>962</v>
      </c>
      <c r="AE108" s="463"/>
      <c r="AF108" s="463"/>
      <c r="AG108" s="463"/>
      <c r="AH108" s="463"/>
      <c r="AI108" s="463"/>
      <c r="AJ108" s="460"/>
      <c r="AK108" s="460"/>
      <c r="AL108" s="460"/>
      <c r="AM108" s="460"/>
      <c r="AN108" s="460"/>
      <c r="AO108" s="460"/>
      <c r="AP108" s="463" t="s">
        <v>289</v>
      </c>
      <c r="AQ108" s="463">
        <v>0</v>
      </c>
      <c r="AT108" s="177" t="s">
        <v>279</v>
      </c>
      <c r="AU108" s="392" t="s">
        <v>917</v>
      </c>
      <c r="AV108" s="392" t="s">
        <v>963</v>
      </c>
      <c r="AW108" s="392" t="s">
        <v>964</v>
      </c>
      <c r="AX108" s="450" t="s">
        <v>915</v>
      </c>
    </row>
    <row r="109" spans="1:50" ht="35.15" hidden="1" customHeight="1">
      <c r="A109" s="149">
        <v>105</v>
      </c>
      <c r="B109" s="597" t="s">
        <v>279</v>
      </c>
      <c r="C109" s="597"/>
      <c r="D109" s="597" t="s">
        <v>965</v>
      </c>
      <c r="E109" s="597" t="s">
        <v>966</v>
      </c>
      <c r="F109" s="597" t="s">
        <v>281</v>
      </c>
      <c r="G109" s="597">
        <v>1</v>
      </c>
      <c r="H109" s="597">
        <v>0</v>
      </c>
      <c r="I109" s="597" t="s">
        <v>282</v>
      </c>
      <c r="J109" s="597" t="s">
        <v>490</v>
      </c>
      <c r="K109" s="597" t="s">
        <v>279</v>
      </c>
      <c r="L109" s="597" t="s">
        <v>284</v>
      </c>
      <c r="M109" s="597" t="s">
        <v>285</v>
      </c>
      <c r="N109" s="597" t="s">
        <v>592</v>
      </c>
      <c r="O109" s="597" t="s">
        <v>592</v>
      </c>
      <c r="P109" s="597" t="s">
        <v>967</v>
      </c>
      <c r="Q109" s="597">
        <v>2634</v>
      </c>
      <c r="R109" s="621">
        <v>2497</v>
      </c>
      <c r="S109" s="621">
        <v>1270</v>
      </c>
      <c r="T109" s="621">
        <v>1175</v>
      </c>
      <c r="U109" s="621">
        <v>52</v>
      </c>
      <c r="V109" s="621">
        <v>1227</v>
      </c>
      <c r="W109" s="622">
        <v>0.50860000000000005</v>
      </c>
      <c r="X109" s="464">
        <v>0</v>
      </c>
      <c r="Y109" s="464">
        <v>1</v>
      </c>
      <c r="Z109" s="464">
        <v>1</v>
      </c>
      <c r="AA109" s="464">
        <v>0</v>
      </c>
      <c r="AB109" s="464" t="s">
        <v>279</v>
      </c>
      <c r="AC109" s="463" t="s">
        <v>968</v>
      </c>
      <c r="AD109" s="463"/>
      <c r="AE109" s="463"/>
      <c r="AF109" s="463"/>
      <c r="AG109" s="463"/>
      <c r="AH109" s="463"/>
      <c r="AI109" s="463"/>
      <c r="AJ109" s="460"/>
      <c r="AK109" s="460"/>
      <c r="AL109" s="460"/>
      <c r="AM109" s="460"/>
      <c r="AN109" s="460"/>
      <c r="AO109" s="460"/>
      <c r="AP109" s="463" t="s">
        <v>289</v>
      </c>
      <c r="AQ109" s="463">
        <v>0</v>
      </c>
      <c r="AT109" s="177" t="s">
        <v>279</v>
      </c>
      <c r="AU109" s="392" t="s">
        <v>922</v>
      </c>
      <c r="AV109" s="392" t="s">
        <v>969</v>
      </c>
      <c r="AW109" s="392" t="s">
        <v>920</v>
      </c>
      <c r="AX109" s="450" t="s">
        <v>920</v>
      </c>
    </row>
    <row r="110" spans="1:50" ht="35.15" hidden="1" customHeight="1">
      <c r="A110" s="149">
        <v>106</v>
      </c>
      <c r="B110" s="597" t="s">
        <v>279</v>
      </c>
      <c r="C110" s="597"/>
      <c r="D110" s="597" t="s">
        <v>970</v>
      </c>
      <c r="E110" s="597" t="s">
        <v>971</v>
      </c>
      <c r="F110" s="597" t="s">
        <v>281</v>
      </c>
      <c r="G110" s="597">
        <v>1</v>
      </c>
      <c r="H110" s="597">
        <v>0</v>
      </c>
      <c r="I110" s="597" t="s">
        <v>282</v>
      </c>
      <c r="J110" s="597" t="s">
        <v>972</v>
      </c>
      <c r="K110" s="597" t="s">
        <v>973</v>
      </c>
      <c r="L110" s="597" t="s">
        <v>284</v>
      </c>
      <c r="M110" s="597" t="s">
        <v>285</v>
      </c>
      <c r="N110" s="597" t="s">
        <v>971</v>
      </c>
      <c r="O110" s="597" t="s">
        <v>971</v>
      </c>
      <c r="P110" s="597" t="s">
        <v>974</v>
      </c>
      <c r="Q110" s="597">
        <v>2200</v>
      </c>
      <c r="R110" s="621">
        <v>2111</v>
      </c>
      <c r="S110" s="621">
        <v>2071</v>
      </c>
      <c r="T110" s="621">
        <v>23</v>
      </c>
      <c r="U110" s="621">
        <v>17</v>
      </c>
      <c r="V110" s="621">
        <v>40</v>
      </c>
      <c r="W110" s="622">
        <v>0.98109999999999997</v>
      </c>
      <c r="X110" s="464">
        <v>1</v>
      </c>
      <c r="Y110" s="464">
        <v>1</v>
      </c>
      <c r="Z110" s="464">
        <v>1</v>
      </c>
      <c r="AA110" s="464">
        <v>1</v>
      </c>
      <c r="AB110" s="464" t="s">
        <v>279</v>
      </c>
      <c r="AC110" s="463" t="s">
        <v>975</v>
      </c>
      <c r="AD110" s="463"/>
      <c r="AE110" s="463"/>
      <c r="AF110" s="463"/>
      <c r="AG110" s="463"/>
      <c r="AH110" s="463"/>
      <c r="AI110" s="463"/>
      <c r="AJ110" s="460"/>
      <c r="AK110" s="460"/>
      <c r="AL110" s="460"/>
      <c r="AM110" s="460"/>
      <c r="AN110" s="460"/>
      <c r="AO110" s="460"/>
      <c r="AP110" s="463" t="s">
        <v>289</v>
      </c>
      <c r="AQ110" s="463">
        <v>0</v>
      </c>
      <c r="AT110" s="177" t="s">
        <v>279</v>
      </c>
      <c r="AU110" s="392" t="s">
        <v>928</v>
      </c>
      <c r="AV110" s="392" t="s">
        <v>976</v>
      </c>
      <c r="AW110" s="392" t="s">
        <v>977</v>
      </c>
      <c r="AX110" s="450" t="s">
        <v>926</v>
      </c>
    </row>
    <row r="111" spans="1:50" ht="35.15" hidden="1" customHeight="1">
      <c r="A111" s="149">
        <v>107</v>
      </c>
      <c r="B111" s="597" t="s">
        <v>279</v>
      </c>
      <c r="C111" s="597"/>
      <c r="D111" s="597" t="s">
        <v>978</v>
      </c>
      <c r="E111" s="597" t="s">
        <v>979</v>
      </c>
      <c r="F111" s="597" t="s">
        <v>281</v>
      </c>
      <c r="G111" s="597">
        <v>1</v>
      </c>
      <c r="H111" s="597">
        <v>0</v>
      </c>
      <c r="I111" s="597" t="s">
        <v>282</v>
      </c>
      <c r="J111" s="597" t="s">
        <v>431</v>
      </c>
      <c r="K111" s="597" t="s">
        <v>338</v>
      </c>
      <c r="L111" s="597" t="s">
        <v>284</v>
      </c>
      <c r="M111" s="597" t="s">
        <v>285</v>
      </c>
      <c r="N111" s="597" t="s">
        <v>979</v>
      </c>
      <c r="O111" s="597" t="s">
        <v>979</v>
      </c>
      <c r="P111" s="597" t="s">
        <v>980</v>
      </c>
      <c r="Q111" s="597">
        <v>3000</v>
      </c>
      <c r="R111" s="621">
        <v>2670</v>
      </c>
      <c r="S111" s="621">
        <v>2667</v>
      </c>
      <c r="T111" s="621">
        <v>0</v>
      </c>
      <c r="U111" s="621">
        <v>3</v>
      </c>
      <c r="V111" s="621">
        <v>3</v>
      </c>
      <c r="W111" s="622">
        <v>0.99890000000000001</v>
      </c>
      <c r="X111" s="464">
        <v>1</v>
      </c>
      <c r="Y111" s="464">
        <v>1</v>
      </c>
      <c r="Z111" s="464">
        <v>1</v>
      </c>
      <c r="AA111" s="464">
        <v>1</v>
      </c>
      <c r="AB111" s="464" t="s">
        <v>279</v>
      </c>
      <c r="AC111" s="463" t="s">
        <v>981</v>
      </c>
      <c r="AD111" s="463"/>
      <c r="AE111" s="463"/>
      <c r="AF111" s="463"/>
      <c r="AG111" s="463"/>
      <c r="AH111" s="463"/>
      <c r="AI111" s="463"/>
      <c r="AJ111" s="460"/>
      <c r="AK111" s="460"/>
      <c r="AL111" s="460"/>
      <c r="AM111" s="460"/>
      <c r="AN111" s="460"/>
      <c r="AO111" s="460"/>
      <c r="AP111" s="463" t="s">
        <v>289</v>
      </c>
      <c r="AQ111" s="463">
        <v>0</v>
      </c>
      <c r="AT111" s="177" t="s">
        <v>279</v>
      </c>
      <c r="AU111" s="392" t="s">
        <v>934</v>
      </c>
      <c r="AV111" s="392" t="s">
        <v>982</v>
      </c>
      <c r="AW111" s="392" t="s">
        <v>983</v>
      </c>
      <c r="AX111" s="450" t="s">
        <v>932</v>
      </c>
    </row>
    <row r="112" spans="1:50" ht="35.15" hidden="1" customHeight="1">
      <c r="A112" s="149">
        <v>108</v>
      </c>
      <c r="B112" s="597" t="s">
        <v>279</v>
      </c>
      <c r="C112" s="597"/>
      <c r="D112" s="597" t="s">
        <v>984</v>
      </c>
      <c r="E112" s="597" t="s">
        <v>985</v>
      </c>
      <c r="F112" s="597" t="s">
        <v>281</v>
      </c>
      <c r="G112" s="597">
        <v>1</v>
      </c>
      <c r="H112" s="597">
        <v>0</v>
      </c>
      <c r="I112" s="597" t="s">
        <v>282</v>
      </c>
      <c r="J112" s="597" t="s">
        <v>318</v>
      </c>
      <c r="K112" s="597" t="s">
        <v>279</v>
      </c>
      <c r="L112" s="597" t="s">
        <v>284</v>
      </c>
      <c r="M112" s="597" t="s">
        <v>285</v>
      </c>
      <c r="N112" s="597" t="s">
        <v>985</v>
      </c>
      <c r="O112" s="597" t="s">
        <v>985</v>
      </c>
      <c r="P112" s="597" t="s">
        <v>986</v>
      </c>
      <c r="Q112" s="597">
        <v>3401</v>
      </c>
      <c r="R112" s="621">
        <v>3253</v>
      </c>
      <c r="S112" s="621">
        <v>3096</v>
      </c>
      <c r="T112" s="621">
        <v>139</v>
      </c>
      <c r="U112" s="621">
        <v>18</v>
      </c>
      <c r="V112" s="621">
        <v>157</v>
      </c>
      <c r="W112" s="622">
        <v>0.95169999999999999</v>
      </c>
      <c r="X112" s="464">
        <v>0</v>
      </c>
      <c r="Y112" s="464">
        <v>1</v>
      </c>
      <c r="Z112" s="464">
        <v>1</v>
      </c>
      <c r="AA112" s="464">
        <v>0</v>
      </c>
      <c r="AB112" s="464" t="s">
        <v>279</v>
      </c>
      <c r="AC112" s="463" t="s">
        <v>987</v>
      </c>
      <c r="AD112" s="463"/>
      <c r="AE112" s="463"/>
      <c r="AF112" s="463"/>
      <c r="AG112" s="463"/>
      <c r="AH112" s="463"/>
      <c r="AI112" s="463"/>
      <c r="AJ112" s="460"/>
      <c r="AK112" s="460"/>
      <c r="AL112" s="460"/>
      <c r="AM112" s="460"/>
      <c r="AN112" s="460"/>
      <c r="AO112" s="460"/>
      <c r="AP112" s="463" t="s">
        <v>289</v>
      </c>
      <c r="AQ112" s="463">
        <v>0</v>
      </c>
      <c r="AT112" s="177" t="s">
        <v>279</v>
      </c>
      <c r="AU112" s="594" t="s">
        <v>940</v>
      </c>
      <c r="AV112" s="392" t="s">
        <v>988</v>
      </c>
      <c r="AW112" s="595" t="s">
        <v>937</v>
      </c>
      <c r="AX112" s="450" t="s">
        <v>937</v>
      </c>
    </row>
    <row r="113" spans="1:50" ht="35.15" hidden="1" customHeight="1">
      <c r="A113" s="149">
        <v>109</v>
      </c>
      <c r="B113" s="597" t="s">
        <v>279</v>
      </c>
      <c r="C113" s="597"/>
      <c r="D113" s="597" t="s">
        <v>989</v>
      </c>
      <c r="E113" s="597" t="s">
        <v>990</v>
      </c>
      <c r="F113" s="597" t="s">
        <v>281</v>
      </c>
      <c r="G113" s="597">
        <v>1</v>
      </c>
      <c r="H113" s="597">
        <v>0</v>
      </c>
      <c r="I113" s="597" t="s">
        <v>282</v>
      </c>
      <c r="J113" s="597" t="s">
        <v>580</v>
      </c>
      <c r="K113" s="597" t="s">
        <v>279</v>
      </c>
      <c r="L113" s="597" t="s">
        <v>284</v>
      </c>
      <c r="M113" s="597" t="s">
        <v>285</v>
      </c>
      <c r="N113" s="597" t="s">
        <v>990</v>
      </c>
      <c r="O113" s="597" t="s">
        <v>990</v>
      </c>
      <c r="P113" s="597" t="s">
        <v>991</v>
      </c>
      <c r="Q113" s="597">
        <v>3728</v>
      </c>
      <c r="R113" s="621">
        <v>3588</v>
      </c>
      <c r="S113" s="621">
        <v>2472</v>
      </c>
      <c r="T113" s="621">
        <v>1037</v>
      </c>
      <c r="U113" s="621">
        <v>79</v>
      </c>
      <c r="V113" s="621">
        <v>1116</v>
      </c>
      <c r="W113" s="622">
        <v>0.68899999999999995</v>
      </c>
      <c r="X113" s="464">
        <v>0</v>
      </c>
      <c r="Y113" s="464">
        <v>0</v>
      </c>
      <c r="Z113" s="464">
        <v>1</v>
      </c>
      <c r="AA113" s="464">
        <v>0</v>
      </c>
      <c r="AB113" s="464" t="s">
        <v>279</v>
      </c>
      <c r="AC113" s="463" t="s">
        <v>992</v>
      </c>
      <c r="AD113" s="463"/>
      <c r="AE113" s="463"/>
      <c r="AF113" s="463"/>
      <c r="AG113" s="463"/>
      <c r="AH113" s="463"/>
      <c r="AI113" s="463"/>
      <c r="AJ113" s="460"/>
      <c r="AK113" s="460"/>
      <c r="AL113" s="460"/>
      <c r="AM113" s="460"/>
      <c r="AN113" s="460"/>
      <c r="AO113" s="460"/>
      <c r="AP113" s="463" t="s">
        <v>289</v>
      </c>
      <c r="AQ113" s="463">
        <v>0</v>
      </c>
      <c r="AT113" s="177" t="s">
        <v>279</v>
      </c>
      <c r="AU113" s="594" t="s">
        <v>946</v>
      </c>
      <c r="AV113" s="392" t="s">
        <v>993</v>
      </c>
      <c r="AW113" s="595" t="s">
        <v>994</v>
      </c>
      <c r="AX113" s="450" t="s">
        <v>944</v>
      </c>
    </row>
    <row r="114" spans="1:50" ht="35.15" hidden="1" customHeight="1">
      <c r="A114" s="149">
        <v>110</v>
      </c>
      <c r="B114" s="597" t="s">
        <v>279</v>
      </c>
      <c r="C114" s="597"/>
      <c r="D114" s="597" t="s">
        <v>995</v>
      </c>
      <c r="E114" s="597" t="s">
        <v>996</v>
      </c>
      <c r="F114" s="597" t="s">
        <v>281</v>
      </c>
      <c r="G114" s="597">
        <v>1</v>
      </c>
      <c r="H114" s="597">
        <v>0</v>
      </c>
      <c r="I114" s="597" t="s">
        <v>282</v>
      </c>
      <c r="J114" s="597" t="s">
        <v>424</v>
      </c>
      <c r="K114" s="597" t="s">
        <v>311</v>
      </c>
      <c r="L114" s="597" t="s">
        <v>284</v>
      </c>
      <c r="M114" s="597" t="s">
        <v>285</v>
      </c>
      <c r="N114" s="597" t="s">
        <v>996</v>
      </c>
      <c r="O114" s="597" t="s">
        <v>996</v>
      </c>
      <c r="P114" s="597" t="s">
        <v>997</v>
      </c>
      <c r="Q114" s="597">
        <v>11250</v>
      </c>
      <c r="R114" s="621">
        <v>10923</v>
      </c>
      <c r="S114" s="621">
        <v>1430</v>
      </c>
      <c r="T114" s="621">
        <v>9200</v>
      </c>
      <c r="U114" s="621">
        <v>293</v>
      </c>
      <c r="V114" s="621">
        <v>9493</v>
      </c>
      <c r="W114" s="622">
        <v>0.13089999999999999</v>
      </c>
      <c r="X114" s="464">
        <v>0</v>
      </c>
      <c r="Y114" s="464">
        <v>1</v>
      </c>
      <c r="Z114" s="464">
        <v>1</v>
      </c>
      <c r="AA114" s="464">
        <v>0</v>
      </c>
      <c r="AB114" s="464" t="s">
        <v>279</v>
      </c>
      <c r="AC114" s="463" t="s">
        <v>998</v>
      </c>
      <c r="AD114" s="463"/>
      <c r="AE114" s="463"/>
      <c r="AF114" s="463"/>
      <c r="AG114" s="463"/>
      <c r="AH114" s="463"/>
      <c r="AI114" s="463"/>
      <c r="AJ114" s="460"/>
      <c r="AK114" s="460"/>
      <c r="AL114" s="460"/>
      <c r="AM114" s="460"/>
      <c r="AN114" s="460"/>
      <c r="AO114" s="460"/>
      <c r="AP114" s="463" t="s">
        <v>289</v>
      </c>
      <c r="AQ114" s="463">
        <v>0</v>
      </c>
      <c r="AT114" s="177" t="s">
        <v>279</v>
      </c>
      <c r="AU114" s="594" t="s">
        <v>951</v>
      </c>
      <c r="AV114" s="392" t="s">
        <v>999</v>
      </c>
      <c r="AW114" s="595" t="s">
        <v>1000</v>
      </c>
      <c r="AX114" s="450" t="s">
        <v>949</v>
      </c>
    </row>
    <row r="115" spans="1:50" ht="35.15" hidden="1" customHeight="1">
      <c r="A115" s="149">
        <v>111</v>
      </c>
      <c r="B115" s="597" t="s">
        <v>279</v>
      </c>
      <c r="C115" s="597"/>
      <c r="D115" s="597" t="s">
        <v>1001</v>
      </c>
      <c r="E115" s="597" t="s">
        <v>1002</v>
      </c>
      <c r="F115" s="597" t="s">
        <v>281</v>
      </c>
      <c r="G115" s="597">
        <v>1</v>
      </c>
      <c r="H115" s="597">
        <v>0</v>
      </c>
      <c r="I115" s="597" t="s">
        <v>282</v>
      </c>
      <c r="J115" s="597" t="s">
        <v>460</v>
      </c>
      <c r="K115" s="597" t="s">
        <v>295</v>
      </c>
      <c r="L115" s="597" t="s">
        <v>284</v>
      </c>
      <c r="M115" s="597" t="s">
        <v>285</v>
      </c>
      <c r="N115" s="597" t="s">
        <v>572</v>
      </c>
      <c r="O115" s="597" t="s">
        <v>1003</v>
      </c>
      <c r="P115" s="597" t="s">
        <v>1004</v>
      </c>
      <c r="Q115" s="597">
        <v>3173</v>
      </c>
      <c r="R115" s="621">
        <v>3304</v>
      </c>
      <c r="S115" s="621">
        <v>3117</v>
      </c>
      <c r="T115" s="621">
        <v>181</v>
      </c>
      <c r="U115" s="621">
        <v>6</v>
      </c>
      <c r="V115" s="621">
        <v>187</v>
      </c>
      <c r="W115" s="622">
        <v>0.94340000000000002</v>
      </c>
      <c r="X115" s="464">
        <v>0</v>
      </c>
      <c r="Y115" s="464">
        <v>1</v>
      </c>
      <c r="Z115" s="464">
        <v>1</v>
      </c>
      <c r="AA115" s="464">
        <v>0</v>
      </c>
      <c r="AB115" s="464" t="s">
        <v>279</v>
      </c>
      <c r="AC115" s="463" t="s">
        <v>1005</v>
      </c>
      <c r="AD115" s="463"/>
      <c r="AE115" s="463"/>
      <c r="AF115" s="463"/>
      <c r="AG115" s="463"/>
      <c r="AH115" s="463"/>
      <c r="AI115" s="463"/>
      <c r="AJ115" s="460"/>
      <c r="AK115" s="460"/>
      <c r="AL115" s="460"/>
      <c r="AM115" s="460"/>
      <c r="AN115" s="460"/>
      <c r="AO115" s="460"/>
      <c r="AP115" s="463" t="s">
        <v>289</v>
      </c>
      <c r="AQ115" s="463">
        <v>0</v>
      </c>
      <c r="AT115" s="177" t="s">
        <v>279</v>
      </c>
      <c r="AU115" s="594" t="s">
        <v>956</v>
      </c>
      <c r="AV115" s="392" t="s">
        <v>1006</v>
      </c>
      <c r="AW115" s="595" t="s">
        <v>1007</v>
      </c>
      <c r="AX115" s="450" t="s">
        <v>954</v>
      </c>
    </row>
    <row r="116" spans="1:50" ht="35.15" hidden="1" customHeight="1">
      <c r="A116" s="149">
        <v>112</v>
      </c>
      <c r="B116" s="597" t="s">
        <v>279</v>
      </c>
      <c r="C116" s="597"/>
      <c r="D116" s="597" t="s">
        <v>1008</v>
      </c>
      <c r="E116" s="597" t="s">
        <v>1009</v>
      </c>
      <c r="F116" s="597" t="s">
        <v>281</v>
      </c>
      <c r="G116" s="597">
        <v>1</v>
      </c>
      <c r="H116" s="597">
        <v>0</v>
      </c>
      <c r="I116" s="597" t="s">
        <v>282</v>
      </c>
      <c r="J116" s="597" t="s">
        <v>345</v>
      </c>
      <c r="K116" s="597" t="s">
        <v>295</v>
      </c>
      <c r="L116" s="597" t="s">
        <v>284</v>
      </c>
      <c r="M116" s="597" t="s">
        <v>285</v>
      </c>
      <c r="N116" s="597" t="s">
        <v>1009</v>
      </c>
      <c r="O116" s="597" t="s">
        <v>1009</v>
      </c>
      <c r="P116" s="597" t="s">
        <v>1010</v>
      </c>
      <c r="Q116" s="597">
        <v>4884</v>
      </c>
      <c r="R116" s="621">
        <v>4415</v>
      </c>
      <c r="S116" s="621">
        <v>4342</v>
      </c>
      <c r="T116" s="621">
        <v>52</v>
      </c>
      <c r="U116" s="621">
        <v>21</v>
      </c>
      <c r="V116" s="621">
        <v>73</v>
      </c>
      <c r="W116" s="622">
        <v>0.98350000000000004</v>
      </c>
      <c r="X116" s="464">
        <v>1</v>
      </c>
      <c r="Y116" s="464">
        <v>1</v>
      </c>
      <c r="Z116" s="464">
        <v>0</v>
      </c>
      <c r="AA116" s="464">
        <v>0</v>
      </c>
      <c r="AB116" s="464" t="s">
        <v>279</v>
      </c>
      <c r="AC116" s="463" t="s">
        <v>1011</v>
      </c>
      <c r="AD116" s="463"/>
      <c r="AE116" s="463"/>
      <c r="AF116" s="463"/>
      <c r="AG116" s="463"/>
      <c r="AH116" s="463"/>
      <c r="AI116" s="463"/>
      <c r="AJ116" s="460"/>
      <c r="AK116" s="460"/>
      <c r="AL116" s="460"/>
      <c r="AM116" s="460"/>
      <c r="AN116" s="460"/>
      <c r="AO116" s="460"/>
      <c r="AP116" s="463" t="s">
        <v>289</v>
      </c>
      <c r="AQ116" s="463">
        <v>0</v>
      </c>
      <c r="AT116" s="177" t="s">
        <v>279</v>
      </c>
      <c r="AU116" s="594" t="s">
        <v>961</v>
      </c>
      <c r="AV116" s="392" t="s">
        <v>1012</v>
      </c>
      <c r="AW116" s="595" t="s">
        <v>1013</v>
      </c>
      <c r="AX116" s="450" t="s">
        <v>959</v>
      </c>
    </row>
    <row r="117" spans="1:50" ht="35.15" hidden="1" customHeight="1">
      <c r="A117" s="149">
        <v>113</v>
      </c>
      <c r="B117" s="597" t="s">
        <v>279</v>
      </c>
      <c r="C117" s="597"/>
      <c r="D117" s="597" t="s">
        <v>1014</v>
      </c>
      <c r="E117" s="597" t="s">
        <v>1015</v>
      </c>
      <c r="F117" s="597" t="s">
        <v>281</v>
      </c>
      <c r="G117" s="597">
        <v>1</v>
      </c>
      <c r="H117" s="597">
        <v>0</v>
      </c>
      <c r="I117" s="597" t="s">
        <v>282</v>
      </c>
      <c r="J117" s="597" t="s">
        <v>384</v>
      </c>
      <c r="K117" s="597" t="s">
        <v>279</v>
      </c>
      <c r="L117" s="597" t="s">
        <v>284</v>
      </c>
      <c r="M117" s="597" t="s">
        <v>285</v>
      </c>
      <c r="N117" s="597" t="s">
        <v>1015</v>
      </c>
      <c r="O117" s="597" t="s">
        <v>1015</v>
      </c>
      <c r="P117" s="597" t="s">
        <v>1016</v>
      </c>
      <c r="Q117" s="597">
        <v>4882</v>
      </c>
      <c r="R117" s="621">
        <v>4882</v>
      </c>
      <c r="S117" s="621">
        <v>4858</v>
      </c>
      <c r="T117" s="621">
        <v>24</v>
      </c>
      <c r="U117" s="621">
        <v>0</v>
      </c>
      <c r="V117" s="621">
        <v>24</v>
      </c>
      <c r="W117" s="622">
        <v>0.99509999999999998</v>
      </c>
      <c r="X117" s="464">
        <v>1</v>
      </c>
      <c r="Y117" s="464">
        <v>1</v>
      </c>
      <c r="Z117" s="464">
        <v>1</v>
      </c>
      <c r="AA117" s="464">
        <v>1</v>
      </c>
      <c r="AB117" s="464" t="s">
        <v>279</v>
      </c>
      <c r="AC117" s="463" t="s">
        <v>1017</v>
      </c>
      <c r="AD117" s="463"/>
      <c r="AE117" s="463"/>
      <c r="AF117" s="463"/>
      <c r="AG117" s="463"/>
      <c r="AH117" s="463"/>
      <c r="AI117" s="463"/>
      <c r="AJ117" s="460"/>
      <c r="AK117" s="460"/>
      <c r="AL117" s="460"/>
      <c r="AM117" s="460"/>
      <c r="AN117" s="460"/>
      <c r="AO117" s="460"/>
      <c r="AP117" s="463" t="s">
        <v>289</v>
      </c>
      <c r="AQ117" s="463">
        <v>0</v>
      </c>
      <c r="AT117" s="177" t="s">
        <v>279</v>
      </c>
      <c r="AU117" s="594" t="s">
        <v>962</v>
      </c>
      <c r="AV117" s="392" t="s">
        <v>1018</v>
      </c>
      <c r="AW117" s="595" t="s">
        <v>1019</v>
      </c>
      <c r="AX117" s="450" t="s">
        <v>959</v>
      </c>
    </row>
    <row r="118" spans="1:50" ht="35.15" hidden="1" customHeight="1">
      <c r="A118" s="149">
        <v>114</v>
      </c>
      <c r="B118" s="597" t="s">
        <v>279</v>
      </c>
      <c r="C118" s="597"/>
      <c r="D118" s="597" t="s">
        <v>1020</v>
      </c>
      <c r="E118" s="597" t="s">
        <v>1021</v>
      </c>
      <c r="F118" s="597" t="s">
        <v>281</v>
      </c>
      <c r="G118" s="597">
        <v>1</v>
      </c>
      <c r="H118" s="597">
        <v>0</v>
      </c>
      <c r="I118" s="597" t="s">
        <v>282</v>
      </c>
      <c r="J118" s="597" t="s">
        <v>345</v>
      </c>
      <c r="K118" s="597" t="s">
        <v>295</v>
      </c>
      <c r="L118" s="597" t="s">
        <v>284</v>
      </c>
      <c r="M118" s="597" t="s">
        <v>285</v>
      </c>
      <c r="N118" s="597" t="s">
        <v>1021</v>
      </c>
      <c r="O118" s="597" t="s">
        <v>1021</v>
      </c>
      <c r="P118" s="597" t="s">
        <v>1022</v>
      </c>
      <c r="Q118" s="597">
        <v>3937</v>
      </c>
      <c r="R118" s="621">
        <v>3843</v>
      </c>
      <c r="S118" s="621">
        <v>3814</v>
      </c>
      <c r="T118" s="621">
        <v>0</v>
      </c>
      <c r="U118" s="621">
        <v>29</v>
      </c>
      <c r="V118" s="621">
        <v>29</v>
      </c>
      <c r="W118" s="622">
        <v>0.99250000000000005</v>
      </c>
      <c r="X118" s="464">
        <v>1</v>
      </c>
      <c r="Y118" s="464">
        <v>1</v>
      </c>
      <c r="Z118" s="464">
        <v>1</v>
      </c>
      <c r="AA118" s="464">
        <v>1</v>
      </c>
      <c r="AB118" s="464" t="s">
        <v>279</v>
      </c>
      <c r="AC118" s="463" t="s">
        <v>1023</v>
      </c>
      <c r="AD118" s="463"/>
      <c r="AE118" s="463"/>
      <c r="AF118" s="463"/>
      <c r="AG118" s="463"/>
      <c r="AH118" s="463"/>
      <c r="AI118" s="463"/>
      <c r="AJ118" s="460"/>
      <c r="AK118" s="460"/>
      <c r="AL118" s="460"/>
      <c r="AM118" s="460"/>
      <c r="AN118" s="460"/>
      <c r="AO118" s="460"/>
      <c r="AP118" s="463" t="s">
        <v>289</v>
      </c>
      <c r="AQ118" s="463">
        <v>0</v>
      </c>
      <c r="AT118" s="177" t="s">
        <v>279</v>
      </c>
      <c r="AU118" s="392" t="s">
        <v>968</v>
      </c>
      <c r="AV118" s="392" t="s">
        <v>1024</v>
      </c>
      <c r="AW118" s="392" t="s">
        <v>966</v>
      </c>
      <c r="AX118" s="450" t="s">
        <v>966</v>
      </c>
    </row>
    <row r="119" spans="1:50" ht="35.15" hidden="1" customHeight="1">
      <c r="A119" s="149">
        <v>115</v>
      </c>
      <c r="B119" s="597" t="s">
        <v>279</v>
      </c>
      <c r="C119" s="597"/>
      <c r="D119" s="597" t="s">
        <v>1025</v>
      </c>
      <c r="E119" s="597" t="s">
        <v>1026</v>
      </c>
      <c r="F119" s="597" t="s">
        <v>281</v>
      </c>
      <c r="G119" s="597">
        <v>1</v>
      </c>
      <c r="H119" s="597">
        <v>0</v>
      </c>
      <c r="I119" s="597" t="s">
        <v>282</v>
      </c>
      <c r="J119" s="597" t="s">
        <v>328</v>
      </c>
      <c r="K119" s="597" t="s">
        <v>295</v>
      </c>
      <c r="L119" s="597" t="s">
        <v>284</v>
      </c>
      <c r="M119" s="597" t="s">
        <v>285</v>
      </c>
      <c r="N119" s="597" t="s">
        <v>1027</v>
      </c>
      <c r="O119" s="597" t="s">
        <v>1027</v>
      </c>
      <c r="P119" s="597" t="s">
        <v>1028</v>
      </c>
      <c r="Q119" s="597">
        <v>2845</v>
      </c>
      <c r="R119" s="621">
        <v>2573</v>
      </c>
      <c r="S119" s="621">
        <v>2458</v>
      </c>
      <c r="T119" s="621">
        <v>101</v>
      </c>
      <c r="U119" s="621">
        <v>14</v>
      </c>
      <c r="V119" s="621">
        <v>115</v>
      </c>
      <c r="W119" s="622">
        <v>0.95530000000000004</v>
      </c>
      <c r="X119" s="464">
        <v>0</v>
      </c>
      <c r="Y119" s="464">
        <v>1</v>
      </c>
      <c r="Z119" s="464">
        <v>1</v>
      </c>
      <c r="AA119" s="464">
        <v>0</v>
      </c>
      <c r="AB119" s="464" t="s">
        <v>279</v>
      </c>
      <c r="AC119" s="463" t="s">
        <v>1029</v>
      </c>
      <c r="AD119" s="463"/>
      <c r="AE119" s="463"/>
      <c r="AF119" s="463"/>
      <c r="AG119" s="463"/>
      <c r="AH119" s="463"/>
      <c r="AI119" s="463"/>
      <c r="AJ119" s="460"/>
      <c r="AK119" s="460"/>
      <c r="AL119" s="460"/>
      <c r="AM119" s="460"/>
      <c r="AN119" s="460"/>
      <c r="AO119" s="460"/>
      <c r="AP119" s="463" t="s">
        <v>289</v>
      </c>
      <c r="AQ119" s="463">
        <v>0</v>
      </c>
      <c r="AT119" s="177" t="s">
        <v>279</v>
      </c>
      <c r="AU119" s="594" t="s">
        <v>975</v>
      </c>
      <c r="AV119" s="392" t="s">
        <v>1030</v>
      </c>
      <c r="AW119" s="595" t="s">
        <v>971</v>
      </c>
      <c r="AX119" s="450" t="s">
        <v>971</v>
      </c>
    </row>
    <row r="120" spans="1:50" ht="35.15" hidden="1" customHeight="1">
      <c r="A120" s="149">
        <v>116</v>
      </c>
      <c r="B120" s="597" t="s">
        <v>279</v>
      </c>
      <c r="C120" s="597"/>
      <c r="D120" s="597" t="s">
        <v>1031</v>
      </c>
      <c r="E120" s="597" t="s">
        <v>1032</v>
      </c>
      <c r="F120" s="597" t="s">
        <v>281</v>
      </c>
      <c r="G120" s="597">
        <v>1</v>
      </c>
      <c r="H120" s="597">
        <v>0</v>
      </c>
      <c r="I120" s="597" t="s">
        <v>282</v>
      </c>
      <c r="J120" s="597" t="s">
        <v>311</v>
      </c>
      <c r="K120" s="597" t="s">
        <v>311</v>
      </c>
      <c r="L120" s="597" t="s">
        <v>284</v>
      </c>
      <c r="M120" s="597" t="s">
        <v>285</v>
      </c>
      <c r="N120" s="597" t="s">
        <v>1032</v>
      </c>
      <c r="O120" s="597" t="s">
        <v>1032</v>
      </c>
      <c r="P120" s="597" t="s">
        <v>1033</v>
      </c>
      <c r="Q120" s="597">
        <v>8960</v>
      </c>
      <c r="R120" s="621">
        <v>7483</v>
      </c>
      <c r="S120" s="621">
        <v>7350</v>
      </c>
      <c r="T120" s="621">
        <v>96</v>
      </c>
      <c r="U120" s="621">
        <v>37</v>
      </c>
      <c r="V120" s="621">
        <v>133</v>
      </c>
      <c r="W120" s="622">
        <v>0.98219999999999996</v>
      </c>
      <c r="X120" s="464">
        <v>1</v>
      </c>
      <c r="Y120" s="464">
        <v>1</v>
      </c>
      <c r="Z120" s="464">
        <v>0</v>
      </c>
      <c r="AA120" s="464">
        <v>0</v>
      </c>
      <c r="AB120" s="464" t="s">
        <v>279</v>
      </c>
      <c r="AC120" s="463" t="s">
        <v>1034</v>
      </c>
      <c r="AD120" s="463"/>
      <c r="AE120" s="463"/>
      <c r="AF120" s="463"/>
      <c r="AG120" s="463"/>
      <c r="AH120" s="463"/>
      <c r="AI120" s="463"/>
      <c r="AJ120" s="460"/>
      <c r="AK120" s="460"/>
      <c r="AL120" s="460"/>
      <c r="AM120" s="460"/>
      <c r="AN120" s="460"/>
      <c r="AO120" s="460"/>
      <c r="AP120" s="463" t="s">
        <v>289</v>
      </c>
      <c r="AQ120" s="463">
        <v>0</v>
      </c>
      <c r="AT120" s="177" t="s">
        <v>279</v>
      </c>
      <c r="AU120" s="594" t="s">
        <v>981</v>
      </c>
      <c r="AV120" s="392" t="s">
        <v>1035</v>
      </c>
      <c r="AW120" s="595" t="s">
        <v>979</v>
      </c>
      <c r="AX120" s="450" t="s">
        <v>979</v>
      </c>
    </row>
    <row r="121" spans="1:50" ht="35.15" hidden="1" customHeight="1">
      <c r="A121" s="149">
        <v>117</v>
      </c>
      <c r="B121" s="597" t="s">
        <v>279</v>
      </c>
      <c r="C121" s="597"/>
      <c r="D121" s="597" t="s">
        <v>1036</v>
      </c>
      <c r="E121" s="597" t="s">
        <v>1037</v>
      </c>
      <c r="F121" s="597" t="s">
        <v>281</v>
      </c>
      <c r="G121" s="597">
        <v>1</v>
      </c>
      <c r="H121" s="597">
        <v>0</v>
      </c>
      <c r="I121" s="597" t="s">
        <v>282</v>
      </c>
      <c r="J121" s="597" t="s">
        <v>635</v>
      </c>
      <c r="K121" s="597" t="s">
        <v>279</v>
      </c>
      <c r="L121" s="597" t="s">
        <v>284</v>
      </c>
      <c r="M121" s="597" t="s">
        <v>285</v>
      </c>
      <c r="N121" s="597" t="s">
        <v>1037</v>
      </c>
      <c r="O121" s="597" t="s">
        <v>1037</v>
      </c>
      <c r="P121" s="597" t="s">
        <v>1038</v>
      </c>
      <c r="Q121" s="597">
        <v>2540</v>
      </c>
      <c r="R121" s="621">
        <v>2527</v>
      </c>
      <c r="S121" s="621">
        <v>2513</v>
      </c>
      <c r="T121" s="621">
        <v>4</v>
      </c>
      <c r="U121" s="621">
        <v>10</v>
      </c>
      <c r="V121" s="621">
        <v>14</v>
      </c>
      <c r="W121" s="622">
        <v>0.99450000000000005</v>
      </c>
      <c r="X121" s="464">
        <v>1</v>
      </c>
      <c r="Y121" s="464">
        <v>1</v>
      </c>
      <c r="Z121" s="464">
        <v>1</v>
      </c>
      <c r="AA121" s="464">
        <v>1</v>
      </c>
      <c r="AB121" s="464" t="s">
        <v>279</v>
      </c>
      <c r="AC121" s="463" t="s">
        <v>1039</v>
      </c>
      <c r="AD121" s="463"/>
      <c r="AE121" s="463"/>
      <c r="AF121" s="463"/>
      <c r="AG121" s="463"/>
      <c r="AH121" s="463"/>
      <c r="AI121" s="463"/>
      <c r="AJ121" s="460"/>
      <c r="AK121" s="460"/>
      <c r="AL121" s="460"/>
      <c r="AM121" s="460"/>
      <c r="AN121" s="460"/>
      <c r="AO121" s="460"/>
      <c r="AP121" s="463" t="s">
        <v>289</v>
      </c>
      <c r="AQ121" s="463">
        <v>0</v>
      </c>
      <c r="AT121" s="177" t="s">
        <v>279</v>
      </c>
      <c r="AU121" s="594" t="s">
        <v>987</v>
      </c>
      <c r="AV121" s="392" t="s">
        <v>1040</v>
      </c>
      <c r="AW121" s="595" t="s">
        <v>985</v>
      </c>
      <c r="AX121" s="450" t="s">
        <v>985</v>
      </c>
    </row>
    <row r="122" spans="1:50" ht="35.15" hidden="1" customHeight="1">
      <c r="A122" s="149">
        <v>118</v>
      </c>
      <c r="B122" s="597" t="s">
        <v>279</v>
      </c>
      <c r="C122" s="597"/>
      <c r="D122" s="597" t="s">
        <v>1041</v>
      </c>
      <c r="E122" s="597" t="s">
        <v>1042</v>
      </c>
      <c r="F122" s="597" t="s">
        <v>281</v>
      </c>
      <c r="G122" s="597">
        <v>1</v>
      </c>
      <c r="H122" s="597">
        <v>0</v>
      </c>
      <c r="I122" s="597" t="s">
        <v>282</v>
      </c>
      <c r="J122" s="597" t="s">
        <v>545</v>
      </c>
      <c r="K122" s="597" t="s">
        <v>311</v>
      </c>
      <c r="L122" s="597" t="s">
        <v>284</v>
      </c>
      <c r="M122" s="597" t="s">
        <v>285</v>
      </c>
      <c r="N122" s="597" t="s">
        <v>1042</v>
      </c>
      <c r="O122" s="597" t="s">
        <v>1042</v>
      </c>
      <c r="P122" s="597" t="s">
        <v>1043</v>
      </c>
      <c r="Q122" s="597">
        <v>2440</v>
      </c>
      <c r="R122" s="621">
        <v>2424</v>
      </c>
      <c r="S122" s="621">
        <v>2392</v>
      </c>
      <c r="T122" s="621">
        <v>12</v>
      </c>
      <c r="U122" s="621">
        <v>15</v>
      </c>
      <c r="V122" s="621">
        <v>32</v>
      </c>
      <c r="W122" s="622">
        <v>0.98680000000000001</v>
      </c>
      <c r="X122" s="464">
        <v>1</v>
      </c>
      <c r="Y122" s="464">
        <v>1</v>
      </c>
      <c r="Z122" s="464">
        <v>1</v>
      </c>
      <c r="AA122" s="464">
        <v>1</v>
      </c>
      <c r="AB122" s="464" t="s">
        <v>279</v>
      </c>
      <c r="AC122" s="463" t="s">
        <v>1044</v>
      </c>
      <c r="AD122" s="463"/>
      <c r="AE122" s="463"/>
      <c r="AF122" s="463"/>
      <c r="AG122" s="463"/>
      <c r="AH122" s="463"/>
      <c r="AI122" s="463"/>
      <c r="AJ122" s="460"/>
      <c r="AK122" s="460"/>
      <c r="AL122" s="460"/>
      <c r="AM122" s="460"/>
      <c r="AN122" s="460"/>
      <c r="AO122" s="460"/>
      <c r="AP122" s="463" t="s">
        <v>289</v>
      </c>
      <c r="AQ122" s="463">
        <v>0</v>
      </c>
      <c r="AT122" s="177" t="s">
        <v>279</v>
      </c>
      <c r="AU122" s="594" t="s">
        <v>992</v>
      </c>
      <c r="AV122" s="392" t="s">
        <v>1045</v>
      </c>
      <c r="AW122" s="595" t="s">
        <v>1046</v>
      </c>
      <c r="AX122" s="450" t="s">
        <v>990</v>
      </c>
    </row>
    <row r="123" spans="1:50" ht="35.15" hidden="1" customHeight="1">
      <c r="A123" s="149">
        <v>119</v>
      </c>
      <c r="B123" s="597" t="s">
        <v>279</v>
      </c>
      <c r="C123" s="597"/>
      <c r="D123" s="597" t="s">
        <v>1047</v>
      </c>
      <c r="E123" s="597" t="s">
        <v>1048</v>
      </c>
      <c r="F123" s="597" t="s">
        <v>745</v>
      </c>
      <c r="G123" s="597">
        <v>0</v>
      </c>
      <c r="H123" s="597">
        <v>1</v>
      </c>
      <c r="I123" s="597" t="s">
        <v>282</v>
      </c>
      <c r="J123" s="597" t="s">
        <v>337</v>
      </c>
      <c r="K123" s="597" t="s">
        <v>338</v>
      </c>
      <c r="L123" s="597" t="s">
        <v>284</v>
      </c>
      <c r="M123" s="597" t="s">
        <v>285</v>
      </c>
      <c r="N123" s="597" t="s">
        <v>1048</v>
      </c>
      <c r="O123" s="597" t="s">
        <v>1048</v>
      </c>
      <c r="P123" s="597" t="s">
        <v>1049</v>
      </c>
      <c r="Q123" s="597">
        <v>7466</v>
      </c>
      <c r="R123" s="621">
        <v>8143</v>
      </c>
      <c r="S123" s="621">
        <v>6993</v>
      </c>
      <c r="T123" s="621">
        <v>908</v>
      </c>
      <c r="U123" s="621">
        <v>242</v>
      </c>
      <c r="V123" s="621">
        <v>1150</v>
      </c>
      <c r="W123" s="622">
        <v>0.85880000000000001</v>
      </c>
      <c r="X123" s="464">
        <v>0</v>
      </c>
      <c r="Y123" s="464">
        <v>1</v>
      </c>
      <c r="Z123" s="464">
        <v>1</v>
      </c>
      <c r="AA123" s="464">
        <v>0</v>
      </c>
      <c r="AB123" s="464" t="s">
        <v>279</v>
      </c>
      <c r="AC123" s="463"/>
      <c r="AD123" s="463"/>
      <c r="AE123" s="463"/>
      <c r="AF123" s="463"/>
      <c r="AG123" s="463"/>
      <c r="AH123" s="463"/>
      <c r="AI123" s="463"/>
      <c r="AJ123" s="460" t="s">
        <v>524</v>
      </c>
      <c r="AK123" s="460"/>
      <c r="AL123" s="460"/>
      <c r="AM123" s="460"/>
      <c r="AN123" s="460"/>
      <c r="AO123" s="460"/>
      <c r="AP123" s="463" t="s">
        <v>289</v>
      </c>
      <c r="AQ123" s="463">
        <v>0</v>
      </c>
      <c r="AT123" s="177" t="s">
        <v>279</v>
      </c>
      <c r="AU123" s="594" t="s">
        <v>998</v>
      </c>
      <c r="AV123" s="392" t="s">
        <v>1050</v>
      </c>
      <c r="AW123" s="595" t="s">
        <v>996</v>
      </c>
      <c r="AX123" s="450" t="s">
        <v>996</v>
      </c>
    </row>
    <row r="124" spans="1:50" ht="35.15" hidden="1" customHeight="1">
      <c r="A124" s="149">
        <v>120</v>
      </c>
      <c r="B124" s="597" t="s">
        <v>279</v>
      </c>
      <c r="C124" s="597"/>
      <c r="D124" s="597" t="s">
        <v>1051</v>
      </c>
      <c r="E124" s="597" t="s">
        <v>1052</v>
      </c>
      <c r="F124" s="597" t="s">
        <v>281</v>
      </c>
      <c r="G124" s="597">
        <v>1</v>
      </c>
      <c r="H124" s="597">
        <v>0</v>
      </c>
      <c r="I124" s="597" t="s">
        <v>282</v>
      </c>
      <c r="J124" s="597" t="s">
        <v>483</v>
      </c>
      <c r="K124" s="597" t="s">
        <v>476</v>
      </c>
      <c r="L124" s="597" t="s">
        <v>284</v>
      </c>
      <c r="M124" s="597" t="s">
        <v>285</v>
      </c>
      <c r="N124" s="597" t="s">
        <v>1052</v>
      </c>
      <c r="O124" s="597" t="s">
        <v>1052</v>
      </c>
      <c r="P124" s="597" t="s">
        <v>1053</v>
      </c>
      <c r="Q124" s="597">
        <v>2022</v>
      </c>
      <c r="R124" s="621">
        <v>2031</v>
      </c>
      <c r="S124" s="621">
        <v>104</v>
      </c>
      <c r="T124" s="621">
        <v>1873</v>
      </c>
      <c r="U124" s="621">
        <v>54</v>
      </c>
      <c r="V124" s="621">
        <v>1927</v>
      </c>
      <c r="W124" s="622">
        <v>5.1200000000000002E-2</v>
      </c>
      <c r="X124" s="464">
        <v>0</v>
      </c>
      <c r="Y124" s="464">
        <v>1</v>
      </c>
      <c r="Z124" s="464">
        <v>1</v>
      </c>
      <c r="AA124" s="464">
        <v>0</v>
      </c>
      <c r="AB124" s="464" t="s">
        <v>279</v>
      </c>
      <c r="AC124" s="463" t="s">
        <v>1054</v>
      </c>
      <c r="AD124" s="463"/>
      <c r="AE124" s="463"/>
      <c r="AF124" s="463"/>
      <c r="AG124" s="463"/>
      <c r="AH124" s="463"/>
      <c r="AI124" s="463"/>
      <c r="AJ124" s="460"/>
      <c r="AK124" s="460"/>
      <c r="AL124" s="460"/>
      <c r="AM124" s="460"/>
      <c r="AN124" s="460"/>
      <c r="AO124" s="460"/>
      <c r="AP124" s="463" t="s">
        <v>289</v>
      </c>
      <c r="AQ124" s="463">
        <v>0</v>
      </c>
      <c r="AT124" s="177" t="s">
        <v>279</v>
      </c>
      <c r="AU124" s="392" t="s">
        <v>1005</v>
      </c>
      <c r="AV124" s="392" t="s">
        <v>1055</v>
      </c>
      <c r="AW124" s="392" t="s">
        <v>1002</v>
      </c>
      <c r="AX124" s="450" t="s">
        <v>1002</v>
      </c>
    </row>
    <row r="125" spans="1:50" ht="35.15" hidden="1" customHeight="1">
      <c r="A125" s="149">
        <v>121</v>
      </c>
      <c r="B125" s="597" t="s">
        <v>1056</v>
      </c>
      <c r="C125" s="597"/>
      <c r="D125" s="597" t="s">
        <v>1057</v>
      </c>
      <c r="E125" s="597" t="s">
        <v>1058</v>
      </c>
      <c r="F125" s="597" t="s">
        <v>281</v>
      </c>
      <c r="G125" s="597">
        <v>1</v>
      </c>
      <c r="H125" s="597">
        <v>0</v>
      </c>
      <c r="I125" s="597" t="s">
        <v>1059</v>
      </c>
      <c r="J125" s="597" t="s">
        <v>1060</v>
      </c>
      <c r="K125" s="597" t="s">
        <v>1058</v>
      </c>
      <c r="L125" s="597" t="s">
        <v>1061</v>
      </c>
      <c r="M125" s="597" t="s">
        <v>1062</v>
      </c>
      <c r="N125" s="597" t="s">
        <v>1058</v>
      </c>
      <c r="O125" s="597" t="s">
        <v>1063</v>
      </c>
      <c r="P125" s="597" t="s">
        <v>1064</v>
      </c>
      <c r="Q125" s="597">
        <v>273122</v>
      </c>
      <c r="R125" s="621">
        <v>256866</v>
      </c>
      <c r="S125" s="621">
        <v>254890</v>
      </c>
      <c r="T125" s="621">
        <v>1845</v>
      </c>
      <c r="U125" s="621">
        <v>131</v>
      </c>
      <c r="V125" s="621">
        <v>1976</v>
      </c>
      <c r="W125" s="622">
        <v>0.99229999999999996</v>
      </c>
      <c r="X125" s="464">
        <v>1</v>
      </c>
      <c r="Y125" s="464">
        <v>1</v>
      </c>
      <c r="Z125" s="464">
        <v>1</v>
      </c>
      <c r="AA125" s="464">
        <v>1</v>
      </c>
      <c r="AB125" s="464" t="s">
        <v>1056</v>
      </c>
      <c r="AC125" s="463" t="s">
        <v>1065</v>
      </c>
      <c r="AD125" s="463"/>
      <c r="AE125" s="463"/>
      <c r="AF125" s="463"/>
      <c r="AG125" s="463"/>
      <c r="AH125" s="463"/>
      <c r="AI125" s="463"/>
      <c r="AJ125" s="460"/>
      <c r="AK125" s="460"/>
      <c r="AL125" s="460"/>
      <c r="AM125" s="460"/>
      <c r="AN125" s="460"/>
      <c r="AO125" s="460"/>
      <c r="AP125" s="624" t="s">
        <v>323</v>
      </c>
      <c r="AQ125" s="463">
        <v>4</v>
      </c>
      <c r="AT125" s="177" t="s">
        <v>279</v>
      </c>
      <c r="AU125" s="392" t="s">
        <v>1011</v>
      </c>
      <c r="AV125" s="392" t="s">
        <v>1066</v>
      </c>
      <c r="AW125" s="392" t="s">
        <v>1067</v>
      </c>
      <c r="AX125" s="450" t="s">
        <v>1009</v>
      </c>
    </row>
    <row r="126" spans="1:50" ht="35.15" hidden="1" customHeight="1">
      <c r="A126" s="149">
        <v>122</v>
      </c>
      <c r="B126" s="597" t="s">
        <v>1056</v>
      </c>
      <c r="C126" s="597"/>
      <c r="D126" s="597" t="s">
        <v>1068</v>
      </c>
      <c r="E126" s="597" t="s">
        <v>1069</v>
      </c>
      <c r="F126" s="597" t="s">
        <v>281</v>
      </c>
      <c r="G126" s="597">
        <v>2</v>
      </c>
      <c r="H126" s="597">
        <v>0</v>
      </c>
      <c r="I126" s="597" t="s">
        <v>1059</v>
      </c>
      <c r="J126" s="597" t="s">
        <v>1070</v>
      </c>
      <c r="K126" s="597" t="s">
        <v>1071</v>
      </c>
      <c r="L126" s="597" t="s">
        <v>1061</v>
      </c>
      <c r="M126" s="597" t="s">
        <v>1062</v>
      </c>
      <c r="N126" s="597" t="s">
        <v>1069</v>
      </c>
      <c r="O126" s="597" t="s">
        <v>1069</v>
      </c>
      <c r="P126" s="597" t="s">
        <v>1072</v>
      </c>
      <c r="Q126" s="597">
        <v>536753</v>
      </c>
      <c r="R126" s="621">
        <v>514296</v>
      </c>
      <c r="S126" s="621">
        <v>512668</v>
      </c>
      <c r="T126" s="621">
        <v>1568</v>
      </c>
      <c r="U126" s="621">
        <v>60</v>
      </c>
      <c r="V126" s="621">
        <v>1628</v>
      </c>
      <c r="W126" s="622">
        <v>0.99680000000000002</v>
      </c>
      <c r="X126" s="464">
        <v>1</v>
      </c>
      <c r="Y126" s="623">
        <v>0</v>
      </c>
      <c r="Z126" s="464">
        <v>1</v>
      </c>
      <c r="AA126" s="464">
        <v>0</v>
      </c>
      <c r="AB126" s="464" t="s">
        <v>1056</v>
      </c>
      <c r="AC126" s="463" t="s">
        <v>1073</v>
      </c>
      <c r="AD126" s="463" t="s">
        <v>1074</v>
      </c>
      <c r="AE126" s="463"/>
      <c r="AF126" s="463"/>
      <c r="AG126" s="463"/>
      <c r="AH126" s="463"/>
      <c r="AI126" s="463"/>
      <c r="AJ126" s="460"/>
      <c r="AK126" s="460"/>
      <c r="AL126" s="460"/>
      <c r="AM126" s="460"/>
      <c r="AN126" s="460"/>
      <c r="AO126" s="460"/>
      <c r="AP126" s="624" t="s">
        <v>323</v>
      </c>
      <c r="AQ126" s="463">
        <v>7</v>
      </c>
      <c r="AT126" s="177" t="s">
        <v>279</v>
      </c>
      <c r="AU126" s="594" t="s">
        <v>1017</v>
      </c>
      <c r="AV126" s="392" t="s">
        <v>1075</v>
      </c>
      <c r="AW126" s="595" t="s">
        <v>1015</v>
      </c>
      <c r="AX126" s="450" t="s">
        <v>1015</v>
      </c>
    </row>
    <row r="127" spans="1:50" ht="35.15" hidden="1" customHeight="1">
      <c r="A127" s="149">
        <v>123</v>
      </c>
      <c r="B127" s="597" t="s">
        <v>1076</v>
      </c>
      <c r="C127" s="597"/>
      <c r="D127" s="597" t="s">
        <v>1077</v>
      </c>
      <c r="E127" s="597" t="s">
        <v>1078</v>
      </c>
      <c r="F127" s="597" t="s">
        <v>281</v>
      </c>
      <c r="G127" s="597">
        <v>1</v>
      </c>
      <c r="H127" s="597">
        <v>0</v>
      </c>
      <c r="I127" s="597" t="s">
        <v>1059</v>
      </c>
      <c r="J127" s="597" t="s">
        <v>1078</v>
      </c>
      <c r="K127" s="597" t="s">
        <v>1078</v>
      </c>
      <c r="L127" s="597" t="s">
        <v>1061</v>
      </c>
      <c r="M127" s="597" t="s">
        <v>1062</v>
      </c>
      <c r="N127" s="597" t="s">
        <v>1079</v>
      </c>
      <c r="O127" s="597" t="s">
        <v>1080</v>
      </c>
      <c r="P127" s="597" t="s">
        <v>1081</v>
      </c>
      <c r="Q127" s="597">
        <v>111641</v>
      </c>
      <c r="R127" s="621">
        <v>110445</v>
      </c>
      <c r="S127" s="621">
        <v>108512</v>
      </c>
      <c r="T127" s="621">
        <v>1524</v>
      </c>
      <c r="U127" s="621">
        <v>409</v>
      </c>
      <c r="V127" s="621">
        <v>1933</v>
      </c>
      <c r="W127" s="622">
        <v>0.98250000000000004</v>
      </c>
      <c r="X127" s="464">
        <v>1</v>
      </c>
      <c r="Y127" s="464">
        <v>1</v>
      </c>
      <c r="Z127" s="464">
        <v>1</v>
      </c>
      <c r="AA127" s="464">
        <v>1</v>
      </c>
      <c r="AB127" s="464" t="s">
        <v>1076</v>
      </c>
      <c r="AC127" s="463" t="s">
        <v>1082</v>
      </c>
      <c r="AD127" s="463"/>
      <c r="AE127" s="463"/>
      <c r="AF127" s="463"/>
      <c r="AG127" s="463"/>
      <c r="AH127" s="463"/>
      <c r="AI127" s="463"/>
      <c r="AJ127" s="460"/>
      <c r="AK127" s="460"/>
      <c r="AL127" s="460"/>
      <c r="AM127" s="460"/>
      <c r="AN127" s="460"/>
      <c r="AO127" s="460"/>
      <c r="AP127" s="463" t="s">
        <v>289</v>
      </c>
      <c r="AQ127" s="463">
        <v>0</v>
      </c>
      <c r="AT127" s="177" t="s">
        <v>279</v>
      </c>
      <c r="AU127" s="594" t="s">
        <v>1023</v>
      </c>
      <c r="AV127" s="392" t="s">
        <v>1083</v>
      </c>
      <c r="AW127" s="595" t="s">
        <v>1084</v>
      </c>
      <c r="AX127" s="450" t="s">
        <v>1021</v>
      </c>
    </row>
    <row r="128" spans="1:50" ht="35.15" hidden="1" customHeight="1">
      <c r="A128" s="149">
        <v>124</v>
      </c>
      <c r="B128" s="597" t="s">
        <v>1056</v>
      </c>
      <c r="C128" s="597"/>
      <c r="D128" s="597" t="s">
        <v>1085</v>
      </c>
      <c r="E128" s="597" t="s">
        <v>1086</v>
      </c>
      <c r="F128" s="597" t="s">
        <v>281</v>
      </c>
      <c r="G128" s="597">
        <v>1</v>
      </c>
      <c r="H128" s="597">
        <v>0</v>
      </c>
      <c r="I128" s="597" t="s">
        <v>1059</v>
      </c>
      <c r="J128" s="597" t="s">
        <v>1087</v>
      </c>
      <c r="K128" s="597" t="s">
        <v>1088</v>
      </c>
      <c r="L128" s="597" t="s">
        <v>1061</v>
      </c>
      <c r="M128" s="597" t="s">
        <v>1062</v>
      </c>
      <c r="N128" s="597" t="s">
        <v>1089</v>
      </c>
      <c r="O128" s="597" t="s">
        <v>1090</v>
      </c>
      <c r="P128" s="597" t="s">
        <v>1091</v>
      </c>
      <c r="Q128" s="597">
        <v>115358</v>
      </c>
      <c r="R128" s="621">
        <v>112699</v>
      </c>
      <c r="S128" s="621">
        <v>111788</v>
      </c>
      <c r="T128" s="621">
        <v>911</v>
      </c>
      <c r="U128" s="621">
        <v>0</v>
      </c>
      <c r="V128" s="621">
        <v>911</v>
      </c>
      <c r="W128" s="622">
        <v>0.9919</v>
      </c>
      <c r="X128" s="464">
        <v>1</v>
      </c>
      <c r="Y128" s="464">
        <v>1</v>
      </c>
      <c r="Z128" s="464">
        <v>1</v>
      </c>
      <c r="AA128" s="464">
        <v>1</v>
      </c>
      <c r="AB128" s="464" t="s">
        <v>1056</v>
      </c>
      <c r="AC128" s="463" t="s">
        <v>1092</v>
      </c>
      <c r="AD128" s="463"/>
      <c r="AE128" s="463"/>
      <c r="AF128" s="463"/>
      <c r="AG128" s="463"/>
      <c r="AH128" s="463"/>
      <c r="AI128" s="463"/>
      <c r="AJ128" s="460"/>
      <c r="AK128" s="460"/>
      <c r="AL128" s="460"/>
      <c r="AM128" s="460"/>
      <c r="AN128" s="460"/>
      <c r="AO128" s="460"/>
      <c r="AP128" s="463" t="s">
        <v>289</v>
      </c>
      <c r="AQ128" s="463">
        <v>0</v>
      </c>
      <c r="AT128" s="177" t="s">
        <v>279</v>
      </c>
      <c r="AU128" s="392" t="s">
        <v>1029</v>
      </c>
      <c r="AV128" s="392" t="s">
        <v>1093</v>
      </c>
      <c r="AW128" s="392" t="s">
        <v>1094</v>
      </c>
      <c r="AX128" s="450" t="s">
        <v>1026</v>
      </c>
    </row>
    <row r="129" spans="1:50" ht="35.15" hidden="1" customHeight="1">
      <c r="A129" s="149">
        <v>125</v>
      </c>
      <c r="B129" s="597" t="s">
        <v>1056</v>
      </c>
      <c r="C129" s="597"/>
      <c r="D129" s="597" t="s">
        <v>1095</v>
      </c>
      <c r="E129" s="597" t="s">
        <v>1096</v>
      </c>
      <c r="F129" s="597" t="s">
        <v>281</v>
      </c>
      <c r="G129" s="597">
        <v>3</v>
      </c>
      <c r="H129" s="597">
        <v>0</v>
      </c>
      <c r="I129" s="597" t="s">
        <v>1059</v>
      </c>
      <c r="J129" s="597" t="s">
        <v>1097</v>
      </c>
      <c r="K129" s="597" t="s">
        <v>1071</v>
      </c>
      <c r="L129" s="597" t="s">
        <v>1061</v>
      </c>
      <c r="M129" s="597" t="s">
        <v>1062</v>
      </c>
      <c r="N129" s="597" t="s">
        <v>1098</v>
      </c>
      <c r="O129" s="597" t="s">
        <v>1099</v>
      </c>
      <c r="P129" s="597" t="s">
        <v>1100</v>
      </c>
      <c r="Q129" s="597">
        <v>41426</v>
      </c>
      <c r="R129" s="621">
        <v>41271</v>
      </c>
      <c r="S129" s="621">
        <v>40691</v>
      </c>
      <c r="T129" s="621">
        <v>554</v>
      </c>
      <c r="U129" s="621">
        <v>26</v>
      </c>
      <c r="V129" s="621">
        <v>580</v>
      </c>
      <c r="W129" s="622">
        <v>0.9859</v>
      </c>
      <c r="X129" s="464">
        <v>1</v>
      </c>
      <c r="Y129" s="464">
        <v>1</v>
      </c>
      <c r="Z129" s="464">
        <v>0</v>
      </c>
      <c r="AA129" s="464">
        <v>0</v>
      </c>
      <c r="AB129" s="464" t="s">
        <v>1056</v>
      </c>
      <c r="AC129" s="463" t="s">
        <v>1101</v>
      </c>
      <c r="AD129" s="463" t="s">
        <v>1102</v>
      </c>
      <c r="AE129" s="463"/>
      <c r="AF129" s="463"/>
      <c r="AG129" s="463"/>
      <c r="AH129" s="463"/>
      <c r="AI129" s="463"/>
      <c r="AJ129" s="460"/>
      <c r="AK129" s="460"/>
      <c r="AL129" s="460"/>
      <c r="AM129" s="460"/>
      <c r="AN129" s="460"/>
      <c r="AO129" s="460"/>
      <c r="AP129" s="463" t="s">
        <v>289</v>
      </c>
      <c r="AQ129" s="463">
        <v>0</v>
      </c>
      <c r="AT129" s="177" t="s">
        <v>279</v>
      </c>
      <c r="AU129" s="392" t="s">
        <v>1034</v>
      </c>
      <c r="AV129" s="392" t="s">
        <v>1103</v>
      </c>
      <c r="AW129" s="392" t="s">
        <v>1104</v>
      </c>
      <c r="AX129" s="450" t="s">
        <v>1032</v>
      </c>
    </row>
    <row r="130" spans="1:50" ht="35.15" hidden="1" customHeight="1">
      <c r="A130" s="149">
        <v>126</v>
      </c>
      <c r="B130" s="597" t="s">
        <v>1076</v>
      </c>
      <c r="C130" s="597"/>
      <c r="D130" s="597" t="s">
        <v>1105</v>
      </c>
      <c r="E130" s="597" t="s">
        <v>1106</v>
      </c>
      <c r="F130" s="597" t="s">
        <v>281</v>
      </c>
      <c r="G130" s="597">
        <v>1</v>
      </c>
      <c r="H130" s="597">
        <v>0</v>
      </c>
      <c r="I130" s="597" t="s">
        <v>1059</v>
      </c>
      <c r="J130" s="597" t="s">
        <v>1107</v>
      </c>
      <c r="K130" s="597" t="s">
        <v>1078</v>
      </c>
      <c r="L130" s="597" t="s">
        <v>1108</v>
      </c>
      <c r="M130" s="597" t="s">
        <v>1062</v>
      </c>
      <c r="N130" s="597" t="s">
        <v>1106</v>
      </c>
      <c r="O130" s="597" t="s">
        <v>1106</v>
      </c>
      <c r="P130" s="597" t="s">
        <v>1109</v>
      </c>
      <c r="Q130" s="597">
        <v>4194</v>
      </c>
      <c r="R130" s="621">
        <v>4194</v>
      </c>
      <c r="S130" s="621">
        <v>4062</v>
      </c>
      <c r="T130" s="621">
        <v>97</v>
      </c>
      <c r="U130" s="621">
        <v>35</v>
      </c>
      <c r="V130" s="621">
        <v>132</v>
      </c>
      <c r="W130" s="622">
        <v>0.96850000000000003</v>
      </c>
      <c r="X130" s="464">
        <v>0</v>
      </c>
      <c r="Y130" s="464">
        <v>1</v>
      </c>
      <c r="Z130" s="464">
        <v>1</v>
      </c>
      <c r="AA130" s="464">
        <v>0</v>
      </c>
      <c r="AB130" s="464" t="s">
        <v>1076</v>
      </c>
      <c r="AC130" s="463" t="s">
        <v>1110</v>
      </c>
      <c r="AD130" s="463"/>
      <c r="AE130" s="463"/>
      <c r="AF130" s="463"/>
      <c r="AG130" s="463"/>
      <c r="AH130" s="463"/>
      <c r="AI130" s="463"/>
      <c r="AJ130" s="460"/>
      <c r="AK130" s="460"/>
      <c r="AL130" s="460"/>
      <c r="AM130" s="460"/>
      <c r="AN130" s="460"/>
      <c r="AO130" s="460"/>
      <c r="AP130" s="463" t="s">
        <v>289</v>
      </c>
      <c r="AQ130" s="463">
        <v>0</v>
      </c>
      <c r="AT130" s="177" t="s">
        <v>279</v>
      </c>
      <c r="AU130" s="594" t="s">
        <v>1039</v>
      </c>
      <c r="AV130" s="392" t="s">
        <v>1111</v>
      </c>
      <c r="AW130" s="595" t="s">
        <v>1112</v>
      </c>
      <c r="AX130" s="450" t="s">
        <v>1037</v>
      </c>
    </row>
    <row r="131" spans="1:50" ht="35.15" hidden="1" customHeight="1">
      <c r="A131" s="149">
        <v>127</v>
      </c>
      <c r="B131" s="597" t="s">
        <v>1069</v>
      </c>
      <c r="C131" s="597"/>
      <c r="D131" s="597" t="s">
        <v>1113</v>
      </c>
      <c r="E131" s="597" t="s">
        <v>1114</v>
      </c>
      <c r="F131" s="597" t="s">
        <v>281</v>
      </c>
      <c r="G131" s="597">
        <v>1</v>
      </c>
      <c r="H131" s="597">
        <v>0</v>
      </c>
      <c r="I131" s="597" t="s">
        <v>1059</v>
      </c>
      <c r="J131" s="597" t="s">
        <v>1115</v>
      </c>
      <c r="K131" s="597" t="s">
        <v>1114</v>
      </c>
      <c r="L131" s="597" t="s">
        <v>1116</v>
      </c>
      <c r="M131" s="597" t="s">
        <v>285</v>
      </c>
      <c r="N131" s="597" t="s">
        <v>1117</v>
      </c>
      <c r="O131" s="597" t="s">
        <v>1118</v>
      </c>
      <c r="P131" s="597" t="s">
        <v>1119</v>
      </c>
      <c r="Q131" s="597">
        <v>78198</v>
      </c>
      <c r="R131" s="621">
        <v>73137</v>
      </c>
      <c r="S131" s="621">
        <v>72505</v>
      </c>
      <c r="T131" s="621">
        <v>427</v>
      </c>
      <c r="U131" s="621">
        <v>205</v>
      </c>
      <c r="V131" s="621">
        <v>632</v>
      </c>
      <c r="W131" s="622">
        <v>0.99139999999999995</v>
      </c>
      <c r="X131" s="464">
        <v>1</v>
      </c>
      <c r="Y131" s="464">
        <v>1</v>
      </c>
      <c r="Z131" s="464">
        <v>1</v>
      </c>
      <c r="AA131" s="464">
        <v>1</v>
      </c>
      <c r="AB131" s="464" t="s">
        <v>1069</v>
      </c>
      <c r="AC131" s="463" t="s">
        <v>1120</v>
      </c>
      <c r="AD131" s="463"/>
      <c r="AE131" s="463"/>
      <c r="AF131" s="463"/>
      <c r="AG131" s="463"/>
      <c r="AH131" s="463"/>
      <c r="AI131" s="463"/>
      <c r="AJ131" s="460"/>
      <c r="AK131" s="460"/>
      <c r="AL131" s="460"/>
      <c r="AM131" s="460"/>
      <c r="AN131" s="460"/>
      <c r="AO131" s="460"/>
      <c r="AP131" s="463" t="s">
        <v>289</v>
      </c>
      <c r="AQ131" s="463">
        <v>0</v>
      </c>
      <c r="AT131" s="177" t="s">
        <v>279</v>
      </c>
      <c r="AU131" s="392" t="s">
        <v>1044</v>
      </c>
      <c r="AV131" s="392" t="s">
        <v>1121</v>
      </c>
      <c r="AW131" s="392" t="s">
        <v>1122</v>
      </c>
      <c r="AX131" s="450" t="s">
        <v>1042</v>
      </c>
    </row>
    <row r="132" spans="1:50" ht="35.15" hidden="1" customHeight="1">
      <c r="A132" s="149">
        <v>128</v>
      </c>
      <c r="B132" s="597" t="s">
        <v>1056</v>
      </c>
      <c r="C132" s="597"/>
      <c r="D132" s="597" t="s">
        <v>1123</v>
      </c>
      <c r="E132" s="597" t="s">
        <v>1124</v>
      </c>
      <c r="F132" s="597" t="s">
        <v>281</v>
      </c>
      <c r="G132" s="597">
        <v>1</v>
      </c>
      <c r="H132" s="597">
        <v>0</v>
      </c>
      <c r="I132" s="597" t="s">
        <v>1059</v>
      </c>
      <c r="J132" s="597" t="s">
        <v>1125</v>
      </c>
      <c r="K132" s="597" t="s">
        <v>1058</v>
      </c>
      <c r="L132" s="597" t="s">
        <v>1061</v>
      </c>
      <c r="M132" s="597" t="s">
        <v>1062</v>
      </c>
      <c r="N132" s="597" t="s">
        <v>1124</v>
      </c>
      <c r="O132" s="597" t="s">
        <v>1126</v>
      </c>
      <c r="P132" s="597" t="s">
        <v>1127</v>
      </c>
      <c r="Q132" s="597">
        <v>105435</v>
      </c>
      <c r="R132" s="621">
        <v>58510</v>
      </c>
      <c r="S132" s="621">
        <v>56673</v>
      </c>
      <c r="T132" s="621">
        <v>935</v>
      </c>
      <c r="U132" s="621">
        <v>902</v>
      </c>
      <c r="V132" s="621">
        <v>1837</v>
      </c>
      <c r="W132" s="622">
        <v>0.96860000000000002</v>
      </c>
      <c r="X132" s="464">
        <v>0</v>
      </c>
      <c r="Y132" s="464">
        <v>1</v>
      </c>
      <c r="Z132" s="464">
        <v>1</v>
      </c>
      <c r="AA132" s="464">
        <v>0</v>
      </c>
      <c r="AB132" s="464" t="s">
        <v>1056</v>
      </c>
      <c r="AC132" s="463" t="s">
        <v>1128</v>
      </c>
      <c r="AD132" s="463"/>
      <c r="AE132" s="463"/>
      <c r="AF132" s="463"/>
      <c r="AG132" s="463"/>
      <c r="AH132" s="463"/>
      <c r="AI132" s="463"/>
      <c r="AJ132" s="460"/>
      <c r="AK132" s="460"/>
      <c r="AL132" s="460"/>
      <c r="AM132" s="460"/>
      <c r="AN132" s="460"/>
      <c r="AO132" s="460"/>
      <c r="AP132" s="463" t="s">
        <v>289</v>
      </c>
      <c r="AQ132" s="463">
        <v>0</v>
      </c>
      <c r="AT132" s="177" t="s">
        <v>279</v>
      </c>
      <c r="AU132" s="594" t="s">
        <v>1054</v>
      </c>
      <c r="AV132" s="392" t="s">
        <v>1129</v>
      </c>
      <c r="AW132" s="595" t="s">
        <v>1130</v>
      </c>
      <c r="AX132" s="450" t="s">
        <v>1052</v>
      </c>
    </row>
    <row r="133" spans="1:50" ht="35.15" hidden="1" customHeight="1">
      <c r="A133" s="149">
        <v>129</v>
      </c>
      <c r="B133" s="597" t="s">
        <v>1069</v>
      </c>
      <c r="C133" s="597"/>
      <c r="D133" s="597" t="s">
        <v>1131</v>
      </c>
      <c r="E133" s="597" t="s">
        <v>1132</v>
      </c>
      <c r="F133" s="597" t="s">
        <v>281</v>
      </c>
      <c r="G133" s="597">
        <v>1</v>
      </c>
      <c r="H133" s="597">
        <v>0</v>
      </c>
      <c r="I133" s="597" t="s">
        <v>1059</v>
      </c>
      <c r="J133" s="597" t="s">
        <v>1133</v>
      </c>
      <c r="K133" s="597" t="s">
        <v>1114</v>
      </c>
      <c r="L133" s="597" t="s">
        <v>1116</v>
      </c>
      <c r="M133" s="597" t="s">
        <v>285</v>
      </c>
      <c r="N133" s="597" t="s">
        <v>1132</v>
      </c>
      <c r="O133" s="597" t="s">
        <v>1134</v>
      </c>
      <c r="P133" s="597" t="s">
        <v>1135</v>
      </c>
      <c r="Q133" s="597">
        <v>25400</v>
      </c>
      <c r="R133" s="621">
        <v>23924</v>
      </c>
      <c r="S133" s="621">
        <v>23446</v>
      </c>
      <c r="T133" s="621">
        <v>415</v>
      </c>
      <c r="U133" s="621">
        <v>63</v>
      </c>
      <c r="V133" s="621">
        <v>478</v>
      </c>
      <c r="W133" s="622">
        <v>0.98</v>
      </c>
      <c r="X133" s="464">
        <v>1</v>
      </c>
      <c r="Y133" s="464">
        <v>1</v>
      </c>
      <c r="Z133" s="464">
        <v>1</v>
      </c>
      <c r="AA133" s="464">
        <v>1</v>
      </c>
      <c r="AB133" s="464" t="s">
        <v>1069</v>
      </c>
      <c r="AC133" s="463" t="s">
        <v>1136</v>
      </c>
      <c r="AD133" s="463"/>
      <c r="AE133" s="463"/>
      <c r="AF133" s="463"/>
      <c r="AG133" s="463"/>
      <c r="AH133" s="463"/>
      <c r="AI133" s="463"/>
      <c r="AJ133" s="460"/>
      <c r="AK133" s="460"/>
      <c r="AL133" s="460"/>
      <c r="AM133" s="460"/>
      <c r="AN133" s="460"/>
      <c r="AO133" s="460"/>
      <c r="AP133" s="463" t="s">
        <v>289</v>
      </c>
      <c r="AQ133" s="463">
        <v>0</v>
      </c>
      <c r="AT133" s="177" t="s">
        <v>1056</v>
      </c>
      <c r="AU133" s="392" t="s">
        <v>1065</v>
      </c>
      <c r="AV133" s="392" t="s">
        <v>1137</v>
      </c>
      <c r="AW133" s="392" t="s">
        <v>1138</v>
      </c>
      <c r="AX133" s="450" t="s">
        <v>1058</v>
      </c>
    </row>
    <row r="134" spans="1:50" ht="35.15" hidden="1" customHeight="1">
      <c r="A134" s="149">
        <v>130</v>
      </c>
      <c r="B134" s="597" t="s">
        <v>1056</v>
      </c>
      <c r="C134" s="597"/>
      <c r="D134" s="597" t="s">
        <v>1139</v>
      </c>
      <c r="E134" s="597" t="s">
        <v>1140</v>
      </c>
      <c r="F134" s="597" t="s">
        <v>281</v>
      </c>
      <c r="G134" s="597">
        <v>1</v>
      </c>
      <c r="H134" s="597">
        <v>0</v>
      </c>
      <c r="I134" s="597" t="s">
        <v>1059</v>
      </c>
      <c r="J134" s="597" t="s">
        <v>1141</v>
      </c>
      <c r="K134" s="597" t="s">
        <v>1058</v>
      </c>
      <c r="L134" s="597" t="s">
        <v>1061</v>
      </c>
      <c r="M134" s="597" t="s">
        <v>1062</v>
      </c>
      <c r="N134" s="597" t="s">
        <v>1140</v>
      </c>
      <c r="O134" s="597" t="s">
        <v>1142</v>
      </c>
      <c r="P134" s="597" t="s">
        <v>1143</v>
      </c>
      <c r="Q134" s="597">
        <v>16865</v>
      </c>
      <c r="R134" s="621">
        <v>16739</v>
      </c>
      <c r="S134" s="621">
        <v>16066</v>
      </c>
      <c r="T134" s="621">
        <v>555</v>
      </c>
      <c r="U134" s="621">
        <v>118</v>
      </c>
      <c r="V134" s="621">
        <v>673</v>
      </c>
      <c r="W134" s="622">
        <v>0.95979999999999999</v>
      </c>
      <c r="X134" s="464">
        <v>0</v>
      </c>
      <c r="Y134" s="464">
        <v>1</v>
      </c>
      <c r="Z134" s="464">
        <v>1</v>
      </c>
      <c r="AA134" s="464">
        <v>0</v>
      </c>
      <c r="AB134" s="464" t="s">
        <v>1056</v>
      </c>
      <c r="AC134" s="463" t="s">
        <v>1144</v>
      </c>
      <c r="AD134" s="463"/>
      <c r="AE134" s="463"/>
      <c r="AF134" s="463"/>
      <c r="AG134" s="463"/>
      <c r="AH134" s="463"/>
      <c r="AI134" s="463"/>
      <c r="AJ134" s="460"/>
      <c r="AK134" s="460"/>
      <c r="AL134" s="460"/>
      <c r="AM134" s="460"/>
      <c r="AN134" s="460"/>
      <c r="AO134" s="460"/>
      <c r="AP134" s="463" t="s">
        <v>289</v>
      </c>
      <c r="AQ134" s="463">
        <v>0</v>
      </c>
      <c r="AT134" s="177" t="s">
        <v>1056</v>
      </c>
      <c r="AU134" s="392" t="s">
        <v>1073</v>
      </c>
      <c r="AV134" s="392" t="s">
        <v>1145</v>
      </c>
      <c r="AW134" s="392" t="s">
        <v>1146</v>
      </c>
      <c r="AX134" s="450" t="s">
        <v>1069</v>
      </c>
    </row>
    <row r="135" spans="1:50" ht="35.15" hidden="1" customHeight="1">
      <c r="A135" s="149">
        <v>131</v>
      </c>
      <c r="B135" s="597" t="s">
        <v>1056</v>
      </c>
      <c r="C135" s="597"/>
      <c r="D135" s="597" t="s">
        <v>1147</v>
      </c>
      <c r="E135" s="597" t="s">
        <v>1148</v>
      </c>
      <c r="F135" s="597" t="s">
        <v>281</v>
      </c>
      <c r="G135" s="597">
        <v>1</v>
      </c>
      <c r="H135" s="597">
        <v>0</v>
      </c>
      <c r="I135" s="597" t="s">
        <v>1059</v>
      </c>
      <c r="J135" s="597" t="s">
        <v>1149</v>
      </c>
      <c r="K135" s="597" t="s">
        <v>1058</v>
      </c>
      <c r="L135" s="597" t="s">
        <v>1061</v>
      </c>
      <c r="M135" s="597" t="s">
        <v>1062</v>
      </c>
      <c r="N135" s="597" t="s">
        <v>1150</v>
      </c>
      <c r="O135" s="597" t="s">
        <v>1151</v>
      </c>
      <c r="P135" s="597" t="s">
        <v>1152</v>
      </c>
      <c r="Q135" s="597">
        <v>18627</v>
      </c>
      <c r="R135" s="621">
        <v>17904</v>
      </c>
      <c r="S135" s="621">
        <v>17605</v>
      </c>
      <c r="T135" s="621">
        <v>220</v>
      </c>
      <c r="U135" s="621">
        <v>79</v>
      </c>
      <c r="V135" s="621">
        <v>299</v>
      </c>
      <c r="W135" s="622">
        <v>0.98329999999999995</v>
      </c>
      <c r="X135" s="464">
        <v>1</v>
      </c>
      <c r="Y135" s="464">
        <v>1</v>
      </c>
      <c r="Z135" s="464">
        <v>1</v>
      </c>
      <c r="AA135" s="464">
        <v>1</v>
      </c>
      <c r="AB135" s="464" t="s">
        <v>1056</v>
      </c>
      <c r="AC135" s="463" t="s">
        <v>1153</v>
      </c>
      <c r="AD135" s="463"/>
      <c r="AE135" s="463"/>
      <c r="AF135" s="463"/>
      <c r="AG135" s="463"/>
      <c r="AH135" s="463"/>
      <c r="AI135" s="463"/>
      <c r="AJ135" s="460"/>
      <c r="AK135" s="460"/>
      <c r="AL135" s="460"/>
      <c r="AM135" s="460"/>
      <c r="AN135" s="460"/>
      <c r="AO135" s="460"/>
      <c r="AP135" s="463" t="s">
        <v>289</v>
      </c>
      <c r="AQ135" s="463">
        <v>0</v>
      </c>
      <c r="AT135" s="177" t="s">
        <v>1056</v>
      </c>
      <c r="AU135" s="392" t="s">
        <v>1074</v>
      </c>
      <c r="AV135" s="392" t="s">
        <v>1154</v>
      </c>
      <c r="AW135" s="392" t="s">
        <v>1155</v>
      </c>
      <c r="AX135" s="450" t="s">
        <v>1069</v>
      </c>
    </row>
    <row r="136" spans="1:50" ht="35.15" hidden="1" customHeight="1">
      <c r="A136" s="149">
        <v>132</v>
      </c>
      <c r="B136" s="597" t="s">
        <v>1056</v>
      </c>
      <c r="C136" s="597"/>
      <c r="D136" s="597" t="s">
        <v>1156</v>
      </c>
      <c r="E136" s="597" t="s">
        <v>1157</v>
      </c>
      <c r="F136" s="597" t="s">
        <v>281</v>
      </c>
      <c r="G136" s="597">
        <v>1</v>
      </c>
      <c r="H136" s="597">
        <v>0</v>
      </c>
      <c r="I136" s="597" t="s">
        <v>1059</v>
      </c>
      <c r="J136" s="597" t="s">
        <v>1157</v>
      </c>
      <c r="K136" s="597" t="s">
        <v>1071</v>
      </c>
      <c r="L136" s="597" t="s">
        <v>1061</v>
      </c>
      <c r="M136" s="597" t="s">
        <v>1062</v>
      </c>
      <c r="N136" s="597" t="s">
        <v>1157</v>
      </c>
      <c r="O136" s="597" t="s">
        <v>1157</v>
      </c>
      <c r="P136" s="597" t="s">
        <v>1158</v>
      </c>
      <c r="Q136" s="597">
        <v>18179</v>
      </c>
      <c r="R136" s="621">
        <v>17927</v>
      </c>
      <c r="S136" s="621">
        <v>17442</v>
      </c>
      <c r="T136" s="621">
        <v>403</v>
      </c>
      <c r="U136" s="621">
        <v>82</v>
      </c>
      <c r="V136" s="621">
        <v>485</v>
      </c>
      <c r="W136" s="622">
        <v>0.97289999999999999</v>
      </c>
      <c r="X136" s="464">
        <v>0</v>
      </c>
      <c r="Y136" s="464">
        <v>1</v>
      </c>
      <c r="Z136" s="464">
        <v>1</v>
      </c>
      <c r="AA136" s="464">
        <v>0</v>
      </c>
      <c r="AB136" s="464" t="s">
        <v>1056</v>
      </c>
      <c r="AC136" s="463" t="s">
        <v>1159</v>
      </c>
      <c r="AD136" s="463"/>
      <c r="AE136" s="463"/>
      <c r="AF136" s="463"/>
      <c r="AG136" s="463"/>
      <c r="AH136" s="463"/>
      <c r="AI136" s="463"/>
      <c r="AJ136" s="460"/>
      <c r="AK136" s="460"/>
      <c r="AL136" s="460"/>
      <c r="AM136" s="460"/>
      <c r="AN136" s="460"/>
      <c r="AO136" s="460"/>
      <c r="AP136" s="624" t="s">
        <v>323</v>
      </c>
      <c r="AQ136" s="463">
        <v>4</v>
      </c>
      <c r="AT136" s="177" t="s">
        <v>1076</v>
      </c>
      <c r="AU136" s="594" t="s">
        <v>1082</v>
      </c>
      <c r="AV136" s="392" t="s">
        <v>1160</v>
      </c>
      <c r="AW136" s="595" t="s">
        <v>1161</v>
      </c>
      <c r="AX136" s="450" t="s">
        <v>1078</v>
      </c>
    </row>
    <row r="137" spans="1:50" ht="35.15" hidden="1" customHeight="1">
      <c r="A137" s="149">
        <v>133</v>
      </c>
      <c r="B137" s="597" t="s">
        <v>1069</v>
      </c>
      <c r="C137" s="597"/>
      <c r="D137" s="597" t="s">
        <v>1162</v>
      </c>
      <c r="E137" s="597" t="s">
        <v>1163</v>
      </c>
      <c r="F137" s="597" t="s">
        <v>281</v>
      </c>
      <c r="G137" s="597">
        <v>1</v>
      </c>
      <c r="H137" s="597">
        <v>0</v>
      </c>
      <c r="I137" s="597" t="s">
        <v>1059</v>
      </c>
      <c r="J137" s="597" t="s">
        <v>1115</v>
      </c>
      <c r="K137" s="597" t="s">
        <v>1114</v>
      </c>
      <c r="L137" s="597" t="s">
        <v>1116</v>
      </c>
      <c r="M137" s="597" t="s">
        <v>285</v>
      </c>
      <c r="N137" s="597" t="s">
        <v>1163</v>
      </c>
      <c r="O137" s="597" t="s">
        <v>1163</v>
      </c>
      <c r="P137" s="597" t="s">
        <v>1164</v>
      </c>
      <c r="Q137" s="597">
        <v>22739</v>
      </c>
      <c r="R137" s="621">
        <v>22975</v>
      </c>
      <c r="S137" s="621">
        <v>22396</v>
      </c>
      <c r="T137" s="621">
        <v>446</v>
      </c>
      <c r="U137" s="621">
        <v>133</v>
      </c>
      <c r="V137" s="621">
        <v>579</v>
      </c>
      <c r="W137" s="622">
        <v>0.9748</v>
      </c>
      <c r="X137" s="464">
        <v>0</v>
      </c>
      <c r="Y137" s="464">
        <v>1</v>
      </c>
      <c r="Z137" s="464">
        <v>1</v>
      </c>
      <c r="AA137" s="464">
        <v>0</v>
      </c>
      <c r="AB137" s="464" t="s">
        <v>1069</v>
      </c>
      <c r="AC137" s="463" t="s">
        <v>1165</v>
      </c>
      <c r="AD137" s="463"/>
      <c r="AE137" s="463"/>
      <c r="AF137" s="463"/>
      <c r="AG137" s="463"/>
      <c r="AH137" s="463"/>
      <c r="AI137" s="463"/>
      <c r="AJ137" s="460"/>
      <c r="AK137" s="460"/>
      <c r="AL137" s="460"/>
      <c r="AM137" s="460"/>
      <c r="AN137" s="460"/>
      <c r="AO137" s="460"/>
      <c r="AP137" s="463" t="s">
        <v>289</v>
      </c>
      <c r="AQ137" s="463">
        <v>0</v>
      </c>
      <c r="AT137" s="177" t="s">
        <v>1056</v>
      </c>
      <c r="AU137" s="392" t="s">
        <v>1092</v>
      </c>
      <c r="AV137" s="392" t="s">
        <v>1166</v>
      </c>
      <c r="AW137" s="392" t="s">
        <v>1167</v>
      </c>
      <c r="AX137" s="450" t="s">
        <v>1086</v>
      </c>
    </row>
    <row r="138" spans="1:50" ht="35.15" hidden="1" customHeight="1">
      <c r="A138" s="149">
        <v>134</v>
      </c>
      <c r="B138" s="597" t="s">
        <v>1056</v>
      </c>
      <c r="C138" s="597"/>
      <c r="D138" s="597" t="s">
        <v>1168</v>
      </c>
      <c r="E138" s="597" t="s">
        <v>1169</v>
      </c>
      <c r="F138" s="597" t="s">
        <v>281</v>
      </c>
      <c r="G138" s="597">
        <v>2</v>
      </c>
      <c r="H138" s="597">
        <v>0</v>
      </c>
      <c r="I138" s="597" t="s">
        <v>1059</v>
      </c>
      <c r="J138" s="597" t="s">
        <v>1170</v>
      </c>
      <c r="K138" s="597" t="s">
        <v>1088</v>
      </c>
      <c r="L138" s="597" t="s">
        <v>1061</v>
      </c>
      <c r="M138" s="597" t="s">
        <v>1062</v>
      </c>
      <c r="N138" s="597" t="s">
        <v>1169</v>
      </c>
      <c r="O138" s="597" t="s">
        <v>1171</v>
      </c>
      <c r="P138" s="597" t="s">
        <v>1172</v>
      </c>
      <c r="Q138" s="597">
        <v>19861</v>
      </c>
      <c r="R138" s="621">
        <v>18190</v>
      </c>
      <c r="S138" s="621">
        <v>18190</v>
      </c>
      <c r="T138" s="621">
        <v>0</v>
      </c>
      <c r="U138" s="621">
        <v>0</v>
      </c>
      <c r="V138" s="621">
        <v>0</v>
      </c>
      <c r="W138" s="622">
        <v>1</v>
      </c>
      <c r="X138" s="464">
        <v>1</v>
      </c>
      <c r="Y138" s="464">
        <v>1</v>
      </c>
      <c r="Z138" s="623">
        <v>1</v>
      </c>
      <c r="AA138" s="464">
        <v>1</v>
      </c>
      <c r="AB138" s="464" t="s">
        <v>1056</v>
      </c>
      <c r="AC138" s="463" t="s">
        <v>1173</v>
      </c>
      <c r="AD138" s="463" t="s">
        <v>1174</v>
      </c>
      <c r="AE138" s="463"/>
      <c r="AF138" s="463"/>
      <c r="AG138" s="463"/>
      <c r="AH138" s="463"/>
      <c r="AI138" s="463"/>
      <c r="AJ138" s="460"/>
      <c r="AK138" s="460"/>
      <c r="AL138" s="460"/>
      <c r="AM138" s="460"/>
      <c r="AN138" s="460"/>
      <c r="AO138" s="460"/>
      <c r="AP138" s="463" t="s">
        <v>289</v>
      </c>
      <c r="AQ138" s="463">
        <v>0</v>
      </c>
      <c r="AT138" s="177" t="s">
        <v>1056</v>
      </c>
      <c r="AU138" s="392" t="s">
        <v>1101</v>
      </c>
      <c r="AV138" s="392" t="s">
        <v>1175</v>
      </c>
      <c r="AW138" s="392" t="s">
        <v>1176</v>
      </c>
      <c r="AX138" s="450" t="s">
        <v>1096</v>
      </c>
    </row>
    <row r="139" spans="1:50" ht="35.15" hidden="1" customHeight="1">
      <c r="A139" s="149">
        <v>135</v>
      </c>
      <c r="B139" s="597" t="s">
        <v>1056</v>
      </c>
      <c r="C139" s="597"/>
      <c r="D139" s="597" t="s">
        <v>1177</v>
      </c>
      <c r="E139" s="597" t="s">
        <v>1178</v>
      </c>
      <c r="F139" s="597" t="s">
        <v>281</v>
      </c>
      <c r="G139" s="597">
        <v>1</v>
      </c>
      <c r="H139" s="597">
        <v>0</v>
      </c>
      <c r="I139" s="597" t="s">
        <v>1059</v>
      </c>
      <c r="J139" s="597" t="s">
        <v>1070</v>
      </c>
      <c r="K139" s="597" t="s">
        <v>1071</v>
      </c>
      <c r="L139" s="597" t="s">
        <v>1061</v>
      </c>
      <c r="M139" s="597" t="s">
        <v>1062</v>
      </c>
      <c r="N139" s="597" t="s">
        <v>1178</v>
      </c>
      <c r="O139" s="597" t="s">
        <v>1178</v>
      </c>
      <c r="P139" s="597" t="s">
        <v>1179</v>
      </c>
      <c r="Q139" s="597">
        <v>21803</v>
      </c>
      <c r="R139" s="621">
        <v>21792</v>
      </c>
      <c r="S139" s="621">
        <v>18891</v>
      </c>
      <c r="T139" s="621">
        <v>2707</v>
      </c>
      <c r="U139" s="621">
        <v>194</v>
      </c>
      <c r="V139" s="621">
        <v>2901</v>
      </c>
      <c r="W139" s="622">
        <v>0.8669</v>
      </c>
      <c r="X139" s="464">
        <v>0</v>
      </c>
      <c r="Y139" s="464">
        <v>1</v>
      </c>
      <c r="Z139" s="464">
        <v>1</v>
      </c>
      <c r="AA139" s="464">
        <v>0</v>
      </c>
      <c r="AB139" s="464" t="s">
        <v>1056</v>
      </c>
      <c r="AC139" s="463" t="s">
        <v>1180</v>
      </c>
      <c r="AD139" s="463"/>
      <c r="AE139" s="463"/>
      <c r="AF139" s="463"/>
      <c r="AG139" s="463"/>
      <c r="AH139" s="463"/>
      <c r="AI139" s="463"/>
      <c r="AJ139" s="460"/>
      <c r="AK139" s="460"/>
      <c r="AL139" s="460"/>
      <c r="AM139" s="460"/>
      <c r="AN139" s="460"/>
      <c r="AO139" s="460"/>
      <c r="AP139" s="463" t="s">
        <v>289</v>
      </c>
      <c r="AQ139" s="463">
        <v>0</v>
      </c>
      <c r="AT139" s="177" t="s">
        <v>1056</v>
      </c>
      <c r="AU139" s="392" t="s">
        <v>1102</v>
      </c>
      <c r="AV139" s="392" t="s">
        <v>1181</v>
      </c>
      <c r="AW139" s="392" t="s">
        <v>1182</v>
      </c>
      <c r="AX139" s="450" t="s">
        <v>1096</v>
      </c>
    </row>
    <row r="140" spans="1:50" ht="35.15" hidden="1" customHeight="1">
      <c r="A140" s="149">
        <v>136</v>
      </c>
      <c r="B140" s="597" t="s">
        <v>1056</v>
      </c>
      <c r="C140" s="597"/>
      <c r="D140" s="597" t="s">
        <v>1183</v>
      </c>
      <c r="E140" s="597" t="s">
        <v>1184</v>
      </c>
      <c r="F140" s="597" t="s">
        <v>281</v>
      </c>
      <c r="G140" s="597">
        <v>1</v>
      </c>
      <c r="H140" s="597">
        <v>0</v>
      </c>
      <c r="I140" s="597" t="s">
        <v>1059</v>
      </c>
      <c r="J140" s="597" t="s">
        <v>1141</v>
      </c>
      <c r="K140" s="597" t="s">
        <v>1058</v>
      </c>
      <c r="L140" s="597" t="s">
        <v>1061</v>
      </c>
      <c r="M140" s="597" t="s">
        <v>1062</v>
      </c>
      <c r="N140" s="597" t="s">
        <v>1184</v>
      </c>
      <c r="O140" s="597" t="s">
        <v>1184</v>
      </c>
      <c r="P140" s="597" t="s">
        <v>1185</v>
      </c>
      <c r="Q140" s="597">
        <v>17049</v>
      </c>
      <c r="R140" s="621">
        <v>16618</v>
      </c>
      <c r="S140" s="621">
        <v>15854</v>
      </c>
      <c r="T140" s="621">
        <v>732</v>
      </c>
      <c r="U140" s="621">
        <v>32</v>
      </c>
      <c r="V140" s="621">
        <v>764</v>
      </c>
      <c r="W140" s="622">
        <v>0.95399999999999996</v>
      </c>
      <c r="X140" s="464">
        <v>0</v>
      </c>
      <c r="Y140" s="464">
        <v>1</v>
      </c>
      <c r="Z140" s="464">
        <v>1</v>
      </c>
      <c r="AA140" s="464">
        <v>0</v>
      </c>
      <c r="AB140" s="464" t="s">
        <v>1056</v>
      </c>
      <c r="AC140" s="463" t="s">
        <v>1186</v>
      </c>
      <c r="AD140" s="463"/>
      <c r="AE140" s="463"/>
      <c r="AF140" s="463"/>
      <c r="AG140" s="463"/>
      <c r="AH140" s="463"/>
      <c r="AI140" s="463"/>
      <c r="AJ140" s="460"/>
      <c r="AK140" s="460"/>
      <c r="AL140" s="460"/>
      <c r="AM140" s="460"/>
      <c r="AN140" s="460"/>
      <c r="AO140" s="460"/>
      <c r="AP140" s="463" t="s">
        <v>289</v>
      </c>
      <c r="AQ140" s="463">
        <v>0</v>
      </c>
      <c r="AT140" s="177" t="s">
        <v>1056</v>
      </c>
      <c r="AU140" s="392"/>
      <c r="AV140" s="392" t="s">
        <v>1187</v>
      </c>
      <c r="AW140" s="392" t="s">
        <v>1188</v>
      </c>
      <c r="AX140" s="450" t="s">
        <v>1096</v>
      </c>
    </row>
    <row r="141" spans="1:50" ht="35.15" hidden="1" customHeight="1">
      <c r="A141" s="149">
        <v>137</v>
      </c>
      <c r="B141" s="597" t="s">
        <v>1056</v>
      </c>
      <c r="C141" s="597"/>
      <c r="D141" s="597" t="s">
        <v>1189</v>
      </c>
      <c r="E141" s="597" t="s">
        <v>1190</v>
      </c>
      <c r="F141" s="597" t="s">
        <v>281</v>
      </c>
      <c r="G141" s="597">
        <v>1</v>
      </c>
      <c r="H141" s="597">
        <v>0</v>
      </c>
      <c r="I141" s="597" t="s">
        <v>1059</v>
      </c>
      <c r="J141" s="597" t="s">
        <v>1191</v>
      </c>
      <c r="K141" s="597" t="s">
        <v>1058</v>
      </c>
      <c r="L141" s="597" t="s">
        <v>1061</v>
      </c>
      <c r="M141" s="597" t="s">
        <v>1062</v>
      </c>
      <c r="N141" s="597" t="s">
        <v>1190</v>
      </c>
      <c r="O141" s="597" t="s">
        <v>1192</v>
      </c>
      <c r="P141" s="597" t="s">
        <v>1193</v>
      </c>
      <c r="Q141" s="597">
        <v>20931</v>
      </c>
      <c r="R141" s="621">
        <v>20875</v>
      </c>
      <c r="S141" s="621">
        <v>20498</v>
      </c>
      <c r="T141" s="621">
        <v>226</v>
      </c>
      <c r="U141" s="621">
        <v>151</v>
      </c>
      <c r="V141" s="621">
        <v>377</v>
      </c>
      <c r="W141" s="622">
        <v>0.9819</v>
      </c>
      <c r="X141" s="464">
        <v>1</v>
      </c>
      <c r="Y141" s="464">
        <v>1</v>
      </c>
      <c r="Z141" s="464">
        <v>1</v>
      </c>
      <c r="AA141" s="464">
        <v>1</v>
      </c>
      <c r="AB141" s="464" t="s">
        <v>1056</v>
      </c>
      <c r="AC141" s="463" t="s">
        <v>1194</v>
      </c>
      <c r="AD141" s="463"/>
      <c r="AE141" s="463"/>
      <c r="AF141" s="463"/>
      <c r="AG141" s="463"/>
      <c r="AH141" s="463"/>
      <c r="AI141" s="463"/>
      <c r="AJ141" s="460"/>
      <c r="AK141" s="460"/>
      <c r="AL141" s="460"/>
      <c r="AM141" s="460"/>
      <c r="AN141" s="460"/>
      <c r="AO141" s="460"/>
      <c r="AP141" s="463" t="s">
        <v>289</v>
      </c>
      <c r="AQ141" s="463">
        <v>0</v>
      </c>
      <c r="AT141" s="177" t="s">
        <v>1076</v>
      </c>
      <c r="AU141" s="594" t="s">
        <v>1110</v>
      </c>
      <c r="AV141" s="392" t="s">
        <v>1195</v>
      </c>
      <c r="AW141" s="595" t="s">
        <v>1196</v>
      </c>
      <c r="AX141" s="450" t="s">
        <v>1106</v>
      </c>
    </row>
    <row r="142" spans="1:50" ht="35.15" hidden="1" customHeight="1">
      <c r="A142" s="149">
        <v>138</v>
      </c>
      <c r="B142" s="597" t="s">
        <v>1069</v>
      </c>
      <c r="C142" s="597"/>
      <c r="D142" s="597" t="s">
        <v>1197</v>
      </c>
      <c r="E142" s="597" t="s">
        <v>1198</v>
      </c>
      <c r="F142" s="597" t="s">
        <v>281</v>
      </c>
      <c r="G142" s="597">
        <v>1</v>
      </c>
      <c r="H142" s="597">
        <v>0</v>
      </c>
      <c r="I142" s="597" t="s">
        <v>1059</v>
      </c>
      <c r="J142" s="597" t="s">
        <v>1199</v>
      </c>
      <c r="K142" s="597" t="s">
        <v>1114</v>
      </c>
      <c r="L142" s="597" t="s">
        <v>1116</v>
      </c>
      <c r="M142" s="597" t="s">
        <v>285</v>
      </c>
      <c r="N142" s="597" t="s">
        <v>1198</v>
      </c>
      <c r="O142" s="597" t="s">
        <v>1200</v>
      </c>
      <c r="P142" s="597" t="s">
        <v>1201</v>
      </c>
      <c r="Q142" s="597">
        <v>24534</v>
      </c>
      <c r="R142" s="621">
        <v>24793</v>
      </c>
      <c r="S142" s="621">
        <v>24050</v>
      </c>
      <c r="T142" s="621">
        <v>672</v>
      </c>
      <c r="U142" s="621">
        <v>71</v>
      </c>
      <c r="V142" s="621">
        <v>743</v>
      </c>
      <c r="W142" s="622">
        <v>0.97</v>
      </c>
      <c r="X142" s="464">
        <v>0</v>
      </c>
      <c r="Y142" s="464">
        <v>1</v>
      </c>
      <c r="Z142" s="464">
        <v>1</v>
      </c>
      <c r="AA142" s="464">
        <v>0</v>
      </c>
      <c r="AB142" s="464" t="s">
        <v>1069</v>
      </c>
      <c r="AC142" s="463" t="s">
        <v>1202</v>
      </c>
      <c r="AD142" s="463"/>
      <c r="AE142" s="463"/>
      <c r="AF142" s="463"/>
      <c r="AG142" s="463"/>
      <c r="AH142" s="463"/>
      <c r="AI142" s="463"/>
      <c r="AJ142" s="460"/>
      <c r="AK142" s="460"/>
      <c r="AL142" s="460"/>
      <c r="AM142" s="460"/>
      <c r="AN142" s="460"/>
      <c r="AO142" s="460"/>
      <c r="AP142" s="463" t="s">
        <v>289</v>
      </c>
      <c r="AQ142" s="463">
        <v>0</v>
      </c>
      <c r="AT142" s="177" t="s">
        <v>1069</v>
      </c>
      <c r="AU142" s="392" t="s">
        <v>1120</v>
      </c>
      <c r="AV142" s="392" t="s">
        <v>1203</v>
      </c>
      <c r="AW142" s="392" t="s">
        <v>1204</v>
      </c>
      <c r="AX142" s="450" t="s">
        <v>1114</v>
      </c>
    </row>
    <row r="143" spans="1:50" ht="35.15" hidden="1" customHeight="1">
      <c r="A143" s="149">
        <v>139</v>
      </c>
      <c r="B143" s="597" t="s">
        <v>1056</v>
      </c>
      <c r="C143" s="597"/>
      <c r="D143" s="597" t="s">
        <v>1205</v>
      </c>
      <c r="E143" s="597" t="s">
        <v>1206</v>
      </c>
      <c r="F143" s="597" t="s">
        <v>281</v>
      </c>
      <c r="G143" s="597">
        <v>1</v>
      </c>
      <c r="H143" s="597">
        <v>0</v>
      </c>
      <c r="I143" s="597" t="s">
        <v>1059</v>
      </c>
      <c r="J143" s="597" t="s">
        <v>1207</v>
      </c>
      <c r="K143" s="597" t="s">
        <v>1058</v>
      </c>
      <c r="L143" s="597" t="s">
        <v>1061</v>
      </c>
      <c r="M143" s="597" t="s">
        <v>1062</v>
      </c>
      <c r="N143" s="597" t="s">
        <v>1206</v>
      </c>
      <c r="O143" s="597" t="s">
        <v>1208</v>
      </c>
      <c r="P143" s="597" t="s">
        <v>1209</v>
      </c>
      <c r="Q143" s="597">
        <v>24557</v>
      </c>
      <c r="R143" s="621">
        <v>25223</v>
      </c>
      <c r="S143" s="621">
        <v>24486</v>
      </c>
      <c r="T143" s="621">
        <v>737</v>
      </c>
      <c r="U143" s="621">
        <v>0</v>
      </c>
      <c r="V143" s="621">
        <v>737</v>
      </c>
      <c r="W143" s="622">
        <v>0.9708</v>
      </c>
      <c r="X143" s="464">
        <v>0</v>
      </c>
      <c r="Y143" s="464">
        <v>1</v>
      </c>
      <c r="Z143" s="464">
        <v>1</v>
      </c>
      <c r="AA143" s="464">
        <v>0</v>
      </c>
      <c r="AB143" s="464" t="s">
        <v>1056</v>
      </c>
      <c r="AC143" s="463" t="s">
        <v>1210</v>
      </c>
      <c r="AD143" s="463"/>
      <c r="AE143" s="463"/>
      <c r="AF143" s="463"/>
      <c r="AG143" s="463"/>
      <c r="AH143" s="463"/>
      <c r="AI143" s="463"/>
      <c r="AJ143" s="460"/>
      <c r="AK143" s="460"/>
      <c r="AL143" s="460"/>
      <c r="AM143" s="460"/>
      <c r="AN143" s="460"/>
      <c r="AO143" s="460"/>
      <c r="AP143" s="463" t="s">
        <v>289</v>
      </c>
      <c r="AQ143" s="463">
        <v>0</v>
      </c>
      <c r="AT143" s="177" t="s">
        <v>1056</v>
      </c>
      <c r="AU143" s="392" t="s">
        <v>1128</v>
      </c>
      <c r="AV143" s="392" t="s">
        <v>1211</v>
      </c>
      <c r="AW143" s="392" t="s">
        <v>1212</v>
      </c>
      <c r="AX143" s="450" t="s">
        <v>1124</v>
      </c>
    </row>
    <row r="144" spans="1:50" ht="35.15" hidden="1" customHeight="1">
      <c r="A144" s="149">
        <v>140</v>
      </c>
      <c r="B144" s="597" t="s">
        <v>1069</v>
      </c>
      <c r="C144" s="597"/>
      <c r="D144" s="597" t="s">
        <v>1213</v>
      </c>
      <c r="E144" s="597" t="s">
        <v>1214</v>
      </c>
      <c r="F144" s="597" t="s">
        <v>281</v>
      </c>
      <c r="G144" s="597">
        <v>1</v>
      </c>
      <c r="H144" s="597">
        <v>0</v>
      </c>
      <c r="I144" s="597" t="s">
        <v>1059</v>
      </c>
      <c r="J144" s="597" t="s">
        <v>1215</v>
      </c>
      <c r="K144" s="597" t="s">
        <v>1114</v>
      </c>
      <c r="L144" s="597" t="s">
        <v>1116</v>
      </c>
      <c r="M144" s="597" t="s">
        <v>285</v>
      </c>
      <c r="N144" s="597" t="s">
        <v>1214</v>
      </c>
      <c r="O144" s="597" t="s">
        <v>1214</v>
      </c>
      <c r="P144" s="597" t="s">
        <v>1216</v>
      </c>
      <c r="Q144" s="597">
        <v>14133</v>
      </c>
      <c r="R144" s="621">
        <v>13913</v>
      </c>
      <c r="S144" s="621">
        <v>12810</v>
      </c>
      <c r="T144" s="621">
        <v>853</v>
      </c>
      <c r="U144" s="621">
        <v>250</v>
      </c>
      <c r="V144" s="621">
        <v>1103</v>
      </c>
      <c r="W144" s="622">
        <v>0.92069999999999996</v>
      </c>
      <c r="X144" s="464">
        <v>0</v>
      </c>
      <c r="Y144" s="464">
        <v>1</v>
      </c>
      <c r="Z144" s="464">
        <v>1</v>
      </c>
      <c r="AA144" s="464">
        <v>0</v>
      </c>
      <c r="AB144" s="464" t="s">
        <v>1069</v>
      </c>
      <c r="AC144" s="463" t="s">
        <v>1217</v>
      </c>
      <c r="AD144" s="463"/>
      <c r="AE144" s="463"/>
      <c r="AF144" s="463"/>
      <c r="AG144" s="463"/>
      <c r="AH144" s="463"/>
      <c r="AI144" s="463"/>
      <c r="AJ144" s="460"/>
      <c r="AK144" s="460"/>
      <c r="AL144" s="460"/>
      <c r="AM144" s="460"/>
      <c r="AN144" s="460"/>
      <c r="AO144" s="460"/>
      <c r="AP144" s="463" t="s">
        <v>289</v>
      </c>
      <c r="AQ144" s="463">
        <v>0</v>
      </c>
      <c r="AT144" s="177" t="s">
        <v>1069</v>
      </c>
      <c r="AU144" s="392" t="s">
        <v>1136</v>
      </c>
      <c r="AV144" s="392" t="s">
        <v>1218</v>
      </c>
      <c r="AW144" s="392" t="s">
        <v>1219</v>
      </c>
      <c r="AX144" s="450" t="s">
        <v>1132</v>
      </c>
    </row>
    <row r="145" spans="1:50" ht="35.15" hidden="1" customHeight="1">
      <c r="A145" s="149">
        <v>141</v>
      </c>
      <c r="B145" s="597" t="s">
        <v>1056</v>
      </c>
      <c r="C145" s="597"/>
      <c r="D145" s="597" t="s">
        <v>1220</v>
      </c>
      <c r="E145" s="597" t="s">
        <v>1221</v>
      </c>
      <c r="F145" s="597" t="s">
        <v>281</v>
      </c>
      <c r="G145" s="597">
        <v>1</v>
      </c>
      <c r="H145" s="597">
        <v>0</v>
      </c>
      <c r="I145" s="597" t="s">
        <v>1059</v>
      </c>
      <c r="J145" s="597" t="s">
        <v>1222</v>
      </c>
      <c r="K145" s="597" t="s">
        <v>1058</v>
      </c>
      <c r="L145" s="597" t="s">
        <v>1061</v>
      </c>
      <c r="M145" s="597" t="s">
        <v>1062</v>
      </c>
      <c r="N145" s="597" t="s">
        <v>1223</v>
      </c>
      <c r="O145" s="597" t="s">
        <v>1224</v>
      </c>
      <c r="P145" s="597" t="s">
        <v>1225</v>
      </c>
      <c r="Q145" s="597">
        <v>13038</v>
      </c>
      <c r="R145" s="621">
        <v>12151</v>
      </c>
      <c r="S145" s="621">
        <v>11908</v>
      </c>
      <c r="T145" s="621">
        <v>232</v>
      </c>
      <c r="U145" s="621">
        <v>11</v>
      </c>
      <c r="V145" s="621">
        <v>243</v>
      </c>
      <c r="W145" s="622">
        <v>0.98</v>
      </c>
      <c r="X145" s="464">
        <v>1</v>
      </c>
      <c r="Y145" s="464">
        <v>1</v>
      </c>
      <c r="Z145" s="464">
        <v>1</v>
      </c>
      <c r="AA145" s="464">
        <v>1</v>
      </c>
      <c r="AB145" s="464" t="s">
        <v>1056</v>
      </c>
      <c r="AC145" s="463" t="s">
        <v>1226</v>
      </c>
      <c r="AD145" s="463"/>
      <c r="AE145" s="463"/>
      <c r="AF145" s="463"/>
      <c r="AG145" s="463"/>
      <c r="AH145" s="463"/>
      <c r="AI145" s="463"/>
      <c r="AJ145" s="460"/>
      <c r="AK145" s="460"/>
      <c r="AL145" s="460"/>
      <c r="AM145" s="460"/>
      <c r="AN145" s="460"/>
      <c r="AO145" s="460"/>
      <c r="AP145" s="463" t="s">
        <v>289</v>
      </c>
      <c r="AQ145" s="463">
        <v>0</v>
      </c>
      <c r="AT145" s="177" t="s">
        <v>1056</v>
      </c>
      <c r="AU145" s="392" t="s">
        <v>1144</v>
      </c>
      <c r="AV145" s="392" t="s">
        <v>1227</v>
      </c>
      <c r="AW145" s="392" t="s">
        <v>1140</v>
      </c>
      <c r="AX145" s="450" t="s">
        <v>1140</v>
      </c>
    </row>
    <row r="146" spans="1:50" ht="35.15" hidden="1" customHeight="1">
      <c r="A146" s="149">
        <v>142</v>
      </c>
      <c r="B146" s="597" t="s">
        <v>1069</v>
      </c>
      <c r="C146" s="597"/>
      <c r="D146" s="597" t="s">
        <v>1228</v>
      </c>
      <c r="E146" s="597" t="s">
        <v>1229</v>
      </c>
      <c r="F146" s="597" t="s">
        <v>281</v>
      </c>
      <c r="G146" s="597">
        <v>1</v>
      </c>
      <c r="H146" s="597">
        <v>0</v>
      </c>
      <c r="I146" s="597" t="s">
        <v>1059</v>
      </c>
      <c r="J146" s="597" t="s">
        <v>1215</v>
      </c>
      <c r="K146" s="597" t="s">
        <v>1114</v>
      </c>
      <c r="L146" s="597" t="s">
        <v>1116</v>
      </c>
      <c r="M146" s="597" t="s">
        <v>285</v>
      </c>
      <c r="N146" s="597" t="s">
        <v>1229</v>
      </c>
      <c r="O146" s="597" t="s">
        <v>1229</v>
      </c>
      <c r="P146" s="597" t="s">
        <v>1230</v>
      </c>
      <c r="Q146" s="597">
        <v>6903</v>
      </c>
      <c r="R146" s="621">
        <v>6903</v>
      </c>
      <c r="S146" s="621">
        <v>6620</v>
      </c>
      <c r="T146" s="621">
        <v>238</v>
      </c>
      <c r="U146" s="621">
        <v>45</v>
      </c>
      <c r="V146" s="621">
        <v>283</v>
      </c>
      <c r="W146" s="622">
        <v>0.95899999999999996</v>
      </c>
      <c r="X146" s="464">
        <v>0</v>
      </c>
      <c r="Y146" s="464">
        <v>1</v>
      </c>
      <c r="Z146" s="464">
        <v>1</v>
      </c>
      <c r="AA146" s="464">
        <v>0</v>
      </c>
      <c r="AB146" s="464" t="s">
        <v>1069</v>
      </c>
      <c r="AC146" s="463" t="s">
        <v>1231</v>
      </c>
      <c r="AD146" s="463"/>
      <c r="AE146" s="463"/>
      <c r="AF146" s="463"/>
      <c r="AG146" s="463"/>
      <c r="AH146" s="463"/>
      <c r="AI146" s="463"/>
      <c r="AJ146" s="460"/>
      <c r="AK146" s="460"/>
      <c r="AL146" s="460"/>
      <c r="AM146" s="460"/>
      <c r="AN146" s="460"/>
      <c r="AO146" s="460"/>
      <c r="AP146" s="463" t="s">
        <v>289</v>
      </c>
      <c r="AQ146" s="463">
        <v>0</v>
      </c>
      <c r="AT146" s="177" t="s">
        <v>1056</v>
      </c>
      <c r="AU146" s="392" t="s">
        <v>1153</v>
      </c>
      <c r="AV146" s="392" t="s">
        <v>1232</v>
      </c>
      <c r="AW146" s="392" t="s">
        <v>1148</v>
      </c>
      <c r="AX146" s="450" t="s">
        <v>1148</v>
      </c>
    </row>
    <row r="147" spans="1:50" ht="35.15" hidden="1" customHeight="1">
      <c r="A147" s="149">
        <v>143</v>
      </c>
      <c r="B147" s="597" t="s">
        <v>1056</v>
      </c>
      <c r="C147" s="597"/>
      <c r="D147" s="597" t="s">
        <v>1233</v>
      </c>
      <c r="E147" s="597" t="s">
        <v>1234</v>
      </c>
      <c r="F147" s="597" t="s">
        <v>281</v>
      </c>
      <c r="G147" s="597">
        <v>1</v>
      </c>
      <c r="H147" s="597">
        <v>0</v>
      </c>
      <c r="I147" s="597" t="s">
        <v>1059</v>
      </c>
      <c r="J147" s="597" t="s">
        <v>1115</v>
      </c>
      <c r="K147" s="597" t="s">
        <v>1058</v>
      </c>
      <c r="L147" s="597" t="s">
        <v>1061</v>
      </c>
      <c r="M147" s="597" t="s">
        <v>1062</v>
      </c>
      <c r="N147" s="597" t="s">
        <v>1234</v>
      </c>
      <c r="O147" s="597" t="s">
        <v>1235</v>
      </c>
      <c r="P147" s="597" t="s">
        <v>1236</v>
      </c>
      <c r="Q147" s="597">
        <v>21609</v>
      </c>
      <c r="R147" s="621">
        <v>26470</v>
      </c>
      <c r="S147" s="621">
        <v>26121</v>
      </c>
      <c r="T147" s="621">
        <v>276</v>
      </c>
      <c r="U147" s="621">
        <v>73</v>
      </c>
      <c r="V147" s="621">
        <v>349</v>
      </c>
      <c r="W147" s="622">
        <v>0.98680000000000001</v>
      </c>
      <c r="X147" s="464">
        <v>1</v>
      </c>
      <c r="Y147" s="464">
        <v>1</v>
      </c>
      <c r="Z147" s="464">
        <v>1</v>
      </c>
      <c r="AA147" s="464">
        <v>1</v>
      </c>
      <c r="AB147" s="464" t="s">
        <v>1056</v>
      </c>
      <c r="AC147" s="463" t="s">
        <v>1237</v>
      </c>
      <c r="AD147" s="463"/>
      <c r="AE147" s="463"/>
      <c r="AF147" s="463"/>
      <c r="AG147" s="463"/>
      <c r="AH147" s="463"/>
      <c r="AI147" s="463"/>
      <c r="AJ147" s="460"/>
      <c r="AK147" s="460"/>
      <c r="AL147" s="460"/>
      <c r="AM147" s="460"/>
      <c r="AN147" s="460"/>
      <c r="AO147" s="460"/>
      <c r="AP147" s="463" t="s">
        <v>289</v>
      </c>
      <c r="AQ147" s="463">
        <v>0</v>
      </c>
      <c r="AT147" s="177" t="s">
        <v>1056</v>
      </c>
      <c r="AU147" s="392" t="s">
        <v>1159</v>
      </c>
      <c r="AV147" s="392" t="s">
        <v>1238</v>
      </c>
      <c r="AW147" s="392" t="s">
        <v>1239</v>
      </c>
      <c r="AX147" s="450" t="s">
        <v>1157</v>
      </c>
    </row>
    <row r="148" spans="1:50" ht="35.15" hidden="1" customHeight="1">
      <c r="A148" s="149">
        <v>144</v>
      </c>
      <c r="B148" s="597" t="s">
        <v>1069</v>
      </c>
      <c r="C148" s="597"/>
      <c r="D148" s="597" t="s">
        <v>1240</v>
      </c>
      <c r="E148" s="597" t="s">
        <v>1241</v>
      </c>
      <c r="F148" s="597" t="s">
        <v>281</v>
      </c>
      <c r="G148" s="597">
        <v>1</v>
      </c>
      <c r="H148" s="597">
        <v>0</v>
      </c>
      <c r="I148" s="597" t="s">
        <v>1059</v>
      </c>
      <c r="J148" s="597" t="s">
        <v>1242</v>
      </c>
      <c r="K148" s="597" t="s">
        <v>1114</v>
      </c>
      <c r="L148" s="597" t="s">
        <v>1116</v>
      </c>
      <c r="M148" s="597" t="s">
        <v>285</v>
      </c>
      <c r="N148" s="597" t="s">
        <v>1243</v>
      </c>
      <c r="O148" s="597" t="s">
        <v>1244</v>
      </c>
      <c r="P148" s="597" t="s">
        <v>1245</v>
      </c>
      <c r="Q148" s="597">
        <v>21088</v>
      </c>
      <c r="R148" s="621">
        <v>19957</v>
      </c>
      <c r="S148" s="621">
        <v>18895</v>
      </c>
      <c r="T148" s="621">
        <v>1006</v>
      </c>
      <c r="U148" s="621">
        <v>56</v>
      </c>
      <c r="V148" s="621">
        <v>1062</v>
      </c>
      <c r="W148" s="622">
        <v>0.94679999999999997</v>
      </c>
      <c r="X148" s="464">
        <v>0</v>
      </c>
      <c r="Y148" s="464">
        <v>1</v>
      </c>
      <c r="Z148" s="464">
        <v>1</v>
      </c>
      <c r="AA148" s="464">
        <v>0</v>
      </c>
      <c r="AB148" s="464" t="s">
        <v>1069</v>
      </c>
      <c r="AC148" s="463" t="s">
        <v>1246</v>
      </c>
      <c r="AD148" s="463"/>
      <c r="AE148" s="463"/>
      <c r="AF148" s="463"/>
      <c r="AG148" s="463"/>
      <c r="AH148" s="463"/>
      <c r="AI148" s="463"/>
      <c r="AJ148" s="460"/>
      <c r="AK148" s="460"/>
      <c r="AL148" s="460"/>
      <c r="AM148" s="460"/>
      <c r="AN148" s="460"/>
      <c r="AO148" s="460"/>
      <c r="AP148" s="463" t="s">
        <v>289</v>
      </c>
      <c r="AQ148" s="463">
        <v>0</v>
      </c>
      <c r="AT148" s="177" t="s">
        <v>1069</v>
      </c>
      <c r="AU148" s="392" t="s">
        <v>1165</v>
      </c>
      <c r="AV148" s="392" t="s">
        <v>1247</v>
      </c>
      <c r="AW148" s="392" t="s">
        <v>1163</v>
      </c>
      <c r="AX148" s="450" t="s">
        <v>1163</v>
      </c>
    </row>
    <row r="149" spans="1:50" ht="35.15" hidden="1" customHeight="1">
      <c r="A149" s="149">
        <v>145</v>
      </c>
      <c r="B149" s="597" t="s">
        <v>1056</v>
      </c>
      <c r="C149" s="597"/>
      <c r="D149" s="597" t="s">
        <v>1248</v>
      </c>
      <c r="E149" s="597" t="s">
        <v>1249</v>
      </c>
      <c r="F149" s="597" t="s">
        <v>281</v>
      </c>
      <c r="G149" s="597">
        <v>1</v>
      </c>
      <c r="H149" s="597">
        <v>0</v>
      </c>
      <c r="I149" s="597" t="s">
        <v>1059</v>
      </c>
      <c r="J149" s="597" t="s">
        <v>1250</v>
      </c>
      <c r="K149" s="597" t="s">
        <v>1071</v>
      </c>
      <c r="L149" s="597" t="s">
        <v>1061</v>
      </c>
      <c r="M149" s="597" t="s">
        <v>1062</v>
      </c>
      <c r="N149" s="597" t="s">
        <v>1249</v>
      </c>
      <c r="O149" s="597" t="s">
        <v>1249</v>
      </c>
      <c r="P149" s="597" t="s">
        <v>1251</v>
      </c>
      <c r="Q149" s="597">
        <v>13199</v>
      </c>
      <c r="R149" s="621">
        <v>12359</v>
      </c>
      <c r="S149" s="621">
        <v>12142</v>
      </c>
      <c r="T149" s="621">
        <v>195</v>
      </c>
      <c r="U149" s="621">
        <v>22</v>
      </c>
      <c r="V149" s="621">
        <v>217</v>
      </c>
      <c r="W149" s="622">
        <v>0.98240000000000005</v>
      </c>
      <c r="X149" s="464">
        <v>1</v>
      </c>
      <c r="Y149" s="464">
        <v>1</v>
      </c>
      <c r="Z149" s="464">
        <v>1</v>
      </c>
      <c r="AA149" s="464">
        <v>1</v>
      </c>
      <c r="AB149" s="464" t="s">
        <v>1056</v>
      </c>
      <c r="AC149" s="463" t="s">
        <v>1252</v>
      </c>
      <c r="AD149" s="463"/>
      <c r="AE149" s="463"/>
      <c r="AF149" s="463"/>
      <c r="AG149" s="463"/>
      <c r="AH149" s="463"/>
      <c r="AI149" s="463"/>
      <c r="AJ149" s="460"/>
      <c r="AK149" s="460"/>
      <c r="AL149" s="460"/>
      <c r="AM149" s="460"/>
      <c r="AN149" s="460"/>
      <c r="AO149" s="460"/>
      <c r="AP149" s="463" t="s">
        <v>289</v>
      </c>
      <c r="AQ149" s="463">
        <v>0</v>
      </c>
      <c r="AT149" s="177" t="s">
        <v>1056</v>
      </c>
      <c r="AU149" s="392" t="s">
        <v>1173</v>
      </c>
      <c r="AV149" s="392" t="s">
        <v>1253</v>
      </c>
      <c r="AW149" s="392" t="s">
        <v>1254</v>
      </c>
      <c r="AX149" s="450" t="s">
        <v>1169</v>
      </c>
    </row>
    <row r="150" spans="1:50" ht="35.15" hidden="1" customHeight="1">
      <c r="A150" s="149">
        <v>146</v>
      </c>
      <c r="B150" s="597" t="s">
        <v>1056</v>
      </c>
      <c r="C150" s="597"/>
      <c r="D150" s="597" t="s">
        <v>1255</v>
      </c>
      <c r="E150" s="597" t="s">
        <v>1256</v>
      </c>
      <c r="F150" s="597" t="s">
        <v>281</v>
      </c>
      <c r="G150" s="597">
        <v>1</v>
      </c>
      <c r="H150" s="597">
        <v>0</v>
      </c>
      <c r="I150" s="597" t="s">
        <v>1059</v>
      </c>
      <c r="J150" s="597" t="s">
        <v>1097</v>
      </c>
      <c r="K150" s="597" t="s">
        <v>1088</v>
      </c>
      <c r="L150" s="597" t="s">
        <v>1061</v>
      </c>
      <c r="M150" s="597" t="s">
        <v>1062</v>
      </c>
      <c r="N150" s="597" t="s">
        <v>1256</v>
      </c>
      <c r="O150" s="597" t="s">
        <v>1256</v>
      </c>
      <c r="P150" s="597" t="s">
        <v>1257</v>
      </c>
      <c r="Q150" s="597">
        <v>5078</v>
      </c>
      <c r="R150" s="621">
        <v>5078</v>
      </c>
      <c r="S150" s="621">
        <v>5078</v>
      </c>
      <c r="T150" s="621">
        <v>0</v>
      </c>
      <c r="U150" s="621">
        <v>0</v>
      </c>
      <c r="V150" s="621">
        <v>0</v>
      </c>
      <c r="W150" s="622">
        <v>1</v>
      </c>
      <c r="X150" s="464">
        <v>1</v>
      </c>
      <c r="Y150" s="464">
        <v>1</v>
      </c>
      <c r="Z150" s="464">
        <v>1</v>
      </c>
      <c r="AA150" s="464">
        <v>1</v>
      </c>
      <c r="AB150" s="464" t="s">
        <v>1056</v>
      </c>
      <c r="AC150" s="463" t="s">
        <v>1258</v>
      </c>
      <c r="AD150" s="463"/>
      <c r="AE150" s="463"/>
      <c r="AF150" s="463"/>
      <c r="AG150" s="463"/>
      <c r="AH150" s="463"/>
      <c r="AI150" s="463"/>
      <c r="AJ150" s="460"/>
      <c r="AK150" s="460"/>
      <c r="AL150" s="460"/>
      <c r="AM150" s="460"/>
      <c r="AN150" s="460"/>
      <c r="AO150" s="460"/>
      <c r="AP150" s="463" t="s">
        <v>289</v>
      </c>
      <c r="AQ150" s="463">
        <v>0</v>
      </c>
      <c r="AT150" s="177" t="s">
        <v>1056</v>
      </c>
      <c r="AU150" s="392" t="s">
        <v>1174</v>
      </c>
      <c r="AV150" s="392" t="s">
        <v>1259</v>
      </c>
      <c r="AW150" s="392" t="s">
        <v>1260</v>
      </c>
      <c r="AX150" s="450" t="s">
        <v>1169</v>
      </c>
    </row>
    <row r="151" spans="1:50" ht="35.15" hidden="1" customHeight="1">
      <c r="A151" s="149">
        <v>147</v>
      </c>
      <c r="B151" s="597" t="s">
        <v>1069</v>
      </c>
      <c r="C151" s="597"/>
      <c r="D151" s="597" t="s">
        <v>1261</v>
      </c>
      <c r="E151" s="597" t="s">
        <v>1262</v>
      </c>
      <c r="F151" s="597" t="s">
        <v>281</v>
      </c>
      <c r="G151" s="597">
        <v>1</v>
      </c>
      <c r="H151" s="597">
        <v>0</v>
      </c>
      <c r="I151" s="597" t="s">
        <v>1059</v>
      </c>
      <c r="J151" s="597" t="s">
        <v>1250</v>
      </c>
      <c r="K151" s="597" t="s">
        <v>1114</v>
      </c>
      <c r="L151" s="597" t="s">
        <v>1116</v>
      </c>
      <c r="M151" s="597" t="s">
        <v>285</v>
      </c>
      <c r="N151" s="597" t="s">
        <v>1262</v>
      </c>
      <c r="O151" s="597" t="s">
        <v>1262</v>
      </c>
      <c r="P151" s="597" t="s">
        <v>1263</v>
      </c>
      <c r="Q151" s="597">
        <v>9962</v>
      </c>
      <c r="R151" s="621">
        <v>9692</v>
      </c>
      <c r="S151" s="621">
        <v>8958</v>
      </c>
      <c r="T151" s="621">
        <v>648</v>
      </c>
      <c r="U151" s="621">
        <v>86</v>
      </c>
      <c r="V151" s="621">
        <v>734</v>
      </c>
      <c r="W151" s="622">
        <v>0.92430000000000001</v>
      </c>
      <c r="X151" s="464">
        <v>0</v>
      </c>
      <c r="Y151" s="464">
        <v>1</v>
      </c>
      <c r="Z151" s="464">
        <v>1</v>
      </c>
      <c r="AA151" s="464">
        <v>0</v>
      </c>
      <c r="AB151" s="464" t="s">
        <v>1069</v>
      </c>
      <c r="AC151" s="463" t="s">
        <v>1264</v>
      </c>
      <c r="AD151" s="463"/>
      <c r="AE151" s="463"/>
      <c r="AF151" s="463"/>
      <c r="AG151" s="463"/>
      <c r="AH151" s="463"/>
      <c r="AI151" s="463"/>
      <c r="AJ151" s="460"/>
      <c r="AK151" s="460"/>
      <c r="AL151" s="460"/>
      <c r="AM151" s="460"/>
      <c r="AN151" s="460"/>
      <c r="AO151" s="460"/>
      <c r="AP151" s="463" t="s">
        <v>289</v>
      </c>
      <c r="AQ151" s="463">
        <v>0</v>
      </c>
      <c r="AT151" s="177" t="s">
        <v>1056</v>
      </c>
      <c r="AU151" s="392" t="s">
        <v>1180</v>
      </c>
      <c r="AV151" s="392" t="s">
        <v>1265</v>
      </c>
      <c r="AW151" s="392" t="s">
        <v>1178</v>
      </c>
      <c r="AX151" s="450" t="s">
        <v>1178</v>
      </c>
    </row>
    <row r="152" spans="1:50" ht="35.15" hidden="1" customHeight="1">
      <c r="A152" s="149">
        <v>148</v>
      </c>
      <c r="B152" s="597" t="s">
        <v>1069</v>
      </c>
      <c r="C152" s="597"/>
      <c r="D152" s="597" t="s">
        <v>1266</v>
      </c>
      <c r="E152" s="597" t="s">
        <v>1267</v>
      </c>
      <c r="F152" s="597" t="s">
        <v>281</v>
      </c>
      <c r="G152" s="597">
        <v>1</v>
      </c>
      <c r="H152" s="597">
        <v>0</v>
      </c>
      <c r="I152" s="597" t="s">
        <v>1059</v>
      </c>
      <c r="J152" s="597" t="s">
        <v>1199</v>
      </c>
      <c r="K152" s="597" t="s">
        <v>1114</v>
      </c>
      <c r="L152" s="597" t="s">
        <v>1116</v>
      </c>
      <c r="M152" s="597" t="s">
        <v>285</v>
      </c>
      <c r="N152" s="597" t="s">
        <v>1267</v>
      </c>
      <c r="O152" s="597" t="s">
        <v>1267</v>
      </c>
      <c r="P152" s="597" t="s">
        <v>1268</v>
      </c>
      <c r="Q152" s="597">
        <v>5550</v>
      </c>
      <c r="R152" s="621">
        <v>5550</v>
      </c>
      <c r="S152" s="621">
        <v>5346</v>
      </c>
      <c r="T152" s="621">
        <v>198</v>
      </c>
      <c r="U152" s="621">
        <v>6</v>
      </c>
      <c r="V152" s="621">
        <v>204</v>
      </c>
      <c r="W152" s="622">
        <v>0.96319999999999995</v>
      </c>
      <c r="X152" s="464">
        <v>0</v>
      </c>
      <c r="Y152" s="464">
        <v>1</v>
      </c>
      <c r="Z152" s="464">
        <v>1</v>
      </c>
      <c r="AA152" s="464">
        <v>0</v>
      </c>
      <c r="AB152" s="464" t="s">
        <v>1069</v>
      </c>
      <c r="AC152" s="463" t="s">
        <v>1269</v>
      </c>
      <c r="AD152" s="463"/>
      <c r="AE152" s="463"/>
      <c r="AF152" s="463"/>
      <c r="AG152" s="463"/>
      <c r="AH152" s="463"/>
      <c r="AI152" s="463"/>
      <c r="AJ152" s="460"/>
      <c r="AK152" s="460"/>
      <c r="AL152" s="460"/>
      <c r="AM152" s="460"/>
      <c r="AN152" s="460"/>
      <c r="AO152" s="460"/>
      <c r="AP152" s="463" t="s">
        <v>289</v>
      </c>
      <c r="AQ152" s="463">
        <v>0</v>
      </c>
      <c r="AT152" s="177" t="s">
        <v>1056</v>
      </c>
      <c r="AU152" s="392" t="s">
        <v>1186</v>
      </c>
      <c r="AV152" s="392" t="s">
        <v>1270</v>
      </c>
      <c r="AW152" s="392" t="s">
        <v>1271</v>
      </c>
      <c r="AX152" s="450" t="s">
        <v>1184</v>
      </c>
    </row>
    <row r="153" spans="1:50" ht="35.15" hidden="1" customHeight="1">
      <c r="A153" s="149">
        <v>149</v>
      </c>
      <c r="B153" s="597" t="s">
        <v>1056</v>
      </c>
      <c r="C153" s="597"/>
      <c r="D153" s="597" t="s">
        <v>1272</v>
      </c>
      <c r="E153" s="597" t="s">
        <v>1273</v>
      </c>
      <c r="F153" s="597" t="s">
        <v>281</v>
      </c>
      <c r="G153" s="597">
        <v>1</v>
      </c>
      <c r="H153" s="597">
        <v>0</v>
      </c>
      <c r="I153" s="597" t="s">
        <v>1059</v>
      </c>
      <c r="J153" s="597" t="s">
        <v>1097</v>
      </c>
      <c r="K153" s="597" t="s">
        <v>1088</v>
      </c>
      <c r="L153" s="597" t="s">
        <v>1061</v>
      </c>
      <c r="M153" s="597" t="s">
        <v>1062</v>
      </c>
      <c r="N153" s="597" t="s">
        <v>1273</v>
      </c>
      <c r="O153" s="597" t="s">
        <v>1273</v>
      </c>
      <c r="P153" s="597" t="s">
        <v>1274</v>
      </c>
      <c r="Q153" s="597">
        <v>8002</v>
      </c>
      <c r="R153" s="621">
        <v>7808</v>
      </c>
      <c r="S153" s="621">
        <v>7696</v>
      </c>
      <c r="T153" s="621">
        <v>112</v>
      </c>
      <c r="U153" s="621">
        <v>0</v>
      </c>
      <c r="V153" s="621">
        <v>112</v>
      </c>
      <c r="W153" s="622">
        <v>0.98570000000000002</v>
      </c>
      <c r="X153" s="464">
        <v>1</v>
      </c>
      <c r="Y153" s="464">
        <v>1</v>
      </c>
      <c r="Z153" s="464">
        <v>1</v>
      </c>
      <c r="AA153" s="464">
        <v>1</v>
      </c>
      <c r="AB153" s="464" t="s">
        <v>1056</v>
      </c>
      <c r="AC153" s="463" t="s">
        <v>1275</v>
      </c>
      <c r="AD153" s="463"/>
      <c r="AE153" s="463"/>
      <c r="AF153" s="463"/>
      <c r="AG153" s="463"/>
      <c r="AH153" s="463"/>
      <c r="AI153" s="463"/>
      <c r="AJ153" s="460"/>
      <c r="AK153" s="460"/>
      <c r="AL153" s="460"/>
      <c r="AM153" s="460"/>
      <c r="AN153" s="460"/>
      <c r="AO153" s="460"/>
      <c r="AP153" s="463" t="s">
        <v>289</v>
      </c>
      <c r="AQ153" s="463">
        <v>0</v>
      </c>
      <c r="AT153" s="177" t="s">
        <v>1056</v>
      </c>
      <c r="AU153" s="392" t="s">
        <v>1194</v>
      </c>
      <c r="AV153" s="392" t="s">
        <v>1276</v>
      </c>
      <c r="AW153" s="392" t="s">
        <v>1190</v>
      </c>
      <c r="AX153" s="450" t="s">
        <v>1190</v>
      </c>
    </row>
    <row r="154" spans="1:50" ht="35.15" hidden="1" customHeight="1">
      <c r="A154" s="149">
        <v>150</v>
      </c>
      <c r="B154" s="597" t="s">
        <v>1076</v>
      </c>
      <c r="C154" s="597"/>
      <c r="D154" s="597" t="s">
        <v>1277</v>
      </c>
      <c r="E154" s="597" t="s">
        <v>1278</v>
      </c>
      <c r="F154" s="597" t="s">
        <v>281</v>
      </c>
      <c r="G154" s="597">
        <v>1</v>
      </c>
      <c r="H154" s="597">
        <v>0</v>
      </c>
      <c r="I154" s="597" t="s">
        <v>1059</v>
      </c>
      <c r="J154" s="597" t="s">
        <v>1279</v>
      </c>
      <c r="K154" s="597" t="s">
        <v>1078</v>
      </c>
      <c r="L154" s="597" t="s">
        <v>1108</v>
      </c>
      <c r="M154" s="597" t="s">
        <v>1062</v>
      </c>
      <c r="N154" s="597" t="s">
        <v>1278</v>
      </c>
      <c r="O154" s="597" t="s">
        <v>1278</v>
      </c>
      <c r="P154" s="597" t="s">
        <v>1280</v>
      </c>
      <c r="Q154" s="597">
        <v>2948</v>
      </c>
      <c r="R154" s="621">
        <v>2948</v>
      </c>
      <c r="S154" s="621">
        <v>2924</v>
      </c>
      <c r="T154" s="621">
        <v>8</v>
      </c>
      <c r="U154" s="621">
        <v>16</v>
      </c>
      <c r="V154" s="621">
        <v>24</v>
      </c>
      <c r="W154" s="622">
        <v>0.9919</v>
      </c>
      <c r="X154" s="464">
        <v>1</v>
      </c>
      <c r="Y154" s="464">
        <v>1</v>
      </c>
      <c r="Z154" s="464">
        <v>1</v>
      </c>
      <c r="AA154" s="464">
        <v>1</v>
      </c>
      <c r="AB154" s="464" t="s">
        <v>1076</v>
      </c>
      <c r="AC154" s="463" t="s">
        <v>1281</v>
      </c>
      <c r="AD154" s="463"/>
      <c r="AE154" s="463"/>
      <c r="AF154" s="463"/>
      <c r="AG154" s="463"/>
      <c r="AH154" s="463"/>
      <c r="AI154" s="463"/>
      <c r="AJ154" s="460"/>
      <c r="AK154" s="460"/>
      <c r="AL154" s="460"/>
      <c r="AM154" s="460"/>
      <c r="AN154" s="460"/>
      <c r="AO154" s="460"/>
      <c r="AP154" s="463" t="s">
        <v>289</v>
      </c>
      <c r="AQ154" s="463">
        <v>0</v>
      </c>
      <c r="AT154" s="177" t="s">
        <v>1069</v>
      </c>
      <c r="AU154" s="392" t="s">
        <v>1202</v>
      </c>
      <c r="AV154" s="392" t="s">
        <v>1282</v>
      </c>
      <c r="AW154" s="392" t="s">
        <v>1283</v>
      </c>
      <c r="AX154" s="450" t="s">
        <v>1198</v>
      </c>
    </row>
    <row r="155" spans="1:50" ht="35.15" hidden="1" customHeight="1">
      <c r="A155" s="149">
        <v>151</v>
      </c>
      <c r="B155" s="597" t="s">
        <v>1069</v>
      </c>
      <c r="C155" s="597"/>
      <c r="D155" s="597" t="s">
        <v>1284</v>
      </c>
      <c r="E155" s="597" t="s">
        <v>1285</v>
      </c>
      <c r="F155" s="597" t="s">
        <v>281</v>
      </c>
      <c r="G155" s="597">
        <v>1</v>
      </c>
      <c r="H155" s="597">
        <v>0</v>
      </c>
      <c r="I155" s="597" t="s">
        <v>1059</v>
      </c>
      <c r="J155" s="597" t="s">
        <v>1133</v>
      </c>
      <c r="K155" s="597" t="s">
        <v>1114</v>
      </c>
      <c r="L155" s="597" t="s">
        <v>1116</v>
      </c>
      <c r="M155" s="597" t="s">
        <v>285</v>
      </c>
      <c r="N155" s="597" t="s">
        <v>1285</v>
      </c>
      <c r="O155" s="597" t="s">
        <v>1285</v>
      </c>
      <c r="P155" s="597" t="s">
        <v>1286</v>
      </c>
      <c r="Q155" s="597">
        <v>4759</v>
      </c>
      <c r="R155" s="621">
        <v>4515</v>
      </c>
      <c r="S155" s="621">
        <v>4428</v>
      </c>
      <c r="T155" s="621">
        <v>76</v>
      </c>
      <c r="U155" s="621">
        <v>11</v>
      </c>
      <c r="V155" s="621">
        <v>87</v>
      </c>
      <c r="W155" s="622">
        <v>0.98070000000000002</v>
      </c>
      <c r="X155" s="464">
        <v>1</v>
      </c>
      <c r="Y155" s="464">
        <v>1</v>
      </c>
      <c r="Z155" s="464">
        <v>0</v>
      </c>
      <c r="AA155" s="464">
        <v>0</v>
      </c>
      <c r="AB155" s="464" t="s">
        <v>1069</v>
      </c>
      <c r="AC155" s="463" t="s">
        <v>1287</v>
      </c>
      <c r="AD155" s="463"/>
      <c r="AE155" s="463"/>
      <c r="AF155" s="463"/>
      <c r="AG155" s="463"/>
      <c r="AH155" s="463"/>
      <c r="AI155" s="463"/>
      <c r="AJ155" s="460"/>
      <c r="AK155" s="460"/>
      <c r="AL155" s="460"/>
      <c r="AM155" s="460"/>
      <c r="AN155" s="460"/>
      <c r="AO155" s="460"/>
      <c r="AP155" s="463" t="s">
        <v>289</v>
      </c>
      <c r="AQ155" s="463">
        <v>0</v>
      </c>
      <c r="AT155" s="177" t="s">
        <v>1056</v>
      </c>
      <c r="AU155" s="392" t="s">
        <v>1210</v>
      </c>
      <c r="AV155" s="392" t="s">
        <v>1288</v>
      </c>
      <c r="AW155" s="392" t="s">
        <v>1289</v>
      </c>
      <c r="AX155" s="450" t="s">
        <v>1206</v>
      </c>
    </row>
    <row r="156" spans="1:50" ht="35.15" hidden="1" customHeight="1">
      <c r="A156" s="149">
        <v>152</v>
      </c>
      <c r="B156" s="597" t="s">
        <v>1069</v>
      </c>
      <c r="C156" s="597"/>
      <c r="D156" s="597" t="s">
        <v>1290</v>
      </c>
      <c r="E156" s="597" t="s">
        <v>1291</v>
      </c>
      <c r="F156" s="597" t="s">
        <v>281</v>
      </c>
      <c r="G156" s="597">
        <v>1</v>
      </c>
      <c r="H156" s="597">
        <v>0</v>
      </c>
      <c r="I156" s="597" t="s">
        <v>1059</v>
      </c>
      <c r="J156" s="597" t="s">
        <v>1133</v>
      </c>
      <c r="K156" s="597" t="s">
        <v>1114</v>
      </c>
      <c r="L156" s="597" t="s">
        <v>1116</v>
      </c>
      <c r="M156" s="597" t="s">
        <v>285</v>
      </c>
      <c r="N156" s="597" t="s">
        <v>1291</v>
      </c>
      <c r="O156" s="597" t="s">
        <v>1291</v>
      </c>
      <c r="P156" s="597" t="s">
        <v>1292</v>
      </c>
      <c r="Q156" s="597">
        <v>12775</v>
      </c>
      <c r="R156" s="621">
        <v>12592</v>
      </c>
      <c r="S156" s="621">
        <v>12355</v>
      </c>
      <c r="T156" s="621">
        <v>25</v>
      </c>
      <c r="U156" s="621">
        <v>212</v>
      </c>
      <c r="V156" s="621">
        <v>237</v>
      </c>
      <c r="W156" s="622">
        <v>0.98119999999999996</v>
      </c>
      <c r="X156" s="464">
        <v>1</v>
      </c>
      <c r="Y156" s="464">
        <v>1</v>
      </c>
      <c r="Z156" s="464">
        <v>1</v>
      </c>
      <c r="AA156" s="464">
        <v>1</v>
      </c>
      <c r="AB156" s="464" t="s">
        <v>1069</v>
      </c>
      <c r="AC156" s="463" t="s">
        <v>1293</v>
      </c>
      <c r="AD156" s="463"/>
      <c r="AE156" s="463"/>
      <c r="AF156" s="463"/>
      <c r="AG156" s="463"/>
      <c r="AH156" s="463"/>
      <c r="AI156" s="463"/>
      <c r="AJ156" s="460"/>
      <c r="AK156" s="460"/>
      <c r="AL156" s="460"/>
      <c r="AM156" s="460"/>
      <c r="AN156" s="460"/>
      <c r="AO156" s="460"/>
      <c r="AP156" s="463" t="s">
        <v>289</v>
      </c>
      <c r="AQ156" s="463">
        <v>0</v>
      </c>
      <c r="AT156" s="177" t="s">
        <v>1069</v>
      </c>
      <c r="AU156" s="392" t="s">
        <v>1217</v>
      </c>
      <c r="AV156" s="392" t="s">
        <v>1294</v>
      </c>
      <c r="AW156" s="392" t="s">
        <v>1214</v>
      </c>
      <c r="AX156" s="450" t="s">
        <v>1214</v>
      </c>
    </row>
    <row r="157" spans="1:50" ht="35.15" hidden="1" customHeight="1">
      <c r="A157" s="149">
        <v>153</v>
      </c>
      <c r="B157" s="597" t="s">
        <v>1069</v>
      </c>
      <c r="C157" s="597"/>
      <c r="D157" s="597" t="s">
        <v>1295</v>
      </c>
      <c r="E157" s="597" t="s">
        <v>1296</v>
      </c>
      <c r="F157" s="597" t="s">
        <v>281</v>
      </c>
      <c r="G157" s="597">
        <v>1</v>
      </c>
      <c r="H157" s="597">
        <v>0</v>
      </c>
      <c r="I157" s="597" t="s">
        <v>1059</v>
      </c>
      <c r="J157" s="597" t="s">
        <v>1115</v>
      </c>
      <c r="K157" s="597" t="s">
        <v>1114</v>
      </c>
      <c r="L157" s="597" t="s">
        <v>1116</v>
      </c>
      <c r="M157" s="597" t="s">
        <v>285</v>
      </c>
      <c r="N157" s="597" t="s">
        <v>1296</v>
      </c>
      <c r="O157" s="597" t="s">
        <v>1296</v>
      </c>
      <c r="P157" s="597" t="s">
        <v>1297</v>
      </c>
      <c r="Q157" s="597">
        <v>12400</v>
      </c>
      <c r="R157" s="621">
        <v>12100</v>
      </c>
      <c r="S157" s="621">
        <v>11320</v>
      </c>
      <c r="T157" s="621">
        <v>660</v>
      </c>
      <c r="U157" s="621">
        <v>120</v>
      </c>
      <c r="V157" s="621">
        <v>780</v>
      </c>
      <c r="W157" s="622">
        <v>0.9355</v>
      </c>
      <c r="X157" s="464">
        <v>0</v>
      </c>
      <c r="Y157" s="464">
        <v>1</v>
      </c>
      <c r="Z157" s="464">
        <v>0</v>
      </c>
      <c r="AA157" s="464">
        <v>0</v>
      </c>
      <c r="AB157" s="464" t="s">
        <v>1069</v>
      </c>
      <c r="AC157" s="463" t="s">
        <v>1298</v>
      </c>
      <c r="AD157" s="463"/>
      <c r="AE157" s="463"/>
      <c r="AF157" s="463"/>
      <c r="AG157" s="463"/>
      <c r="AH157" s="463"/>
      <c r="AI157" s="463"/>
      <c r="AJ157" s="460"/>
      <c r="AK157" s="460"/>
      <c r="AL157" s="460"/>
      <c r="AM157" s="460"/>
      <c r="AN157" s="460"/>
      <c r="AO157" s="460"/>
      <c r="AP157" s="463" t="s">
        <v>289</v>
      </c>
      <c r="AQ157" s="463">
        <v>0</v>
      </c>
      <c r="AT157" s="177" t="s">
        <v>1056</v>
      </c>
      <c r="AU157" s="392" t="s">
        <v>1226</v>
      </c>
      <c r="AV157" s="392" t="s">
        <v>1299</v>
      </c>
      <c r="AW157" s="392" t="s">
        <v>1300</v>
      </c>
      <c r="AX157" s="450" t="s">
        <v>1221</v>
      </c>
    </row>
    <row r="158" spans="1:50" ht="35.15" hidden="1" customHeight="1">
      <c r="A158" s="149">
        <v>154</v>
      </c>
      <c r="B158" s="597" t="s">
        <v>1056</v>
      </c>
      <c r="C158" s="597"/>
      <c r="D158" s="597" t="s">
        <v>1301</v>
      </c>
      <c r="E158" s="597" t="s">
        <v>1302</v>
      </c>
      <c r="F158" s="597" t="s">
        <v>281</v>
      </c>
      <c r="G158" s="597">
        <v>1</v>
      </c>
      <c r="H158" s="597">
        <v>0</v>
      </c>
      <c r="I158" s="597" t="s">
        <v>1059</v>
      </c>
      <c r="J158" s="597" t="s">
        <v>1087</v>
      </c>
      <c r="K158" s="597" t="s">
        <v>1088</v>
      </c>
      <c r="L158" s="597" t="s">
        <v>1061</v>
      </c>
      <c r="M158" s="597" t="s">
        <v>1062</v>
      </c>
      <c r="N158" s="597" t="s">
        <v>1302</v>
      </c>
      <c r="O158" s="597" t="s">
        <v>1303</v>
      </c>
      <c r="P158" s="597" t="s">
        <v>1304</v>
      </c>
      <c r="Q158" s="597">
        <v>4231</v>
      </c>
      <c r="R158" s="621">
        <v>4225</v>
      </c>
      <c r="S158" s="621">
        <v>4225</v>
      </c>
      <c r="T158" s="621">
        <v>0</v>
      </c>
      <c r="U158" s="621">
        <v>0</v>
      </c>
      <c r="V158" s="621">
        <v>0</v>
      </c>
      <c r="W158" s="622">
        <v>1</v>
      </c>
      <c r="X158" s="464">
        <v>1</v>
      </c>
      <c r="Y158" s="464">
        <v>1</v>
      </c>
      <c r="Z158" s="464">
        <v>1</v>
      </c>
      <c r="AA158" s="464">
        <v>1</v>
      </c>
      <c r="AB158" s="464" t="s">
        <v>1056</v>
      </c>
      <c r="AC158" s="463" t="s">
        <v>1305</v>
      </c>
      <c r="AD158" s="463"/>
      <c r="AE158" s="463"/>
      <c r="AF158" s="463"/>
      <c r="AG158" s="463"/>
      <c r="AH158" s="463"/>
      <c r="AI158" s="463"/>
      <c r="AJ158" s="460"/>
      <c r="AK158" s="460"/>
      <c r="AL158" s="460"/>
      <c r="AM158" s="460"/>
      <c r="AN158" s="460"/>
      <c r="AO158" s="460"/>
      <c r="AP158" s="463" t="s">
        <v>289</v>
      </c>
      <c r="AQ158" s="463">
        <v>0</v>
      </c>
      <c r="AT158" s="177" t="s">
        <v>1069</v>
      </c>
      <c r="AU158" s="392" t="s">
        <v>1231</v>
      </c>
      <c r="AV158" s="392" t="s">
        <v>1306</v>
      </c>
      <c r="AW158" s="392" t="s">
        <v>1307</v>
      </c>
      <c r="AX158" s="450" t="s">
        <v>1229</v>
      </c>
    </row>
    <row r="159" spans="1:50" ht="35.15" hidden="1" customHeight="1">
      <c r="A159" s="149">
        <v>155</v>
      </c>
      <c r="B159" s="597" t="s">
        <v>1069</v>
      </c>
      <c r="C159" s="597"/>
      <c r="D159" s="597" t="s">
        <v>1308</v>
      </c>
      <c r="E159" s="597" t="s">
        <v>1309</v>
      </c>
      <c r="F159" s="597" t="s">
        <v>281</v>
      </c>
      <c r="G159" s="597">
        <v>1</v>
      </c>
      <c r="H159" s="597">
        <v>0</v>
      </c>
      <c r="I159" s="597" t="s">
        <v>1059</v>
      </c>
      <c r="J159" s="597" t="s">
        <v>1115</v>
      </c>
      <c r="K159" s="597" t="s">
        <v>1114</v>
      </c>
      <c r="L159" s="597" t="s">
        <v>1116</v>
      </c>
      <c r="M159" s="597" t="s">
        <v>285</v>
      </c>
      <c r="N159" s="597" t="s">
        <v>1309</v>
      </c>
      <c r="O159" s="597" t="s">
        <v>1309</v>
      </c>
      <c r="P159" s="597" t="s">
        <v>1310</v>
      </c>
      <c r="Q159" s="597">
        <v>5568</v>
      </c>
      <c r="R159" s="621">
        <v>6325</v>
      </c>
      <c r="S159" s="621">
        <v>5419</v>
      </c>
      <c r="T159" s="621">
        <v>676</v>
      </c>
      <c r="U159" s="621">
        <v>230</v>
      </c>
      <c r="V159" s="621">
        <v>906</v>
      </c>
      <c r="W159" s="622">
        <v>0.85680000000000001</v>
      </c>
      <c r="X159" s="464">
        <v>0</v>
      </c>
      <c r="Y159" s="464">
        <v>1</v>
      </c>
      <c r="Z159" s="464">
        <v>1</v>
      </c>
      <c r="AA159" s="464">
        <v>0</v>
      </c>
      <c r="AB159" s="464" t="s">
        <v>1069</v>
      </c>
      <c r="AC159" s="463" t="s">
        <v>1311</v>
      </c>
      <c r="AD159" s="463"/>
      <c r="AE159" s="463"/>
      <c r="AF159" s="463"/>
      <c r="AG159" s="463"/>
      <c r="AH159" s="463"/>
      <c r="AI159" s="463"/>
      <c r="AJ159" s="460"/>
      <c r="AK159" s="460"/>
      <c r="AL159" s="460"/>
      <c r="AM159" s="460"/>
      <c r="AN159" s="460"/>
      <c r="AO159" s="460"/>
      <c r="AP159" s="463" t="s">
        <v>289</v>
      </c>
      <c r="AQ159" s="463">
        <v>0</v>
      </c>
      <c r="AT159" s="177" t="s">
        <v>1056</v>
      </c>
      <c r="AU159" s="392" t="s">
        <v>1237</v>
      </c>
      <c r="AV159" s="392" t="s">
        <v>1312</v>
      </c>
      <c r="AW159" s="392" t="s">
        <v>1234</v>
      </c>
      <c r="AX159" s="450" t="s">
        <v>1234</v>
      </c>
    </row>
    <row r="160" spans="1:50" ht="35.15" hidden="1" customHeight="1">
      <c r="A160" s="149">
        <v>156</v>
      </c>
      <c r="B160" s="597" t="s">
        <v>1056</v>
      </c>
      <c r="C160" s="597"/>
      <c r="D160" s="597" t="s">
        <v>1313</v>
      </c>
      <c r="E160" s="597" t="s">
        <v>1314</v>
      </c>
      <c r="F160" s="597" t="s">
        <v>281</v>
      </c>
      <c r="G160" s="597">
        <v>1</v>
      </c>
      <c r="H160" s="597">
        <v>0</v>
      </c>
      <c r="I160" s="597" t="s">
        <v>1059</v>
      </c>
      <c r="J160" s="597" t="s">
        <v>1097</v>
      </c>
      <c r="K160" s="597" t="s">
        <v>1071</v>
      </c>
      <c r="L160" s="597" t="s">
        <v>1061</v>
      </c>
      <c r="M160" s="597" t="s">
        <v>1062</v>
      </c>
      <c r="N160" s="597" t="s">
        <v>1314</v>
      </c>
      <c r="O160" s="597" t="s">
        <v>1314</v>
      </c>
      <c r="P160" s="597" t="s">
        <v>1315</v>
      </c>
      <c r="Q160" s="597">
        <v>3068</v>
      </c>
      <c r="R160" s="621">
        <v>3059</v>
      </c>
      <c r="S160" s="621">
        <v>3003</v>
      </c>
      <c r="T160" s="621">
        <v>51</v>
      </c>
      <c r="U160" s="621">
        <v>5</v>
      </c>
      <c r="V160" s="621">
        <v>56</v>
      </c>
      <c r="W160" s="622">
        <v>0.98170000000000002</v>
      </c>
      <c r="X160" s="464">
        <v>1</v>
      </c>
      <c r="Y160" s="464">
        <v>1</v>
      </c>
      <c r="Z160" s="464">
        <v>1</v>
      </c>
      <c r="AA160" s="464">
        <v>1</v>
      </c>
      <c r="AB160" s="464" t="s">
        <v>1056</v>
      </c>
      <c r="AC160" s="463" t="s">
        <v>1316</v>
      </c>
      <c r="AD160" s="463"/>
      <c r="AE160" s="463"/>
      <c r="AF160" s="463"/>
      <c r="AG160" s="463"/>
      <c r="AH160" s="463"/>
      <c r="AI160" s="463"/>
      <c r="AJ160" s="460"/>
      <c r="AK160" s="460"/>
      <c r="AL160" s="460"/>
      <c r="AM160" s="460"/>
      <c r="AN160" s="460"/>
      <c r="AO160" s="460"/>
      <c r="AP160" s="463" t="s">
        <v>289</v>
      </c>
      <c r="AQ160" s="463">
        <v>0</v>
      </c>
      <c r="AT160" s="177" t="s">
        <v>1069</v>
      </c>
      <c r="AU160" s="392" t="s">
        <v>1246</v>
      </c>
      <c r="AV160" s="392" t="s">
        <v>1317</v>
      </c>
      <c r="AW160" s="392" t="s">
        <v>1318</v>
      </c>
      <c r="AX160" s="450" t="s">
        <v>1241</v>
      </c>
    </row>
    <row r="161" spans="1:50" ht="35.15" hidden="1" customHeight="1">
      <c r="A161" s="149">
        <v>157</v>
      </c>
      <c r="B161" s="597" t="s">
        <v>1319</v>
      </c>
      <c r="C161" s="597"/>
      <c r="D161" s="597" t="s">
        <v>1320</v>
      </c>
      <c r="E161" s="597" t="s">
        <v>1321</v>
      </c>
      <c r="F161" s="597" t="s">
        <v>281</v>
      </c>
      <c r="G161" s="597">
        <v>1</v>
      </c>
      <c r="H161" s="597">
        <v>0</v>
      </c>
      <c r="I161" s="597" t="s">
        <v>1059</v>
      </c>
      <c r="J161" s="597" t="s">
        <v>1198</v>
      </c>
      <c r="K161" s="597" t="s">
        <v>1319</v>
      </c>
      <c r="L161" s="597" t="s">
        <v>1322</v>
      </c>
      <c r="M161" s="597" t="s">
        <v>285</v>
      </c>
      <c r="N161" s="597" t="s">
        <v>1321</v>
      </c>
      <c r="O161" s="597" t="s">
        <v>1321</v>
      </c>
      <c r="P161" s="597" t="s">
        <v>1323</v>
      </c>
      <c r="Q161" s="597">
        <v>5467</v>
      </c>
      <c r="R161" s="621">
        <v>5397</v>
      </c>
      <c r="S161" s="621">
        <v>5389</v>
      </c>
      <c r="T161" s="621">
        <v>0</v>
      </c>
      <c r="U161" s="621">
        <v>8</v>
      </c>
      <c r="V161" s="621">
        <v>8</v>
      </c>
      <c r="W161" s="622">
        <v>0.99850000000000005</v>
      </c>
      <c r="X161" s="464">
        <v>1</v>
      </c>
      <c r="Y161" s="464">
        <v>1</v>
      </c>
      <c r="Z161" s="464">
        <v>1</v>
      </c>
      <c r="AA161" s="464">
        <v>1</v>
      </c>
      <c r="AB161" s="464" t="s">
        <v>1319</v>
      </c>
      <c r="AC161" s="463" t="s">
        <v>1324</v>
      </c>
      <c r="AD161" s="463"/>
      <c r="AE161" s="463"/>
      <c r="AF161" s="463"/>
      <c r="AG161" s="463"/>
      <c r="AH161" s="463"/>
      <c r="AI161" s="463"/>
      <c r="AJ161" s="460"/>
      <c r="AK161" s="460"/>
      <c r="AL161" s="460"/>
      <c r="AM161" s="460"/>
      <c r="AN161" s="460"/>
      <c r="AO161" s="460"/>
      <c r="AP161" s="463" t="s">
        <v>289</v>
      </c>
      <c r="AQ161" s="463">
        <v>0</v>
      </c>
      <c r="AT161" s="177" t="s">
        <v>1056</v>
      </c>
      <c r="AU161" s="392" t="s">
        <v>1252</v>
      </c>
      <c r="AV161" s="392" t="s">
        <v>1325</v>
      </c>
      <c r="AW161" s="392" t="s">
        <v>1326</v>
      </c>
      <c r="AX161" s="450" t="s">
        <v>1249</v>
      </c>
    </row>
    <row r="162" spans="1:50" ht="35.15" hidden="1" customHeight="1">
      <c r="A162" s="149">
        <v>158</v>
      </c>
      <c r="B162" s="597" t="s">
        <v>1056</v>
      </c>
      <c r="C162" s="597"/>
      <c r="D162" s="597" t="s">
        <v>1327</v>
      </c>
      <c r="E162" s="597" t="s">
        <v>1328</v>
      </c>
      <c r="F162" s="597" t="s">
        <v>281</v>
      </c>
      <c r="G162" s="597">
        <v>1</v>
      </c>
      <c r="H162" s="597">
        <v>0</v>
      </c>
      <c r="I162" s="597" t="s">
        <v>1059</v>
      </c>
      <c r="J162" s="597" t="s">
        <v>1097</v>
      </c>
      <c r="K162" s="597" t="s">
        <v>1071</v>
      </c>
      <c r="L162" s="597" t="s">
        <v>1061</v>
      </c>
      <c r="M162" s="597" t="s">
        <v>1062</v>
      </c>
      <c r="N162" s="597" t="s">
        <v>1328</v>
      </c>
      <c r="O162" s="597" t="s">
        <v>1328</v>
      </c>
      <c r="P162" s="597" t="s">
        <v>1329</v>
      </c>
      <c r="Q162" s="597">
        <v>8022</v>
      </c>
      <c r="R162" s="621">
        <v>7608</v>
      </c>
      <c r="S162" s="621">
        <v>7608</v>
      </c>
      <c r="T162" s="621">
        <v>0</v>
      </c>
      <c r="U162" s="621">
        <v>0</v>
      </c>
      <c r="V162" s="621">
        <v>0</v>
      </c>
      <c r="W162" s="622">
        <v>1</v>
      </c>
      <c r="X162" s="464">
        <v>1</v>
      </c>
      <c r="Y162" s="464">
        <v>1</v>
      </c>
      <c r="Z162" s="464">
        <v>1</v>
      </c>
      <c r="AA162" s="464">
        <v>1</v>
      </c>
      <c r="AB162" s="464" t="s">
        <v>1056</v>
      </c>
      <c r="AC162" s="463" t="s">
        <v>1330</v>
      </c>
      <c r="AD162" s="463"/>
      <c r="AE162" s="463"/>
      <c r="AF162" s="463"/>
      <c r="AG162" s="463"/>
      <c r="AH162" s="463"/>
      <c r="AI162" s="463"/>
      <c r="AJ162" s="460"/>
      <c r="AK162" s="460"/>
      <c r="AL162" s="460"/>
      <c r="AM162" s="460"/>
      <c r="AN162" s="460"/>
      <c r="AO162" s="460"/>
      <c r="AP162" s="463" t="s">
        <v>289</v>
      </c>
      <c r="AQ162" s="463">
        <v>0</v>
      </c>
      <c r="AT162" s="177" t="s">
        <v>1056</v>
      </c>
      <c r="AU162" s="392" t="s">
        <v>1258</v>
      </c>
      <c r="AV162" s="392" t="s">
        <v>1331</v>
      </c>
      <c r="AW162" s="392" t="s">
        <v>1256</v>
      </c>
      <c r="AX162" s="450" t="s">
        <v>1256</v>
      </c>
    </row>
    <row r="163" spans="1:50" ht="35.15" hidden="1" customHeight="1">
      <c r="A163" s="149">
        <v>159</v>
      </c>
      <c r="B163" s="597" t="s">
        <v>1056</v>
      </c>
      <c r="C163" s="597"/>
      <c r="D163" s="597" t="s">
        <v>1332</v>
      </c>
      <c r="E163" s="597" t="s">
        <v>1333</v>
      </c>
      <c r="F163" s="597" t="s">
        <v>281</v>
      </c>
      <c r="G163" s="597">
        <v>1</v>
      </c>
      <c r="H163" s="597">
        <v>0</v>
      </c>
      <c r="I163" s="597" t="s">
        <v>1059</v>
      </c>
      <c r="J163" s="597" t="s">
        <v>1097</v>
      </c>
      <c r="K163" s="597" t="s">
        <v>1071</v>
      </c>
      <c r="L163" s="597" t="s">
        <v>1061</v>
      </c>
      <c r="M163" s="597" t="s">
        <v>1062</v>
      </c>
      <c r="N163" s="597" t="s">
        <v>1333</v>
      </c>
      <c r="O163" s="597" t="s">
        <v>1333</v>
      </c>
      <c r="P163" s="597" t="s">
        <v>1334</v>
      </c>
      <c r="Q163" s="597">
        <v>2583</v>
      </c>
      <c r="R163" s="621">
        <v>2567</v>
      </c>
      <c r="S163" s="621">
        <v>2522</v>
      </c>
      <c r="T163" s="621">
        <v>38</v>
      </c>
      <c r="U163" s="621">
        <v>7</v>
      </c>
      <c r="V163" s="621">
        <v>45</v>
      </c>
      <c r="W163" s="622">
        <v>0.98250000000000004</v>
      </c>
      <c r="X163" s="464">
        <v>1</v>
      </c>
      <c r="Y163" s="464">
        <v>1</v>
      </c>
      <c r="Z163" s="464">
        <v>1</v>
      </c>
      <c r="AA163" s="464">
        <v>1</v>
      </c>
      <c r="AB163" s="464" t="s">
        <v>1056</v>
      </c>
      <c r="AC163" s="463" t="s">
        <v>1335</v>
      </c>
      <c r="AD163" s="463"/>
      <c r="AE163" s="463"/>
      <c r="AF163" s="463"/>
      <c r="AG163" s="463"/>
      <c r="AH163" s="463"/>
      <c r="AI163" s="463"/>
      <c r="AJ163" s="460"/>
      <c r="AK163" s="460"/>
      <c r="AL163" s="460"/>
      <c r="AM163" s="460"/>
      <c r="AN163" s="460"/>
      <c r="AO163" s="460"/>
      <c r="AP163" s="463" t="s">
        <v>289</v>
      </c>
      <c r="AQ163" s="463">
        <v>0</v>
      </c>
      <c r="AT163" s="177" t="s">
        <v>1069</v>
      </c>
      <c r="AU163" s="392" t="s">
        <v>1264</v>
      </c>
      <c r="AV163" s="392" t="s">
        <v>1336</v>
      </c>
      <c r="AW163" s="392" t="s">
        <v>1337</v>
      </c>
      <c r="AX163" s="450" t="s">
        <v>1262</v>
      </c>
    </row>
    <row r="164" spans="1:50" ht="35.15" hidden="1" customHeight="1">
      <c r="A164" s="149">
        <v>160</v>
      </c>
      <c r="B164" s="597" t="s">
        <v>1056</v>
      </c>
      <c r="C164" s="597"/>
      <c r="D164" s="597" t="s">
        <v>1338</v>
      </c>
      <c r="E164" s="597" t="s">
        <v>1339</v>
      </c>
      <c r="F164" s="597" t="s">
        <v>281</v>
      </c>
      <c r="G164" s="597">
        <v>1</v>
      </c>
      <c r="H164" s="597">
        <v>0</v>
      </c>
      <c r="I164" s="597" t="s">
        <v>1059</v>
      </c>
      <c r="J164" s="597" t="s">
        <v>1250</v>
      </c>
      <c r="K164" s="597" t="s">
        <v>1071</v>
      </c>
      <c r="L164" s="597" t="s">
        <v>1061</v>
      </c>
      <c r="M164" s="597" t="s">
        <v>1062</v>
      </c>
      <c r="N164" s="597" t="s">
        <v>1339</v>
      </c>
      <c r="O164" s="597" t="s">
        <v>1339</v>
      </c>
      <c r="P164" s="597" t="s">
        <v>1340</v>
      </c>
      <c r="Q164" s="597">
        <v>4977</v>
      </c>
      <c r="R164" s="621">
        <v>4977</v>
      </c>
      <c r="S164" s="621">
        <v>4886</v>
      </c>
      <c r="T164" s="621">
        <v>70</v>
      </c>
      <c r="U164" s="621">
        <v>21</v>
      </c>
      <c r="V164" s="621">
        <v>91</v>
      </c>
      <c r="W164" s="622">
        <v>0.98170000000000002</v>
      </c>
      <c r="X164" s="464">
        <v>1</v>
      </c>
      <c r="Y164" s="464">
        <v>1</v>
      </c>
      <c r="Z164" s="464">
        <v>1</v>
      </c>
      <c r="AA164" s="464">
        <v>1</v>
      </c>
      <c r="AB164" s="464" t="s">
        <v>1056</v>
      </c>
      <c r="AC164" s="463" t="s">
        <v>1341</v>
      </c>
      <c r="AD164" s="463"/>
      <c r="AE164" s="463"/>
      <c r="AF164" s="463"/>
      <c r="AG164" s="463"/>
      <c r="AH164" s="463"/>
      <c r="AI164" s="463"/>
      <c r="AJ164" s="460"/>
      <c r="AK164" s="460"/>
      <c r="AL164" s="460"/>
      <c r="AM164" s="460"/>
      <c r="AN164" s="460"/>
      <c r="AO164" s="460"/>
      <c r="AP164" s="463" t="s">
        <v>289</v>
      </c>
      <c r="AQ164" s="463">
        <v>0</v>
      </c>
      <c r="AT164" s="177" t="s">
        <v>1069</v>
      </c>
      <c r="AU164" s="392" t="s">
        <v>1269</v>
      </c>
      <c r="AV164" s="392" t="s">
        <v>1342</v>
      </c>
      <c r="AW164" s="392" t="s">
        <v>1343</v>
      </c>
      <c r="AX164" s="450" t="s">
        <v>1267</v>
      </c>
    </row>
    <row r="165" spans="1:50" ht="35.15" hidden="1" customHeight="1">
      <c r="A165" s="149">
        <v>161</v>
      </c>
      <c r="B165" s="597" t="s">
        <v>1069</v>
      </c>
      <c r="C165" s="597"/>
      <c r="D165" s="597" t="s">
        <v>1344</v>
      </c>
      <c r="E165" s="597" t="s">
        <v>1345</v>
      </c>
      <c r="F165" s="597" t="s">
        <v>281</v>
      </c>
      <c r="G165" s="597">
        <v>1</v>
      </c>
      <c r="H165" s="597">
        <v>0</v>
      </c>
      <c r="I165" s="597" t="s">
        <v>1059</v>
      </c>
      <c r="J165" s="597" t="s">
        <v>1133</v>
      </c>
      <c r="K165" s="597" t="s">
        <v>1114</v>
      </c>
      <c r="L165" s="597" t="s">
        <v>1116</v>
      </c>
      <c r="M165" s="597" t="s">
        <v>285</v>
      </c>
      <c r="N165" s="597" t="s">
        <v>1345</v>
      </c>
      <c r="O165" s="597" t="s">
        <v>1345</v>
      </c>
      <c r="P165" s="597" t="s">
        <v>1346</v>
      </c>
      <c r="Q165" s="597">
        <v>8811</v>
      </c>
      <c r="R165" s="621">
        <v>8650</v>
      </c>
      <c r="S165" s="621">
        <v>8374</v>
      </c>
      <c r="T165" s="621">
        <v>276</v>
      </c>
      <c r="U165" s="621">
        <v>0</v>
      </c>
      <c r="V165" s="621">
        <v>276</v>
      </c>
      <c r="W165" s="622">
        <v>0.96809999999999996</v>
      </c>
      <c r="X165" s="464">
        <v>0</v>
      </c>
      <c r="Y165" s="464">
        <v>1</v>
      </c>
      <c r="Z165" s="464">
        <v>1</v>
      </c>
      <c r="AA165" s="464">
        <v>0</v>
      </c>
      <c r="AB165" s="464" t="s">
        <v>1069</v>
      </c>
      <c r="AC165" s="463" t="s">
        <v>1347</v>
      </c>
      <c r="AD165" s="463"/>
      <c r="AE165" s="463"/>
      <c r="AF165" s="463"/>
      <c r="AG165" s="463"/>
      <c r="AH165" s="463"/>
      <c r="AI165" s="463"/>
      <c r="AJ165" s="460"/>
      <c r="AK165" s="460"/>
      <c r="AL165" s="460"/>
      <c r="AM165" s="460"/>
      <c r="AN165" s="460"/>
      <c r="AO165" s="460"/>
      <c r="AP165" s="463" t="s">
        <v>289</v>
      </c>
      <c r="AQ165" s="463">
        <v>0</v>
      </c>
      <c r="AT165" s="177" t="s">
        <v>1056</v>
      </c>
      <c r="AU165" s="392" t="s">
        <v>1275</v>
      </c>
      <c r="AV165" s="392" t="s">
        <v>1348</v>
      </c>
      <c r="AW165" s="392" t="s">
        <v>1349</v>
      </c>
      <c r="AX165" s="450" t="s">
        <v>1273</v>
      </c>
    </row>
    <row r="166" spans="1:50" ht="35.15" hidden="1" customHeight="1">
      <c r="A166" s="149">
        <v>162</v>
      </c>
      <c r="B166" s="597" t="s">
        <v>1056</v>
      </c>
      <c r="C166" s="597"/>
      <c r="D166" s="597" t="s">
        <v>1350</v>
      </c>
      <c r="E166" s="597" t="s">
        <v>1351</v>
      </c>
      <c r="F166" s="597" t="s">
        <v>281</v>
      </c>
      <c r="G166" s="597">
        <v>1</v>
      </c>
      <c r="H166" s="597">
        <v>0</v>
      </c>
      <c r="I166" s="597" t="s">
        <v>1059</v>
      </c>
      <c r="J166" s="597" t="s">
        <v>1097</v>
      </c>
      <c r="K166" s="597" t="s">
        <v>1352</v>
      </c>
      <c r="L166" s="597" t="s">
        <v>1061</v>
      </c>
      <c r="M166" s="597" t="s">
        <v>1062</v>
      </c>
      <c r="N166" s="597" t="s">
        <v>1351</v>
      </c>
      <c r="O166" s="597" t="s">
        <v>1353</v>
      </c>
      <c r="P166" s="597" t="s">
        <v>1354</v>
      </c>
      <c r="Q166" s="597">
        <v>4017</v>
      </c>
      <c r="R166" s="621">
        <v>3906</v>
      </c>
      <c r="S166" s="621">
        <v>3836</v>
      </c>
      <c r="T166" s="621">
        <v>70</v>
      </c>
      <c r="U166" s="621">
        <v>0</v>
      </c>
      <c r="V166" s="621">
        <v>70</v>
      </c>
      <c r="W166" s="622">
        <v>0.98209999999999997</v>
      </c>
      <c r="X166" s="464">
        <v>1</v>
      </c>
      <c r="Y166" s="464">
        <v>1</v>
      </c>
      <c r="Z166" s="464">
        <v>1</v>
      </c>
      <c r="AA166" s="464">
        <v>1</v>
      </c>
      <c r="AB166" s="464" t="s">
        <v>1056</v>
      </c>
      <c r="AC166" s="463" t="s">
        <v>1355</v>
      </c>
      <c r="AD166" s="463"/>
      <c r="AE166" s="463"/>
      <c r="AF166" s="463"/>
      <c r="AG166" s="463"/>
      <c r="AH166" s="463"/>
      <c r="AI166" s="463"/>
      <c r="AJ166" s="460"/>
      <c r="AK166" s="460"/>
      <c r="AL166" s="460"/>
      <c r="AM166" s="460"/>
      <c r="AN166" s="460"/>
      <c r="AO166" s="460"/>
      <c r="AP166" s="463" t="s">
        <v>289</v>
      </c>
      <c r="AQ166" s="463">
        <v>0</v>
      </c>
      <c r="AT166" s="177" t="s">
        <v>1076</v>
      </c>
      <c r="AU166" s="594" t="s">
        <v>1281</v>
      </c>
      <c r="AV166" s="392" t="s">
        <v>1356</v>
      </c>
      <c r="AW166" s="595" t="s">
        <v>1357</v>
      </c>
      <c r="AX166" s="450" t="s">
        <v>1278</v>
      </c>
    </row>
    <row r="167" spans="1:50" ht="35.15" hidden="1" customHeight="1">
      <c r="A167" s="149">
        <v>163</v>
      </c>
      <c r="B167" s="597" t="s">
        <v>1056</v>
      </c>
      <c r="C167" s="597"/>
      <c r="D167" s="597" t="s">
        <v>1358</v>
      </c>
      <c r="E167" s="597" t="s">
        <v>1359</v>
      </c>
      <c r="F167" s="597" t="s">
        <v>281</v>
      </c>
      <c r="G167" s="597">
        <v>1</v>
      </c>
      <c r="H167" s="597">
        <v>0</v>
      </c>
      <c r="I167" s="597" t="s">
        <v>1059</v>
      </c>
      <c r="J167" s="597" t="s">
        <v>1125</v>
      </c>
      <c r="K167" s="597" t="s">
        <v>1088</v>
      </c>
      <c r="L167" s="597" t="s">
        <v>1061</v>
      </c>
      <c r="M167" s="597" t="s">
        <v>1062</v>
      </c>
      <c r="N167" s="597" t="s">
        <v>1359</v>
      </c>
      <c r="O167" s="597" t="s">
        <v>1359</v>
      </c>
      <c r="P167" s="597" t="s">
        <v>1360</v>
      </c>
      <c r="Q167" s="597">
        <v>9022</v>
      </c>
      <c r="R167" s="621">
        <v>9335</v>
      </c>
      <c r="S167" s="621">
        <v>8841</v>
      </c>
      <c r="T167" s="621">
        <v>300</v>
      </c>
      <c r="U167" s="621">
        <v>194</v>
      </c>
      <c r="V167" s="621">
        <v>494</v>
      </c>
      <c r="W167" s="622">
        <v>0.94710000000000005</v>
      </c>
      <c r="X167" s="464">
        <v>0</v>
      </c>
      <c r="Y167" s="464">
        <v>1</v>
      </c>
      <c r="Z167" s="464">
        <v>1</v>
      </c>
      <c r="AA167" s="464">
        <v>0</v>
      </c>
      <c r="AB167" s="464" t="s">
        <v>1056</v>
      </c>
      <c r="AC167" s="463" t="s">
        <v>1361</v>
      </c>
      <c r="AD167" s="463"/>
      <c r="AE167" s="463"/>
      <c r="AF167" s="463"/>
      <c r="AG167" s="463"/>
      <c r="AH167" s="463"/>
      <c r="AI167" s="463"/>
      <c r="AJ167" s="460"/>
      <c r="AK167" s="460"/>
      <c r="AL167" s="460"/>
      <c r="AM167" s="460"/>
      <c r="AN167" s="460"/>
      <c r="AO167" s="460"/>
      <c r="AP167" s="463" t="s">
        <v>289</v>
      </c>
      <c r="AQ167" s="463">
        <v>0</v>
      </c>
      <c r="AT167" s="177" t="s">
        <v>1069</v>
      </c>
      <c r="AU167" s="392" t="s">
        <v>1287</v>
      </c>
      <c r="AV167" s="392" t="s">
        <v>1362</v>
      </c>
      <c r="AW167" s="392" t="s">
        <v>1363</v>
      </c>
      <c r="AX167" s="450" t="s">
        <v>1285</v>
      </c>
    </row>
    <row r="168" spans="1:50" ht="35.15" hidden="1" customHeight="1">
      <c r="A168" s="149">
        <v>164</v>
      </c>
      <c r="B168" s="597" t="s">
        <v>1069</v>
      </c>
      <c r="C168" s="597"/>
      <c r="D168" s="597" t="s">
        <v>1364</v>
      </c>
      <c r="E168" s="597" t="s">
        <v>1365</v>
      </c>
      <c r="F168" s="597" t="s">
        <v>281</v>
      </c>
      <c r="G168" s="597">
        <v>1</v>
      </c>
      <c r="H168" s="597">
        <v>0</v>
      </c>
      <c r="I168" s="597" t="s">
        <v>1059</v>
      </c>
      <c r="J168" s="597" t="s">
        <v>1279</v>
      </c>
      <c r="K168" s="597" t="s">
        <v>1114</v>
      </c>
      <c r="L168" s="597" t="s">
        <v>1116</v>
      </c>
      <c r="M168" s="597" t="s">
        <v>285</v>
      </c>
      <c r="N168" s="597" t="s">
        <v>1366</v>
      </c>
      <c r="O168" s="597" t="s">
        <v>1367</v>
      </c>
      <c r="P168" s="597" t="s">
        <v>1368</v>
      </c>
      <c r="Q168" s="597">
        <v>6071</v>
      </c>
      <c r="R168" s="621">
        <v>6071</v>
      </c>
      <c r="S168" s="621">
        <v>6022</v>
      </c>
      <c r="T168" s="621">
        <v>33</v>
      </c>
      <c r="U168" s="621">
        <v>16</v>
      </c>
      <c r="V168" s="621">
        <v>49</v>
      </c>
      <c r="W168" s="622">
        <v>0.9919</v>
      </c>
      <c r="X168" s="464">
        <v>1</v>
      </c>
      <c r="Y168" s="464">
        <v>1</v>
      </c>
      <c r="Z168" s="464">
        <v>1</v>
      </c>
      <c r="AA168" s="464">
        <v>1</v>
      </c>
      <c r="AB168" s="464" t="s">
        <v>1069</v>
      </c>
      <c r="AC168" s="463" t="s">
        <v>1369</v>
      </c>
      <c r="AD168" s="463"/>
      <c r="AE168" s="463"/>
      <c r="AF168" s="463"/>
      <c r="AG168" s="463"/>
      <c r="AH168" s="463"/>
      <c r="AI168" s="463"/>
      <c r="AJ168" s="460"/>
      <c r="AK168" s="460"/>
      <c r="AL168" s="460"/>
      <c r="AM168" s="460"/>
      <c r="AN168" s="460"/>
      <c r="AO168" s="460"/>
      <c r="AP168" s="463" t="s">
        <v>289</v>
      </c>
      <c r="AQ168" s="463">
        <v>0</v>
      </c>
      <c r="AT168" s="177" t="s">
        <v>1069</v>
      </c>
      <c r="AU168" s="392" t="s">
        <v>1293</v>
      </c>
      <c r="AV168" s="392" t="s">
        <v>1370</v>
      </c>
      <c r="AW168" s="392" t="s">
        <v>1291</v>
      </c>
      <c r="AX168" s="450" t="s">
        <v>1291</v>
      </c>
    </row>
    <row r="169" spans="1:50" ht="35.15" hidden="1" customHeight="1">
      <c r="A169" s="149">
        <v>165</v>
      </c>
      <c r="B169" s="597" t="s">
        <v>1056</v>
      </c>
      <c r="C169" s="597"/>
      <c r="D169" s="597" t="s">
        <v>1371</v>
      </c>
      <c r="E169" s="597" t="s">
        <v>1372</v>
      </c>
      <c r="F169" s="597" t="s">
        <v>281</v>
      </c>
      <c r="G169" s="597">
        <v>1</v>
      </c>
      <c r="H169" s="597">
        <v>0</v>
      </c>
      <c r="I169" s="597" t="s">
        <v>1059</v>
      </c>
      <c r="J169" s="597" t="s">
        <v>1373</v>
      </c>
      <c r="K169" s="597" t="s">
        <v>1058</v>
      </c>
      <c r="L169" s="597" t="s">
        <v>1061</v>
      </c>
      <c r="M169" s="597" t="s">
        <v>1062</v>
      </c>
      <c r="N169" s="597" t="s">
        <v>1372</v>
      </c>
      <c r="O169" s="597" t="s">
        <v>1374</v>
      </c>
      <c r="P169" s="597" t="s">
        <v>1375</v>
      </c>
      <c r="Q169" s="597">
        <v>5148</v>
      </c>
      <c r="R169" s="621">
        <v>5373</v>
      </c>
      <c r="S169" s="621">
        <v>5195</v>
      </c>
      <c r="T169" s="621">
        <v>147</v>
      </c>
      <c r="U169" s="621">
        <v>31</v>
      </c>
      <c r="V169" s="621">
        <v>178</v>
      </c>
      <c r="W169" s="622">
        <v>0.96689999999999998</v>
      </c>
      <c r="X169" s="464">
        <v>0</v>
      </c>
      <c r="Y169" s="464">
        <v>1</v>
      </c>
      <c r="Z169" s="464">
        <v>1</v>
      </c>
      <c r="AA169" s="464">
        <v>0</v>
      </c>
      <c r="AB169" s="464" t="s">
        <v>1056</v>
      </c>
      <c r="AC169" s="463" t="s">
        <v>1376</v>
      </c>
      <c r="AD169" s="463"/>
      <c r="AE169" s="463"/>
      <c r="AF169" s="463"/>
      <c r="AG169" s="463"/>
      <c r="AH169" s="463"/>
      <c r="AI169" s="463"/>
      <c r="AJ169" s="460"/>
      <c r="AK169" s="460"/>
      <c r="AL169" s="460"/>
      <c r="AM169" s="460"/>
      <c r="AN169" s="460"/>
      <c r="AO169" s="460"/>
      <c r="AP169" s="463" t="s">
        <v>289</v>
      </c>
      <c r="AQ169" s="463">
        <v>0</v>
      </c>
      <c r="AT169" s="177" t="s">
        <v>1069</v>
      </c>
      <c r="AU169" s="392" t="s">
        <v>1298</v>
      </c>
      <c r="AV169" s="392" t="s">
        <v>1377</v>
      </c>
      <c r="AW169" s="392" t="s">
        <v>1378</v>
      </c>
      <c r="AX169" s="450" t="s">
        <v>1296</v>
      </c>
    </row>
    <row r="170" spans="1:50" ht="35.15" hidden="1" customHeight="1">
      <c r="A170" s="149">
        <v>166</v>
      </c>
      <c r="B170" s="597" t="s">
        <v>1056</v>
      </c>
      <c r="C170" s="597"/>
      <c r="D170" s="597" t="s">
        <v>1379</v>
      </c>
      <c r="E170" s="597" t="s">
        <v>1380</v>
      </c>
      <c r="F170" s="597" t="s">
        <v>281</v>
      </c>
      <c r="G170" s="597">
        <v>1</v>
      </c>
      <c r="H170" s="597">
        <v>0</v>
      </c>
      <c r="I170" s="597" t="s">
        <v>1059</v>
      </c>
      <c r="J170" s="597" t="s">
        <v>1373</v>
      </c>
      <c r="K170" s="597" t="s">
        <v>1058</v>
      </c>
      <c r="L170" s="597" t="s">
        <v>1061</v>
      </c>
      <c r="M170" s="597" t="s">
        <v>1062</v>
      </c>
      <c r="N170" s="597" t="s">
        <v>1380</v>
      </c>
      <c r="O170" s="597" t="s">
        <v>1380</v>
      </c>
      <c r="P170" s="597" t="s">
        <v>1381</v>
      </c>
      <c r="Q170" s="597">
        <v>2867</v>
      </c>
      <c r="R170" s="621">
        <v>2986</v>
      </c>
      <c r="S170" s="621">
        <v>2934</v>
      </c>
      <c r="T170" s="621">
        <v>5</v>
      </c>
      <c r="U170" s="621">
        <v>47</v>
      </c>
      <c r="V170" s="621">
        <v>52</v>
      </c>
      <c r="W170" s="622">
        <v>0.98260000000000003</v>
      </c>
      <c r="X170" s="464">
        <v>1</v>
      </c>
      <c r="Y170" s="464">
        <v>1</v>
      </c>
      <c r="Z170" s="464">
        <v>1</v>
      </c>
      <c r="AA170" s="464">
        <v>1</v>
      </c>
      <c r="AB170" s="464" t="s">
        <v>1056</v>
      </c>
      <c r="AC170" s="463" t="s">
        <v>1382</v>
      </c>
      <c r="AD170" s="463"/>
      <c r="AE170" s="463"/>
      <c r="AF170" s="463"/>
      <c r="AG170" s="463"/>
      <c r="AH170" s="463"/>
      <c r="AI170" s="463"/>
      <c r="AJ170" s="460"/>
      <c r="AK170" s="460"/>
      <c r="AL170" s="460"/>
      <c r="AM170" s="460"/>
      <c r="AN170" s="460"/>
      <c r="AO170" s="460"/>
      <c r="AP170" s="463" t="s">
        <v>289</v>
      </c>
      <c r="AQ170" s="463">
        <v>0</v>
      </c>
      <c r="AT170" s="177" t="s">
        <v>1056</v>
      </c>
      <c r="AU170" s="392" t="s">
        <v>1305</v>
      </c>
      <c r="AV170" s="392" t="s">
        <v>1383</v>
      </c>
      <c r="AW170" s="392" t="s">
        <v>1384</v>
      </c>
      <c r="AX170" s="450" t="s">
        <v>1302</v>
      </c>
    </row>
    <row r="171" spans="1:50" ht="35.15" hidden="1" customHeight="1">
      <c r="A171" s="149">
        <v>167</v>
      </c>
      <c r="B171" s="597" t="s">
        <v>1056</v>
      </c>
      <c r="C171" s="597"/>
      <c r="D171" s="597" t="s">
        <v>1385</v>
      </c>
      <c r="E171" s="597" t="s">
        <v>1386</v>
      </c>
      <c r="F171" s="597" t="s">
        <v>281</v>
      </c>
      <c r="G171" s="597">
        <v>1</v>
      </c>
      <c r="H171" s="597">
        <v>0</v>
      </c>
      <c r="I171" s="597" t="s">
        <v>1059</v>
      </c>
      <c r="J171" s="597" t="s">
        <v>1387</v>
      </c>
      <c r="K171" s="597" t="s">
        <v>1071</v>
      </c>
      <c r="L171" s="597" t="s">
        <v>1061</v>
      </c>
      <c r="M171" s="597" t="s">
        <v>1062</v>
      </c>
      <c r="N171" s="597" t="s">
        <v>1386</v>
      </c>
      <c r="O171" s="597" t="s">
        <v>1388</v>
      </c>
      <c r="P171" s="597" t="s">
        <v>1389</v>
      </c>
      <c r="Q171" s="597">
        <v>4372</v>
      </c>
      <c r="R171" s="621">
        <v>4144</v>
      </c>
      <c r="S171" s="621">
        <v>3930</v>
      </c>
      <c r="T171" s="621">
        <v>195</v>
      </c>
      <c r="U171" s="621">
        <v>19</v>
      </c>
      <c r="V171" s="621">
        <v>214</v>
      </c>
      <c r="W171" s="622">
        <v>0.94840000000000002</v>
      </c>
      <c r="X171" s="464">
        <v>0</v>
      </c>
      <c r="Y171" s="464">
        <v>1</v>
      </c>
      <c r="Z171" s="464">
        <v>1</v>
      </c>
      <c r="AA171" s="464">
        <v>0</v>
      </c>
      <c r="AB171" s="464" t="s">
        <v>1056</v>
      </c>
      <c r="AC171" s="463" t="s">
        <v>1390</v>
      </c>
      <c r="AD171" s="463"/>
      <c r="AE171" s="463"/>
      <c r="AF171" s="463"/>
      <c r="AG171" s="463"/>
      <c r="AH171" s="463"/>
      <c r="AI171" s="463"/>
      <c r="AJ171" s="460"/>
      <c r="AK171" s="460"/>
      <c r="AL171" s="460"/>
      <c r="AM171" s="460"/>
      <c r="AN171" s="460"/>
      <c r="AO171" s="460"/>
      <c r="AP171" s="463" t="s">
        <v>289</v>
      </c>
      <c r="AQ171" s="463">
        <v>0</v>
      </c>
      <c r="AT171" s="177" t="s">
        <v>1069</v>
      </c>
      <c r="AU171" s="392" t="s">
        <v>1311</v>
      </c>
      <c r="AV171" s="392" t="s">
        <v>1391</v>
      </c>
      <c r="AW171" s="392" t="s">
        <v>1392</v>
      </c>
      <c r="AX171" s="450" t="s">
        <v>1309</v>
      </c>
    </row>
    <row r="172" spans="1:50" ht="35.15" hidden="1" customHeight="1">
      <c r="A172" s="149">
        <v>168</v>
      </c>
      <c r="B172" s="597" t="s">
        <v>1076</v>
      </c>
      <c r="C172" s="597"/>
      <c r="D172" s="597" t="s">
        <v>1393</v>
      </c>
      <c r="E172" s="597" t="s">
        <v>1394</v>
      </c>
      <c r="F172" s="597" t="s">
        <v>281</v>
      </c>
      <c r="G172" s="597">
        <v>1</v>
      </c>
      <c r="H172" s="597">
        <v>0</v>
      </c>
      <c r="I172" s="597" t="s">
        <v>1059</v>
      </c>
      <c r="J172" s="597" t="s">
        <v>1207</v>
      </c>
      <c r="K172" s="597" t="s">
        <v>1078</v>
      </c>
      <c r="L172" s="597" t="s">
        <v>1108</v>
      </c>
      <c r="M172" s="597" t="s">
        <v>1062</v>
      </c>
      <c r="N172" s="597" t="s">
        <v>1394</v>
      </c>
      <c r="O172" s="597" t="s">
        <v>1394</v>
      </c>
      <c r="P172" s="597" t="s">
        <v>1395</v>
      </c>
      <c r="Q172" s="597">
        <v>2592</v>
      </c>
      <c r="R172" s="621">
        <v>2370</v>
      </c>
      <c r="S172" s="621">
        <v>2220</v>
      </c>
      <c r="T172" s="621">
        <v>121</v>
      </c>
      <c r="U172" s="621">
        <v>29</v>
      </c>
      <c r="V172" s="621">
        <v>150</v>
      </c>
      <c r="W172" s="622">
        <v>0.93669999999999998</v>
      </c>
      <c r="X172" s="464">
        <v>0</v>
      </c>
      <c r="Y172" s="464">
        <v>1</v>
      </c>
      <c r="Z172" s="464">
        <v>1</v>
      </c>
      <c r="AA172" s="464">
        <v>0</v>
      </c>
      <c r="AB172" s="464" t="s">
        <v>1076</v>
      </c>
      <c r="AC172" s="463" t="s">
        <v>1396</v>
      </c>
      <c r="AD172" s="463"/>
      <c r="AE172" s="463"/>
      <c r="AF172" s="463"/>
      <c r="AG172" s="463"/>
      <c r="AH172" s="463"/>
      <c r="AI172" s="463"/>
      <c r="AJ172" s="460"/>
      <c r="AK172" s="460"/>
      <c r="AL172" s="460"/>
      <c r="AM172" s="460"/>
      <c r="AN172" s="460"/>
      <c r="AO172" s="460"/>
      <c r="AP172" s="463" t="s">
        <v>289</v>
      </c>
      <c r="AQ172" s="463">
        <v>0</v>
      </c>
      <c r="AT172" s="177" t="s">
        <v>1056</v>
      </c>
      <c r="AU172" s="392" t="s">
        <v>1316</v>
      </c>
      <c r="AV172" s="392" t="s">
        <v>1397</v>
      </c>
      <c r="AW172" s="392" t="s">
        <v>1314</v>
      </c>
      <c r="AX172" s="450" t="s">
        <v>1314</v>
      </c>
    </row>
    <row r="173" spans="1:50" ht="35.15" hidden="1" customHeight="1">
      <c r="A173" s="149">
        <v>169</v>
      </c>
      <c r="B173" s="597" t="s">
        <v>1056</v>
      </c>
      <c r="C173" s="597"/>
      <c r="D173" s="597" t="s">
        <v>1398</v>
      </c>
      <c r="E173" s="597" t="s">
        <v>1399</v>
      </c>
      <c r="F173" s="597" t="s">
        <v>1400</v>
      </c>
      <c r="G173" s="597">
        <v>1</v>
      </c>
      <c r="H173" s="597">
        <v>1</v>
      </c>
      <c r="I173" s="597" t="s">
        <v>1059</v>
      </c>
      <c r="J173" s="597" t="s">
        <v>1373</v>
      </c>
      <c r="K173" s="597" t="s">
        <v>1058</v>
      </c>
      <c r="L173" s="597" t="s">
        <v>1061</v>
      </c>
      <c r="M173" s="597" t="s">
        <v>1062</v>
      </c>
      <c r="N173" s="597" t="s">
        <v>1399</v>
      </c>
      <c r="O173" s="597" t="s">
        <v>1399</v>
      </c>
      <c r="P173" s="597" t="s">
        <v>1401</v>
      </c>
      <c r="Q173" s="597">
        <v>8570</v>
      </c>
      <c r="R173" s="621">
        <v>8784</v>
      </c>
      <c r="S173" s="621">
        <v>8613</v>
      </c>
      <c r="T173" s="621">
        <v>123</v>
      </c>
      <c r="U173" s="621">
        <v>48</v>
      </c>
      <c r="V173" s="621">
        <v>171</v>
      </c>
      <c r="W173" s="622">
        <v>0.98050000000000004</v>
      </c>
      <c r="X173" s="464">
        <v>1</v>
      </c>
      <c r="Y173" s="464">
        <v>1</v>
      </c>
      <c r="Z173" s="464">
        <v>1</v>
      </c>
      <c r="AA173" s="464">
        <v>1</v>
      </c>
      <c r="AB173" s="464" t="s">
        <v>1056</v>
      </c>
      <c r="AC173" s="463" t="s">
        <v>1402</v>
      </c>
      <c r="AD173" s="463"/>
      <c r="AE173" s="463"/>
      <c r="AF173" s="463"/>
      <c r="AG173" s="463"/>
      <c r="AH173" s="463"/>
      <c r="AI173" s="463"/>
      <c r="AJ173" s="460" t="s">
        <v>1057</v>
      </c>
      <c r="AK173" s="460"/>
      <c r="AL173" s="460"/>
      <c r="AM173" s="460"/>
      <c r="AN173" s="460"/>
      <c r="AO173" s="460"/>
      <c r="AP173" s="463" t="s">
        <v>289</v>
      </c>
      <c r="AQ173" s="463">
        <v>0</v>
      </c>
      <c r="AT173" s="177" t="s">
        <v>1319</v>
      </c>
      <c r="AU173" s="392" t="s">
        <v>1324</v>
      </c>
      <c r="AV173" s="392" t="s">
        <v>1403</v>
      </c>
      <c r="AW173" s="392" t="s">
        <v>1404</v>
      </c>
      <c r="AX173" s="450" t="s">
        <v>1321</v>
      </c>
    </row>
    <row r="174" spans="1:50" ht="35.15" hidden="1" customHeight="1">
      <c r="A174" s="149">
        <v>170</v>
      </c>
      <c r="B174" s="597" t="s">
        <v>1056</v>
      </c>
      <c r="C174" s="597"/>
      <c r="D174" s="597" t="s">
        <v>1405</v>
      </c>
      <c r="E174" s="597" t="s">
        <v>1406</v>
      </c>
      <c r="F174" s="597" t="s">
        <v>281</v>
      </c>
      <c r="G174" s="597">
        <v>1</v>
      </c>
      <c r="H174" s="597">
        <v>0</v>
      </c>
      <c r="I174" s="597" t="s">
        <v>1059</v>
      </c>
      <c r="J174" s="597" t="s">
        <v>1222</v>
      </c>
      <c r="K174" s="597" t="s">
        <v>1058</v>
      </c>
      <c r="L174" s="597" t="s">
        <v>1061</v>
      </c>
      <c r="M174" s="597" t="s">
        <v>1062</v>
      </c>
      <c r="N174" s="597" t="s">
        <v>1406</v>
      </c>
      <c r="O174" s="597" t="s">
        <v>1406</v>
      </c>
      <c r="P174" s="597" t="s">
        <v>1407</v>
      </c>
      <c r="Q174" s="597">
        <v>5277</v>
      </c>
      <c r="R174" s="621">
        <v>5277</v>
      </c>
      <c r="S174" s="621">
        <v>5200</v>
      </c>
      <c r="T174" s="621">
        <v>77</v>
      </c>
      <c r="U174" s="621">
        <v>0</v>
      </c>
      <c r="V174" s="621">
        <v>77</v>
      </c>
      <c r="W174" s="622">
        <v>0.98540000000000005</v>
      </c>
      <c r="X174" s="464">
        <v>1</v>
      </c>
      <c r="Y174" s="464">
        <v>1</v>
      </c>
      <c r="Z174" s="464">
        <v>1</v>
      </c>
      <c r="AA174" s="464">
        <v>1</v>
      </c>
      <c r="AB174" s="464" t="s">
        <v>1056</v>
      </c>
      <c r="AC174" s="463" t="s">
        <v>1408</v>
      </c>
      <c r="AD174" s="463"/>
      <c r="AE174" s="463"/>
      <c r="AF174" s="463"/>
      <c r="AG174" s="463"/>
      <c r="AH174" s="463"/>
      <c r="AI174" s="463"/>
      <c r="AJ174" s="460"/>
      <c r="AK174" s="460"/>
      <c r="AL174" s="460"/>
      <c r="AM174" s="460"/>
      <c r="AN174" s="460"/>
      <c r="AO174" s="460"/>
      <c r="AP174" s="463" t="s">
        <v>289</v>
      </c>
      <c r="AQ174" s="463">
        <v>0</v>
      </c>
      <c r="AT174" s="177" t="s">
        <v>1056</v>
      </c>
      <c r="AU174" s="392" t="s">
        <v>1330</v>
      </c>
      <c r="AV174" s="392" t="s">
        <v>1409</v>
      </c>
      <c r="AW174" s="392" t="s">
        <v>1328</v>
      </c>
      <c r="AX174" s="450" t="s">
        <v>1328</v>
      </c>
    </row>
    <row r="175" spans="1:50" ht="35.15" hidden="1" customHeight="1">
      <c r="A175" s="149">
        <v>171</v>
      </c>
      <c r="B175" s="597" t="s">
        <v>1056</v>
      </c>
      <c r="C175" s="597"/>
      <c r="D175" s="597" t="s">
        <v>1410</v>
      </c>
      <c r="E175" s="597" t="s">
        <v>1411</v>
      </c>
      <c r="F175" s="597" t="s">
        <v>281</v>
      </c>
      <c r="G175" s="597">
        <v>1</v>
      </c>
      <c r="H175" s="597">
        <v>0</v>
      </c>
      <c r="I175" s="597" t="s">
        <v>1059</v>
      </c>
      <c r="J175" s="597" t="s">
        <v>1191</v>
      </c>
      <c r="K175" s="597" t="s">
        <v>1058</v>
      </c>
      <c r="L175" s="597" t="s">
        <v>1061</v>
      </c>
      <c r="M175" s="597" t="s">
        <v>1062</v>
      </c>
      <c r="N175" s="597" t="s">
        <v>1411</v>
      </c>
      <c r="O175" s="597" t="s">
        <v>1411</v>
      </c>
      <c r="P175" s="597" t="s">
        <v>1412</v>
      </c>
      <c r="Q175" s="597">
        <v>5854</v>
      </c>
      <c r="R175" s="621">
        <v>5937</v>
      </c>
      <c r="S175" s="621">
        <v>5922</v>
      </c>
      <c r="T175" s="621">
        <v>12</v>
      </c>
      <c r="U175" s="621">
        <v>3</v>
      </c>
      <c r="V175" s="621">
        <v>15</v>
      </c>
      <c r="W175" s="622">
        <v>0.99750000000000005</v>
      </c>
      <c r="X175" s="464">
        <v>1</v>
      </c>
      <c r="Y175" s="464">
        <v>1</v>
      </c>
      <c r="Z175" s="464">
        <v>1</v>
      </c>
      <c r="AA175" s="464">
        <v>1</v>
      </c>
      <c r="AB175" s="464" t="s">
        <v>1056</v>
      </c>
      <c r="AC175" s="463" t="s">
        <v>1413</v>
      </c>
      <c r="AD175" s="463"/>
      <c r="AE175" s="463"/>
      <c r="AF175" s="463"/>
      <c r="AG175" s="463"/>
      <c r="AH175" s="463"/>
      <c r="AI175" s="463"/>
      <c r="AJ175" s="460"/>
      <c r="AK175" s="460"/>
      <c r="AL175" s="460"/>
      <c r="AM175" s="460"/>
      <c r="AN175" s="460"/>
      <c r="AO175" s="460"/>
      <c r="AP175" s="463" t="s">
        <v>289</v>
      </c>
      <c r="AQ175" s="463">
        <v>0</v>
      </c>
      <c r="AT175" s="177" t="s">
        <v>1056</v>
      </c>
      <c r="AU175" s="392" t="s">
        <v>1335</v>
      </c>
      <c r="AV175" s="392" t="s">
        <v>1414</v>
      </c>
      <c r="AW175" s="392" t="s">
        <v>1415</v>
      </c>
      <c r="AX175" s="450" t="s">
        <v>1333</v>
      </c>
    </row>
    <row r="176" spans="1:50" ht="35.15" hidden="1" customHeight="1">
      <c r="A176" s="149">
        <v>172</v>
      </c>
      <c r="B176" s="597" t="s">
        <v>1056</v>
      </c>
      <c r="C176" s="597"/>
      <c r="D176" s="597" t="s">
        <v>1416</v>
      </c>
      <c r="E176" s="597" t="s">
        <v>1417</v>
      </c>
      <c r="F176" s="597" t="s">
        <v>745</v>
      </c>
      <c r="G176" s="597">
        <v>0</v>
      </c>
      <c r="H176" s="597">
        <v>1</v>
      </c>
      <c r="I176" s="597" t="s">
        <v>1059</v>
      </c>
      <c r="J176" s="597" t="s">
        <v>1373</v>
      </c>
      <c r="K176" s="597" t="s">
        <v>1058</v>
      </c>
      <c r="L176" s="597" t="s">
        <v>1061</v>
      </c>
      <c r="M176" s="597" t="s">
        <v>1062</v>
      </c>
      <c r="N176" s="597" t="s">
        <v>1417</v>
      </c>
      <c r="O176" s="597" t="s">
        <v>1417</v>
      </c>
      <c r="P176" s="597" t="s">
        <v>1418</v>
      </c>
      <c r="Q176" s="597">
        <v>9440</v>
      </c>
      <c r="R176" s="621">
        <v>9567</v>
      </c>
      <c r="S176" s="621">
        <v>9503</v>
      </c>
      <c r="T176" s="621">
        <v>0</v>
      </c>
      <c r="U176" s="621">
        <v>64</v>
      </c>
      <c r="V176" s="621">
        <v>64</v>
      </c>
      <c r="W176" s="622">
        <v>0.99329999999999996</v>
      </c>
      <c r="X176" s="464">
        <v>1</v>
      </c>
      <c r="Y176" s="464">
        <v>1</v>
      </c>
      <c r="Z176" s="464">
        <v>1</v>
      </c>
      <c r="AA176" s="464">
        <v>1</v>
      </c>
      <c r="AB176" s="464" t="s">
        <v>1056</v>
      </c>
      <c r="AC176" s="463"/>
      <c r="AD176" s="463"/>
      <c r="AE176" s="463"/>
      <c r="AF176" s="463"/>
      <c r="AG176" s="463"/>
      <c r="AH176" s="463"/>
      <c r="AI176" s="463"/>
      <c r="AJ176" s="460" t="s">
        <v>1057</v>
      </c>
      <c r="AK176" s="460"/>
      <c r="AL176" s="460"/>
      <c r="AM176" s="460"/>
      <c r="AN176" s="460"/>
      <c r="AO176" s="460"/>
      <c r="AP176" s="463" t="s">
        <v>289</v>
      </c>
      <c r="AQ176" s="463">
        <v>0</v>
      </c>
      <c r="AT176" s="177" t="s">
        <v>1056</v>
      </c>
      <c r="AU176" s="392" t="s">
        <v>1341</v>
      </c>
      <c r="AV176" s="392" t="s">
        <v>1419</v>
      </c>
      <c r="AW176" s="392" t="s">
        <v>1339</v>
      </c>
      <c r="AX176" s="450" t="s">
        <v>1339</v>
      </c>
    </row>
    <row r="177" spans="1:50" ht="35.15" hidden="1" customHeight="1">
      <c r="A177" s="149">
        <v>173</v>
      </c>
      <c r="B177" s="597" t="s">
        <v>1069</v>
      </c>
      <c r="C177" s="597"/>
      <c r="D177" s="597" t="s">
        <v>1420</v>
      </c>
      <c r="E177" s="597" t="s">
        <v>1421</v>
      </c>
      <c r="F177" s="597" t="s">
        <v>281</v>
      </c>
      <c r="G177" s="597">
        <v>1</v>
      </c>
      <c r="H177" s="597">
        <v>0</v>
      </c>
      <c r="I177" s="597" t="s">
        <v>1059</v>
      </c>
      <c r="J177" s="597" t="s">
        <v>1070</v>
      </c>
      <c r="K177" s="597" t="s">
        <v>1114</v>
      </c>
      <c r="L177" s="597" t="s">
        <v>1116</v>
      </c>
      <c r="M177" s="597" t="s">
        <v>285</v>
      </c>
      <c r="N177" s="597" t="s">
        <v>1421</v>
      </c>
      <c r="O177" s="597" t="s">
        <v>1421</v>
      </c>
      <c r="P177" s="597" t="s">
        <v>1422</v>
      </c>
      <c r="Q177" s="597">
        <v>6758</v>
      </c>
      <c r="R177" s="621">
        <v>6701</v>
      </c>
      <c r="S177" s="621">
        <v>6347</v>
      </c>
      <c r="T177" s="621">
        <v>302</v>
      </c>
      <c r="U177" s="621">
        <v>52</v>
      </c>
      <c r="V177" s="621">
        <v>354</v>
      </c>
      <c r="W177" s="622">
        <v>0.94720000000000004</v>
      </c>
      <c r="X177" s="464">
        <v>0</v>
      </c>
      <c r="Y177" s="464">
        <v>1</v>
      </c>
      <c r="Z177" s="464">
        <v>1</v>
      </c>
      <c r="AA177" s="464">
        <v>0</v>
      </c>
      <c r="AB177" s="464" t="s">
        <v>1069</v>
      </c>
      <c r="AC177" s="463" t="s">
        <v>1423</v>
      </c>
      <c r="AD177" s="463"/>
      <c r="AE177" s="463"/>
      <c r="AF177" s="463"/>
      <c r="AG177" s="463"/>
      <c r="AH177" s="463"/>
      <c r="AI177" s="463"/>
      <c r="AJ177" s="460"/>
      <c r="AK177" s="460"/>
      <c r="AL177" s="460"/>
      <c r="AM177" s="460"/>
      <c r="AN177" s="460"/>
      <c r="AO177" s="460"/>
      <c r="AP177" s="463" t="s">
        <v>289</v>
      </c>
      <c r="AQ177" s="463">
        <v>0</v>
      </c>
      <c r="AT177" s="177" t="s">
        <v>1069</v>
      </c>
      <c r="AU177" s="392" t="s">
        <v>1347</v>
      </c>
      <c r="AV177" s="392" t="s">
        <v>1424</v>
      </c>
      <c r="AW177" s="392" t="s">
        <v>1345</v>
      </c>
      <c r="AX177" s="450" t="s">
        <v>1345</v>
      </c>
    </row>
    <row r="178" spans="1:50" ht="35.15" hidden="1" customHeight="1">
      <c r="A178" s="149">
        <v>174</v>
      </c>
      <c r="B178" s="597" t="s">
        <v>1056</v>
      </c>
      <c r="C178" s="597"/>
      <c r="D178" s="597" t="s">
        <v>1425</v>
      </c>
      <c r="E178" s="597" t="s">
        <v>1426</v>
      </c>
      <c r="F178" s="597" t="s">
        <v>745</v>
      </c>
      <c r="G178" s="597">
        <v>0</v>
      </c>
      <c r="H178" s="597">
        <v>1</v>
      </c>
      <c r="I178" s="597" t="s">
        <v>1059</v>
      </c>
      <c r="J178" s="597" t="s">
        <v>1373</v>
      </c>
      <c r="K178" s="597" t="s">
        <v>1058</v>
      </c>
      <c r="L178" s="597" t="s">
        <v>1061</v>
      </c>
      <c r="M178" s="597" t="s">
        <v>1062</v>
      </c>
      <c r="N178" s="597" t="s">
        <v>1426</v>
      </c>
      <c r="O178" s="597" t="s">
        <v>1426</v>
      </c>
      <c r="P178" s="597" t="s">
        <v>1427</v>
      </c>
      <c r="Q178" s="597">
        <v>8757</v>
      </c>
      <c r="R178" s="621">
        <v>7905</v>
      </c>
      <c r="S178" s="621">
        <v>7575</v>
      </c>
      <c r="T178" s="621">
        <v>314</v>
      </c>
      <c r="U178" s="621">
        <v>16</v>
      </c>
      <c r="V178" s="621">
        <v>330</v>
      </c>
      <c r="W178" s="622">
        <v>0.95830000000000004</v>
      </c>
      <c r="X178" s="464">
        <v>0</v>
      </c>
      <c r="Y178" s="464">
        <v>1</v>
      </c>
      <c r="Z178" s="464">
        <v>1</v>
      </c>
      <c r="AA178" s="464">
        <v>0</v>
      </c>
      <c r="AB178" s="464" t="s">
        <v>1056</v>
      </c>
      <c r="AC178" s="463"/>
      <c r="AD178" s="463"/>
      <c r="AE178" s="463"/>
      <c r="AF178" s="463"/>
      <c r="AG178" s="463"/>
      <c r="AH178" s="463"/>
      <c r="AI178" s="463"/>
      <c r="AJ178" s="460" t="s">
        <v>1057</v>
      </c>
      <c r="AK178" s="460"/>
      <c r="AL178" s="460"/>
      <c r="AM178" s="460"/>
      <c r="AN178" s="460"/>
      <c r="AO178" s="460"/>
      <c r="AP178" s="463" t="s">
        <v>289</v>
      </c>
      <c r="AQ178" s="463">
        <v>0</v>
      </c>
      <c r="AT178" s="177" t="s">
        <v>1056</v>
      </c>
      <c r="AU178" s="392" t="s">
        <v>1355</v>
      </c>
      <c r="AV178" s="392" t="s">
        <v>1428</v>
      </c>
      <c r="AW178" s="392" t="s">
        <v>1351</v>
      </c>
      <c r="AX178" s="450" t="s">
        <v>1351</v>
      </c>
    </row>
    <row r="179" spans="1:50" ht="35.15" hidden="1" customHeight="1">
      <c r="A179" s="149">
        <v>175</v>
      </c>
      <c r="B179" s="597" t="s">
        <v>1056</v>
      </c>
      <c r="C179" s="597"/>
      <c r="D179" s="597" t="s">
        <v>1429</v>
      </c>
      <c r="E179" s="597" t="s">
        <v>1430</v>
      </c>
      <c r="F179" s="597" t="s">
        <v>281</v>
      </c>
      <c r="G179" s="597">
        <v>1</v>
      </c>
      <c r="H179" s="597">
        <v>0</v>
      </c>
      <c r="I179" s="597" t="s">
        <v>1059</v>
      </c>
      <c r="J179" s="597" t="s">
        <v>1206</v>
      </c>
      <c r="K179" s="597" t="s">
        <v>1058</v>
      </c>
      <c r="L179" s="597" t="s">
        <v>1061</v>
      </c>
      <c r="M179" s="597" t="s">
        <v>1062</v>
      </c>
      <c r="N179" s="597" t="s">
        <v>1430</v>
      </c>
      <c r="O179" s="597" t="s">
        <v>1430</v>
      </c>
      <c r="P179" s="597" t="s">
        <v>1431</v>
      </c>
      <c r="Q179" s="597">
        <v>4204</v>
      </c>
      <c r="R179" s="621">
        <v>4173</v>
      </c>
      <c r="S179" s="621">
        <v>4149</v>
      </c>
      <c r="T179" s="621">
        <v>24</v>
      </c>
      <c r="U179" s="621">
        <v>0</v>
      </c>
      <c r="V179" s="621">
        <v>24</v>
      </c>
      <c r="W179" s="622">
        <v>0.99419999999999997</v>
      </c>
      <c r="X179" s="464">
        <v>1</v>
      </c>
      <c r="Y179" s="464">
        <v>1</v>
      </c>
      <c r="Z179" s="464">
        <v>1</v>
      </c>
      <c r="AA179" s="464">
        <v>1</v>
      </c>
      <c r="AB179" s="464" t="s">
        <v>1056</v>
      </c>
      <c r="AC179" s="463" t="s">
        <v>1432</v>
      </c>
      <c r="AD179" s="463"/>
      <c r="AE179" s="463"/>
      <c r="AF179" s="463"/>
      <c r="AG179" s="463"/>
      <c r="AH179" s="463"/>
      <c r="AI179" s="463"/>
      <c r="AJ179" s="460"/>
      <c r="AK179" s="460"/>
      <c r="AL179" s="460"/>
      <c r="AM179" s="460"/>
      <c r="AN179" s="460"/>
      <c r="AO179" s="460"/>
      <c r="AP179" s="463" t="s">
        <v>289</v>
      </c>
      <c r="AQ179" s="463">
        <v>0</v>
      </c>
      <c r="AT179" s="177" t="s">
        <v>1056</v>
      </c>
      <c r="AU179" s="392" t="s">
        <v>1361</v>
      </c>
      <c r="AV179" s="392" t="s">
        <v>1433</v>
      </c>
      <c r="AW179" s="392" t="s">
        <v>1326</v>
      </c>
      <c r="AX179" s="450" t="s">
        <v>1359</v>
      </c>
    </row>
    <row r="180" spans="1:50" ht="35.15" hidden="1" customHeight="1">
      <c r="A180" s="149">
        <v>176</v>
      </c>
      <c r="B180" s="597" t="s">
        <v>1076</v>
      </c>
      <c r="C180" s="597"/>
      <c r="D180" s="597" t="s">
        <v>1434</v>
      </c>
      <c r="E180" s="597" t="s">
        <v>1435</v>
      </c>
      <c r="F180" s="597" t="s">
        <v>281</v>
      </c>
      <c r="G180" s="597">
        <v>2</v>
      </c>
      <c r="H180" s="597">
        <v>0</v>
      </c>
      <c r="I180" s="597" t="s">
        <v>1059</v>
      </c>
      <c r="J180" s="597" t="s">
        <v>1107</v>
      </c>
      <c r="K180" s="597" t="s">
        <v>1078</v>
      </c>
      <c r="L180" s="597" t="s">
        <v>1108</v>
      </c>
      <c r="M180" s="597" t="s">
        <v>1062</v>
      </c>
      <c r="N180" s="597" t="s">
        <v>1435</v>
      </c>
      <c r="O180" s="597" t="s">
        <v>1435</v>
      </c>
      <c r="P180" s="597" t="s">
        <v>1436</v>
      </c>
      <c r="Q180" s="597">
        <v>7432</v>
      </c>
      <c r="R180" s="621">
        <v>8263</v>
      </c>
      <c r="S180" s="621">
        <v>7767</v>
      </c>
      <c r="T180" s="621">
        <v>252</v>
      </c>
      <c r="U180" s="621">
        <v>244</v>
      </c>
      <c r="V180" s="621">
        <v>496</v>
      </c>
      <c r="W180" s="622">
        <v>0.94</v>
      </c>
      <c r="X180" s="464">
        <v>0</v>
      </c>
      <c r="Y180" s="464">
        <v>1</v>
      </c>
      <c r="Z180" s="464">
        <v>1</v>
      </c>
      <c r="AA180" s="464">
        <v>0</v>
      </c>
      <c r="AB180" s="464" t="s">
        <v>1076</v>
      </c>
      <c r="AC180" s="463" t="s">
        <v>1437</v>
      </c>
      <c r="AD180" s="463" t="s">
        <v>1438</v>
      </c>
      <c r="AE180" s="463"/>
      <c r="AF180" s="463"/>
      <c r="AG180" s="463"/>
      <c r="AH180" s="463"/>
      <c r="AI180" s="463"/>
      <c r="AJ180" s="460"/>
      <c r="AK180" s="460"/>
      <c r="AL180" s="460"/>
      <c r="AM180" s="460"/>
      <c r="AN180" s="460"/>
      <c r="AO180" s="460"/>
      <c r="AP180" s="463" t="s">
        <v>289</v>
      </c>
      <c r="AQ180" s="463">
        <v>0</v>
      </c>
      <c r="AT180" s="177" t="s">
        <v>1069</v>
      </c>
      <c r="AU180" s="594" t="s">
        <v>1369</v>
      </c>
      <c r="AV180" s="392" t="s">
        <v>1439</v>
      </c>
      <c r="AW180" s="595" t="s">
        <v>1440</v>
      </c>
      <c r="AX180" s="450" t="s">
        <v>1365</v>
      </c>
    </row>
    <row r="181" spans="1:50" ht="35.15" hidden="1" customHeight="1">
      <c r="A181" s="149">
        <v>177</v>
      </c>
      <c r="B181" s="597" t="s">
        <v>1056</v>
      </c>
      <c r="C181" s="597"/>
      <c r="D181" s="597" t="s">
        <v>1441</v>
      </c>
      <c r="E181" s="597" t="s">
        <v>1442</v>
      </c>
      <c r="F181" s="597" t="s">
        <v>281</v>
      </c>
      <c r="G181" s="597">
        <v>1</v>
      </c>
      <c r="H181" s="597">
        <v>0</v>
      </c>
      <c r="I181" s="597" t="s">
        <v>1059</v>
      </c>
      <c r="J181" s="597" t="s">
        <v>1097</v>
      </c>
      <c r="K181" s="597" t="s">
        <v>1058</v>
      </c>
      <c r="L181" s="597" t="s">
        <v>1061</v>
      </c>
      <c r="M181" s="597" t="s">
        <v>1062</v>
      </c>
      <c r="N181" s="597" t="s">
        <v>1442</v>
      </c>
      <c r="O181" s="597" t="s">
        <v>1442</v>
      </c>
      <c r="P181" s="597" t="s">
        <v>1443</v>
      </c>
      <c r="Q181" s="597">
        <v>6245</v>
      </c>
      <c r="R181" s="621">
        <v>5211</v>
      </c>
      <c r="S181" s="621">
        <v>4593</v>
      </c>
      <c r="T181" s="621">
        <v>618</v>
      </c>
      <c r="U181" s="621">
        <v>0</v>
      </c>
      <c r="V181" s="621">
        <v>618</v>
      </c>
      <c r="W181" s="622">
        <v>0.88139999999999996</v>
      </c>
      <c r="X181" s="464">
        <v>0</v>
      </c>
      <c r="Y181" s="464">
        <v>1</v>
      </c>
      <c r="Z181" s="464">
        <v>1</v>
      </c>
      <c r="AA181" s="464">
        <v>0</v>
      </c>
      <c r="AB181" s="464" t="s">
        <v>1056</v>
      </c>
      <c r="AC181" s="463" t="s">
        <v>1444</v>
      </c>
      <c r="AD181" s="463"/>
      <c r="AE181" s="463"/>
      <c r="AF181" s="463"/>
      <c r="AG181" s="463"/>
      <c r="AH181" s="463"/>
      <c r="AI181" s="463"/>
      <c r="AJ181" s="460"/>
      <c r="AK181" s="460"/>
      <c r="AL181" s="460"/>
      <c r="AM181" s="460"/>
      <c r="AN181" s="460"/>
      <c r="AO181" s="460"/>
      <c r="AP181" s="463" t="s">
        <v>289</v>
      </c>
      <c r="AQ181" s="463">
        <v>0</v>
      </c>
      <c r="AT181" s="177" t="s">
        <v>1056</v>
      </c>
      <c r="AU181" s="392" t="s">
        <v>1376</v>
      </c>
      <c r="AV181" s="392" t="s">
        <v>1445</v>
      </c>
      <c r="AW181" s="392" t="s">
        <v>1446</v>
      </c>
      <c r="AX181" s="450" t="s">
        <v>1372</v>
      </c>
    </row>
    <row r="182" spans="1:50" ht="35.15" hidden="1" customHeight="1">
      <c r="A182" s="149">
        <v>178</v>
      </c>
      <c r="B182" s="597" t="s">
        <v>1056</v>
      </c>
      <c r="C182" s="597"/>
      <c r="D182" s="597" t="s">
        <v>1447</v>
      </c>
      <c r="E182" s="597" t="s">
        <v>1448</v>
      </c>
      <c r="F182" s="597" t="s">
        <v>745</v>
      </c>
      <c r="G182" s="597">
        <v>0</v>
      </c>
      <c r="H182" s="597">
        <v>1</v>
      </c>
      <c r="I182" s="597" t="s">
        <v>1059</v>
      </c>
      <c r="J182" s="597" t="s">
        <v>1387</v>
      </c>
      <c r="K182" s="597" t="s">
        <v>1352</v>
      </c>
      <c r="L182" s="597" t="s">
        <v>1061</v>
      </c>
      <c r="M182" s="597" t="s">
        <v>1062</v>
      </c>
      <c r="N182" s="597" t="s">
        <v>1448</v>
      </c>
      <c r="O182" s="597" t="s">
        <v>1448</v>
      </c>
      <c r="P182" s="597" t="s">
        <v>1449</v>
      </c>
      <c r="Q182" s="597">
        <v>5247</v>
      </c>
      <c r="R182" s="621">
        <v>5209</v>
      </c>
      <c r="S182" s="621">
        <v>5191</v>
      </c>
      <c r="T182" s="621">
        <v>18</v>
      </c>
      <c r="U182" s="621">
        <v>0</v>
      </c>
      <c r="V182" s="621">
        <v>18</v>
      </c>
      <c r="W182" s="622">
        <v>0.99650000000000005</v>
      </c>
      <c r="X182" s="464">
        <v>1</v>
      </c>
      <c r="Y182" s="464">
        <v>1</v>
      </c>
      <c r="Z182" s="464">
        <v>1</v>
      </c>
      <c r="AA182" s="464">
        <v>1</v>
      </c>
      <c r="AB182" s="464" t="s">
        <v>1056</v>
      </c>
      <c r="AC182" s="463"/>
      <c r="AD182" s="463"/>
      <c r="AE182" s="463"/>
      <c r="AF182" s="463"/>
      <c r="AG182" s="463"/>
      <c r="AH182" s="463"/>
      <c r="AI182" s="463"/>
      <c r="AJ182" s="460" t="s">
        <v>1156</v>
      </c>
      <c r="AK182" s="460"/>
      <c r="AL182" s="460"/>
      <c r="AM182" s="460"/>
      <c r="AN182" s="460"/>
      <c r="AO182" s="460"/>
      <c r="AP182" s="463" t="s">
        <v>289</v>
      </c>
      <c r="AQ182" s="463">
        <v>0</v>
      </c>
      <c r="AT182" s="177" t="s">
        <v>1056</v>
      </c>
      <c r="AU182" s="392" t="s">
        <v>1382</v>
      </c>
      <c r="AV182" s="392" t="s">
        <v>1450</v>
      </c>
      <c r="AW182" s="392" t="s">
        <v>1451</v>
      </c>
      <c r="AX182" s="450" t="s">
        <v>1380</v>
      </c>
    </row>
    <row r="183" spans="1:50" ht="35.15" hidden="1" customHeight="1">
      <c r="A183" s="149">
        <v>179</v>
      </c>
      <c r="B183" s="597" t="s">
        <v>1076</v>
      </c>
      <c r="C183" s="597"/>
      <c r="D183" s="597" t="s">
        <v>1452</v>
      </c>
      <c r="E183" s="597" t="s">
        <v>1453</v>
      </c>
      <c r="F183" s="597" t="s">
        <v>281</v>
      </c>
      <c r="G183" s="597">
        <v>1</v>
      </c>
      <c r="H183" s="597">
        <v>0</v>
      </c>
      <c r="I183" s="597" t="s">
        <v>1059</v>
      </c>
      <c r="J183" s="597" t="s">
        <v>1107</v>
      </c>
      <c r="K183" s="597" t="s">
        <v>1078</v>
      </c>
      <c r="L183" s="597" t="s">
        <v>1108</v>
      </c>
      <c r="M183" s="597" t="s">
        <v>1062</v>
      </c>
      <c r="N183" s="597" t="s">
        <v>1453</v>
      </c>
      <c r="O183" s="597" t="s">
        <v>1453</v>
      </c>
      <c r="P183" s="597" t="s">
        <v>1454</v>
      </c>
      <c r="Q183" s="597">
        <v>4324</v>
      </c>
      <c r="R183" s="621">
        <v>4324</v>
      </c>
      <c r="S183" s="621">
        <v>4246</v>
      </c>
      <c r="T183" s="621">
        <v>78</v>
      </c>
      <c r="U183" s="621">
        <v>0</v>
      </c>
      <c r="V183" s="621">
        <v>78</v>
      </c>
      <c r="W183" s="622">
        <v>0.98199999999999998</v>
      </c>
      <c r="X183" s="464">
        <v>1</v>
      </c>
      <c r="Y183" s="464">
        <v>1</v>
      </c>
      <c r="Z183" s="464">
        <v>1</v>
      </c>
      <c r="AA183" s="464">
        <v>1</v>
      </c>
      <c r="AB183" s="464" t="s">
        <v>1076</v>
      </c>
      <c r="AC183" s="463" t="s">
        <v>1455</v>
      </c>
      <c r="AD183" s="463"/>
      <c r="AE183" s="463"/>
      <c r="AF183" s="463"/>
      <c r="AG183" s="463"/>
      <c r="AH183" s="463"/>
      <c r="AI183" s="463"/>
      <c r="AJ183" s="460"/>
      <c r="AK183" s="460"/>
      <c r="AL183" s="460"/>
      <c r="AM183" s="460"/>
      <c r="AN183" s="460"/>
      <c r="AO183" s="460"/>
      <c r="AP183" s="463" t="s">
        <v>289</v>
      </c>
      <c r="AQ183" s="463">
        <v>0</v>
      </c>
      <c r="AT183" s="177" t="s">
        <v>1056</v>
      </c>
      <c r="AU183" s="392" t="s">
        <v>1390</v>
      </c>
      <c r="AV183" s="392" t="s">
        <v>1456</v>
      </c>
      <c r="AW183" s="392" t="s">
        <v>1386</v>
      </c>
      <c r="AX183" s="450" t="s">
        <v>1386</v>
      </c>
    </row>
    <row r="184" spans="1:50" ht="35.15" hidden="1" customHeight="1">
      <c r="A184" s="149">
        <v>180</v>
      </c>
      <c r="B184" s="597" t="s">
        <v>1319</v>
      </c>
      <c r="C184" s="597"/>
      <c r="D184" s="597" t="s">
        <v>1457</v>
      </c>
      <c r="E184" s="597" t="s">
        <v>1458</v>
      </c>
      <c r="F184" s="597" t="s">
        <v>281</v>
      </c>
      <c r="G184" s="597">
        <v>1</v>
      </c>
      <c r="H184" s="597">
        <v>0</v>
      </c>
      <c r="I184" s="597" t="s">
        <v>1059</v>
      </c>
      <c r="J184" s="597" t="s">
        <v>1199</v>
      </c>
      <c r="K184" s="597" t="s">
        <v>1319</v>
      </c>
      <c r="L184" s="597" t="s">
        <v>1322</v>
      </c>
      <c r="M184" s="597" t="s">
        <v>285</v>
      </c>
      <c r="N184" s="597" t="s">
        <v>1458</v>
      </c>
      <c r="O184" s="597" t="s">
        <v>1458</v>
      </c>
      <c r="P184" s="597" t="s">
        <v>1459</v>
      </c>
      <c r="Q184" s="597">
        <v>3767</v>
      </c>
      <c r="R184" s="621">
        <v>3482</v>
      </c>
      <c r="S184" s="621">
        <v>3430</v>
      </c>
      <c r="T184" s="621">
        <v>32</v>
      </c>
      <c r="U184" s="621">
        <v>20</v>
      </c>
      <c r="V184" s="621">
        <v>52</v>
      </c>
      <c r="W184" s="622">
        <v>0.98509999999999998</v>
      </c>
      <c r="X184" s="464">
        <v>1</v>
      </c>
      <c r="Y184" s="464">
        <v>1</v>
      </c>
      <c r="Z184" s="464">
        <v>0</v>
      </c>
      <c r="AA184" s="464">
        <v>0</v>
      </c>
      <c r="AB184" s="464" t="s">
        <v>1319</v>
      </c>
      <c r="AC184" s="463" t="s">
        <v>1460</v>
      </c>
      <c r="AD184" s="463"/>
      <c r="AE184" s="463"/>
      <c r="AF184" s="463"/>
      <c r="AG184" s="463"/>
      <c r="AH184" s="463"/>
      <c r="AI184" s="463"/>
      <c r="AJ184" s="460"/>
      <c r="AK184" s="460"/>
      <c r="AL184" s="460"/>
      <c r="AM184" s="460"/>
      <c r="AN184" s="460"/>
      <c r="AO184" s="460"/>
      <c r="AP184" s="463" t="s">
        <v>289</v>
      </c>
      <c r="AQ184" s="463">
        <v>0</v>
      </c>
      <c r="AT184" s="177" t="s">
        <v>1076</v>
      </c>
      <c r="AU184" s="594" t="s">
        <v>1396</v>
      </c>
      <c r="AV184" s="392" t="s">
        <v>1461</v>
      </c>
      <c r="AW184" s="595" t="s">
        <v>1394</v>
      </c>
      <c r="AX184" s="450" t="s">
        <v>1394</v>
      </c>
    </row>
    <row r="185" spans="1:50" ht="35.15" hidden="1" customHeight="1">
      <c r="A185" s="149">
        <v>181</v>
      </c>
      <c r="B185" s="597" t="s">
        <v>1076</v>
      </c>
      <c r="C185" s="597"/>
      <c r="D185" s="597" t="s">
        <v>1462</v>
      </c>
      <c r="E185" s="597" t="s">
        <v>1463</v>
      </c>
      <c r="F185" s="597" t="s">
        <v>281</v>
      </c>
      <c r="G185" s="597">
        <v>1</v>
      </c>
      <c r="H185" s="597">
        <v>0</v>
      </c>
      <c r="I185" s="597" t="s">
        <v>1059</v>
      </c>
      <c r="J185" s="597" t="s">
        <v>1107</v>
      </c>
      <c r="K185" s="597" t="s">
        <v>1078</v>
      </c>
      <c r="L185" s="597" t="s">
        <v>1108</v>
      </c>
      <c r="M185" s="597" t="s">
        <v>1062</v>
      </c>
      <c r="N185" s="597" t="s">
        <v>1463</v>
      </c>
      <c r="O185" s="597" t="s">
        <v>1463</v>
      </c>
      <c r="P185" s="597" t="s">
        <v>1464</v>
      </c>
      <c r="Q185" s="597">
        <v>3438</v>
      </c>
      <c r="R185" s="621">
        <v>3309</v>
      </c>
      <c r="S185" s="621">
        <v>3281</v>
      </c>
      <c r="T185" s="621">
        <v>28</v>
      </c>
      <c r="U185" s="621">
        <v>0</v>
      </c>
      <c r="V185" s="621">
        <v>28</v>
      </c>
      <c r="W185" s="622">
        <v>0.99150000000000005</v>
      </c>
      <c r="X185" s="464">
        <v>1</v>
      </c>
      <c r="Y185" s="464">
        <v>1</v>
      </c>
      <c r="Z185" s="464">
        <v>1</v>
      </c>
      <c r="AA185" s="464">
        <v>1</v>
      </c>
      <c r="AB185" s="464" t="s">
        <v>1076</v>
      </c>
      <c r="AC185" s="463" t="s">
        <v>1465</v>
      </c>
      <c r="AD185" s="463"/>
      <c r="AE185" s="463"/>
      <c r="AF185" s="463"/>
      <c r="AG185" s="463"/>
      <c r="AH185" s="463"/>
      <c r="AI185" s="463"/>
      <c r="AJ185" s="460"/>
      <c r="AK185" s="460"/>
      <c r="AL185" s="460"/>
      <c r="AM185" s="460"/>
      <c r="AN185" s="460"/>
      <c r="AO185" s="460"/>
      <c r="AP185" s="463" t="s">
        <v>289</v>
      </c>
      <c r="AQ185" s="463">
        <v>0</v>
      </c>
      <c r="AT185" s="177" t="s">
        <v>1056</v>
      </c>
      <c r="AU185" s="392" t="s">
        <v>1402</v>
      </c>
      <c r="AV185" s="392" t="s">
        <v>1466</v>
      </c>
      <c r="AW185" s="392" t="s">
        <v>1467</v>
      </c>
      <c r="AX185" s="450" t="s">
        <v>1399</v>
      </c>
    </row>
    <row r="186" spans="1:50" ht="35.15" hidden="1" customHeight="1">
      <c r="A186" s="149">
        <v>182</v>
      </c>
      <c r="B186" s="597" t="s">
        <v>1056</v>
      </c>
      <c r="C186" s="597"/>
      <c r="D186" s="597" t="s">
        <v>1468</v>
      </c>
      <c r="E186" s="597" t="s">
        <v>1469</v>
      </c>
      <c r="F186" s="597" t="s">
        <v>281</v>
      </c>
      <c r="G186" s="597">
        <v>1</v>
      </c>
      <c r="H186" s="597">
        <v>0</v>
      </c>
      <c r="I186" s="597" t="s">
        <v>1059</v>
      </c>
      <c r="J186" s="597" t="s">
        <v>1250</v>
      </c>
      <c r="K186" s="597" t="s">
        <v>1071</v>
      </c>
      <c r="L186" s="597" t="s">
        <v>1061</v>
      </c>
      <c r="M186" s="597" t="s">
        <v>1062</v>
      </c>
      <c r="N186" s="597" t="s">
        <v>1469</v>
      </c>
      <c r="O186" s="597" t="s">
        <v>1469</v>
      </c>
      <c r="P186" s="597" t="s">
        <v>1470</v>
      </c>
      <c r="Q186" s="597">
        <v>2270</v>
      </c>
      <c r="R186" s="621">
        <v>2228</v>
      </c>
      <c r="S186" s="621">
        <v>2186</v>
      </c>
      <c r="T186" s="621">
        <v>42</v>
      </c>
      <c r="U186" s="621">
        <v>0</v>
      </c>
      <c r="V186" s="621">
        <v>42</v>
      </c>
      <c r="W186" s="622">
        <v>0.98109999999999997</v>
      </c>
      <c r="X186" s="464">
        <v>1</v>
      </c>
      <c r="Y186" s="464">
        <v>1</v>
      </c>
      <c r="Z186" s="464">
        <v>1</v>
      </c>
      <c r="AA186" s="464">
        <v>1</v>
      </c>
      <c r="AB186" s="464" t="s">
        <v>1056</v>
      </c>
      <c r="AC186" s="463" t="s">
        <v>1471</v>
      </c>
      <c r="AD186" s="463"/>
      <c r="AE186" s="463"/>
      <c r="AF186" s="463"/>
      <c r="AG186" s="463"/>
      <c r="AH186" s="463"/>
      <c r="AI186" s="463"/>
      <c r="AJ186" s="460"/>
      <c r="AK186" s="460"/>
      <c r="AL186" s="460"/>
      <c r="AM186" s="460"/>
      <c r="AN186" s="460"/>
      <c r="AO186" s="460"/>
      <c r="AP186" s="463" t="s">
        <v>289</v>
      </c>
      <c r="AQ186" s="463">
        <v>0</v>
      </c>
      <c r="AT186" s="177" t="s">
        <v>1056</v>
      </c>
      <c r="AU186" s="392" t="s">
        <v>1408</v>
      </c>
      <c r="AV186" s="392" t="s">
        <v>1472</v>
      </c>
      <c r="AW186" s="392" t="s">
        <v>1406</v>
      </c>
      <c r="AX186" s="450" t="s">
        <v>1406</v>
      </c>
    </row>
    <row r="187" spans="1:50" ht="35.15" hidden="1" customHeight="1">
      <c r="A187" s="149">
        <v>183</v>
      </c>
      <c r="B187" s="597" t="s">
        <v>1056</v>
      </c>
      <c r="C187" s="597"/>
      <c r="D187" s="597" t="s">
        <v>1473</v>
      </c>
      <c r="E187" s="597" t="s">
        <v>1474</v>
      </c>
      <c r="F187" s="597" t="s">
        <v>281</v>
      </c>
      <c r="G187" s="597">
        <v>1</v>
      </c>
      <c r="H187" s="597">
        <v>0</v>
      </c>
      <c r="I187" s="597" t="s">
        <v>1059</v>
      </c>
      <c r="J187" s="597" t="s">
        <v>1141</v>
      </c>
      <c r="K187" s="597" t="s">
        <v>1058</v>
      </c>
      <c r="L187" s="597" t="s">
        <v>1061</v>
      </c>
      <c r="M187" s="597" t="s">
        <v>1062</v>
      </c>
      <c r="N187" s="597" t="s">
        <v>1474</v>
      </c>
      <c r="O187" s="597" t="s">
        <v>1474</v>
      </c>
      <c r="P187" s="597" t="s">
        <v>1475</v>
      </c>
      <c r="Q187" s="597">
        <v>2092</v>
      </c>
      <c r="R187" s="621">
        <v>2070</v>
      </c>
      <c r="S187" s="621">
        <v>2035</v>
      </c>
      <c r="T187" s="621">
        <v>2</v>
      </c>
      <c r="U187" s="621">
        <v>33</v>
      </c>
      <c r="V187" s="621">
        <v>35</v>
      </c>
      <c r="W187" s="622">
        <v>0.98309999999999997</v>
      </c>
      <c r="X187" s="464">
        <v>1</v>
      </c>
      <c r="Y187" s="464">
        <v>1</v>
      </c>
      <c r="Z187" s="464">
        <v>1</v>
      </c>
      <c r="AA187" s="464">
        <v>1</v>
      </c>
      <c r="AB187" s="464" t="s">
        <v>1056</v>
      </c>
      <c r="AC187" s="463" t="s">
        <v>1476</v>
      </c>
      <c r="AD187" s="463"/>
      <c r="AE187" s="463"/>
      <c r="AF187" s="463"/>
      <c r="AG187" s="463"/>
      <c r="AH187" s="463"/>
      <c r="AI187" s="463"/>
      <c r="AJ187" s="460"/>
      <c r="AK187" s="460"/>
      <c r="AL187" s="460"/>
      <c r="AM187" s="460"/>
      <c r="AN187" s="460"/>
      <c r="AO187" s="460"/>
      <c r="AP187" s="463" t="s">
        <v>289</v>
      </c>
      <c r="AQ187" s="463">
        <v>0</v>
      </c>
      <c r="AT187" s="177" t="s">
        <v>1056</v>
      </c>
      <c r="AU187" s="392" t="s">
        <v>1413</v>
      </c>
      <c r="AV187" s="392" t="s">
        <v>1477</v>
      </c>
      <c r="AW187" s="392" t="s">
        <v>1411</v>
      </c>
      <c r="AX187" s="450" t="s">
        <v>1411</v>
      </c>
    </row>
    <row r="188" spans="1:50" ht="35.15" hidden="1" customHeight="1">
      <c r="A188" s="149">
        <v>184</v>
      </c>
      <c r="B188" s="597" t="s">
        <v>1056</v>
      </c>
      <c r="C188" s="597"/>
      <c r="D188" s="597" t="s">
        <v>1478</v>
      </c>
      <c r="E188" s="597" t="s">
        <v>1479</v>
      </c>
      <c r="F188" s="597" t="s">
        <v>745</v>
      </c>
      <c r="G188" s="597">
        <v>0</v>
      </c>
      <c r="H188" s="597">
        <v>1</v>
      </c>
      <c r="I188" s="597" t="s">
        <v>1059</v>
      </c>
      <c r="J188" s="597" t="s">
        <v>1373</v>
      </c>
      <c r="K188" s="597" t="s">
        <v>1058</v>
      </c>
      <c r="L188" s="597" t="s">
        <v>1061</v>
      </c>
      <c r="M188" s="597" t="s">
        <v>1062</v>
      </c>
      <c r="N188" s="597" t="s">
        <v>1479</v>
      </c>
      <c r="O188" s="597" t="s">
        <v>1479</v>
      </c>
      <c r="P188" s="597" t="s">
        <v>1480</v>
      </c>
      <c r="Q188" s="597">
        <v>2993</v>
      </c>
      <c r="R188" s="621">
        <v>2993</v>
      </c>
      <c r="S188" s="621">
        <v>2993</v>
      </c>
      <c r="T188" s="621">
        <v>0</v>
      </c>
      <c r="U188" s="621">
        <v>0</v>
      </c>
      <c r="V188" s="621">
        <v>0</v>
      </c>
      <c r="W188" s="622">
        <v>1</v>
      </c>
      <c r="X188" s="464">
        <v>1</v>
      </c>
      <c r="Y188" s="464">
        <v>1</v>
      </c>
      <c r="Z188" s="464">
        <v>1</v>
      </c>
      <c r="AA188" s="464">
        <v>1</v>
      </c>
      <c r="AB188" s="464" t="s">
        <v>1056</v>
      </c>
      <c r="AC188" s="463"/>
      <c r="AD188" s="463"/>
      <c r="AE188" s="463"/>
      <c r="AF188" s="463"/>
      <c r="AG188" s="463"/>
      <c r="AH188" s="463"/>
      <c r="AI188" s="463"/>
      <c r="AJ188" s="460" t="s">
        <v>1057</v>
      </c>
      <c r="AK188" s="460"/>
      <c r="AL188" s="460"/>
      <c r="AM188" s="460"/>
      <c r="AN188" s="460"/>
      <c r="AO188" s="460"/>
      <c r="AP188" s="463" t="s">
        <v>289</v>
      </c>
      <c r="AQ188" s="463">
        <v>0</v>
      </c>
      <c r="AT188" s="177" t="s">
        <v>1069</v>
      </c>
      <c r="AU188" s="594" t="s">
        <v>1423</v>
      </c>
      <c r="AV188" s="392" t="s">
        <v>1481</v>
      </c>
      <c r="AW188" s="595" t="s">
        <v>1482</v>
      </c>
      <c r="AX188" s="450" t="s">
        <v>1421</v>
      </c>
    </row>
    <row r="189" spans="1:50" ht="35.15" hidden="1" customHeight="1">
      <c r="A189" s="149">
        <v>185</v>
      </c>
      <c r="B189" s="597" t="s">
        <v>1056</v>
      </c>
      <c r="C189" s="597"/>
      <c r="D189" s="597" t="s">
        <v>1483</v>
      </c>
      <c r="E189" s="597" t="s">
        <v>1484</v>
      </c>
      <c r="F189" s="597" t="s">
        <v>281</v>
      </c>
      <c r="G189" s="597">
        <v>1</v>
      </c>
      <c r="H189" s="597">
        <v>0</v>
      </c>
      <c r="I189" s="597" t="s">
        <v>1059</v>
      </c>
      <c r="J189" s="597" t="s">
        <v>1087</v>
      </c>
      <c r="K189" s="597" t="s">
        <v>1088</v>
      </c>
      <c r="L189" s="597" t="s">
        <v>1061</v>
      </c>
      <c r="M189" s="597" t="s">
        <v>1062</v>
      </c>
      <c r="N189" s="597" t="s">
        <v>1484</v>
      </c>
      <c r="O189" s="597" t="s">
        <v>1484</v>
      </c>
      <c r="P189" s="597" t="s">
        <v>1485</v>
      </c>
      <c r="Q189" s="597">
        <v>5914</v>
      </c>
      <c r="R189" s="621">
        <v>5268</v>
      </c>
      <c r="S189" s="621">
        <v>5268</v>
      </c>
      <c r="T189" s="621">
        <v>0</v>
      </c>
      <c r="U189" s="621">
        <v>0</v>
      </c>
      <c r="V189" s="621">
        <v>0</v>
      </c>
      <c r="W189" s="622">
        <v>1</v>
      </c>
      <c r="X189" s="464">
        <v>1</v>
      </c>
      <c r="Y189" s="464">
        <v>1</v>
      </c>
      <c r="Z189" s="464">
        <v>1</v>
      </c>
      <c r="AA189" s="464">
        <v>1</v>
      </c>
      <c r="AB189" s="464" t="s">
        <v>1056</v>
      </c>
      <c r="AC189" s="463" t="s">
        <v>1486</v>
      </c>
      <c r="AD189" s="463"/>
      <c r="AE189" s="463"/>
      <c r="AF189" s="463"/>
      <c r="AG189" s="463"/>
      <c r="AH189" s="463"/>
      <c r="AI189" s="463"/>
      <c r="AJ189" s="460"/>
      <c r="AK189" s="460"/>
      <c r="AL189" s="460"/>
      <c r="AM189" s="460"/>
      <c r="AN189" s="460"/>
      <c r="AO189" s="460"/>
      <c r="AP189" s="463" t="s">
        <v>289</v>
      </c>
      <c r="AQ189" s="463">
        <v>0</v>
      </c>
      <c r="AT189" s="177" t="s">
        <v>1056</v>
      </c>
      <c r="AU189" s="594" t="s">
        <v>1432</v>
      </c>
      <c r="AV189" s="392" t="s">
        <v>1487</v>
      </c>
      <c r="AW189" s="595" t="s">
        <v>1488</v>
      </c>
      <c r="AX189" s="450" t="s">
        <v>1430</v>
      </c>
    </row>
    <row r="190" spans="1:50" ht="35.15" hidden="1" customHeight="1">
      <c r="A190" s="149">
        <v>186</v>
      </c>
      <c r="B190" s="597" t="s">
        <v>1076</v>
      </c>
      <c r="C190" s="597"/>
      <c r="D190" s="597" t="s">
        <v>1489</v>
      </c>
      <c r="E190" s="597" t="s">
        <v>1490</v>
      </c>
      <c r="F190" s="597" t="s">
        <v>281</v>
      </c>
      <c r="G190" s="597">
        <v>2</v>
      </c>
      <c r="H190" s="597">
        <v>0</v>
      </c>
      <c r="I190" s="597" t="s">
        <v>1059</v>
      </c>
      <c r="J190" s="597" t="s">
        <v>1107</v>
      </c>
      <c r="K190" s="597" t="s">
        <v>1078</v>
      </c>
      <c r="L190" s="597" t="s">
        <v>1108</v>
      </c>
      <c r="M190" s="597" t="s">
        <v>1062</v>
      </c>
      <c r="N190" s="597" t="s">
        <v>1490</v>
      </c>
      <c r="O190" s="597" t="s">
        <v>1490</v>
      </c>
      <c r="P190" s="597" t="s">
        <v>1491</v>
      </c>
      <c r="Q190" s="597">
        <v>5075</v>
      </c>
      <c r="R190" s="621">
        <v>5216</v>
      </c>
      <c r="S190" s="621">
        <v>3528</v>
      </c>
      <c r="T190" s="621">
        <v>1448</v>
      </c>
      <c r="U190" s="621">
        <v>240</v>
      </c>
      <c r="V190" s="621">
        <v>1688</v>
      </c>
      <c r="W190" s="622">
        <v>0.6764</v>
      </c>
      <c r="X190" s="464">
        <v>0</v>
      </c>
      <c r="Y190" s="464">
        <v>1</v>
      </c>
      <c r="Z190" s="464">
        <v>1</v>
      </c>
      <c r="AA190" s="464">
        <v>0</v>
      </c>
      <c r="AB190" s="464" t="s">
        <v>1076</v>
      </c>
      <c r="AC190" s="463" t="s">
        <v>1492</v>
      </c>
      <c r="AD190" s="463" t="s">
        <v>1493</v>
      </c>
      <c r="AE190" s="463"/>
      <c r="AF190" s="463"/>
      <c r="AG190" s="463"/>
      <c r="AH190" s="463"/>
      <c r="AI190" s="463"/>
      <c r="AJ190" s="460"/>
      <c r="AK190" s="460"/>
      <c r="AL190" s="460"/>
      <c r="AM190" s="460"/>
      <c r="AN190" s="460"/>
      <c r="AO190" s="460"/>
      <c r="AP190" s="463" t="s">
        <v>289</v>
      </c>
      <c r="AQ190" s="463">
        <v>0</v>
      </c>
      <c r="AT190" s="177" t="s">
        <v>1076</v>
      </c>
      <c r="AU190" s="594" t="s">
        <v>1437</v>
      </c>
      <c r="AV190" s="392" t="s">
        <v>1494</v>
      </c>
      <c r="AW190" s="595" t="s">
        <v>1495</v>
      </c>
      <c r="AX190" s="450" t="s">
        <v>1435</v>
      </c>
    </row>
    <row r="191" spans="1:50" ht="35.15" hidden="1" customHeight="1">
      <c r="A191" s="149">
        <v>187</v>
      </c>
      <c r="B191" s="597" t="s">
        <v>1056</v>
      </c>
      <c r="C191" s="597"/>
      <c r="D191" s="597" t="s">
        <v>1496</v>
      </c>
      <c r="E191" s="597" t="s">
        <v>1497</v>
      </c>
      <c r="F191" s="597" t="s">
        <v>281</v>
      </c>
      <c r="G191" s="597">
        <v>1</v>
      </c>
      <c r="H191" s="597">
        <v>0</v>
      </c>
      <c r="I191" s="597" t="s">
        <v>1059</v>
      </c>
      <c r="J191" s="597" t="s">
        <v>1387</v>
      </c>
      <c r="K191" s="597" t="s">
        <v>1071</v>
      </c>
      <c r="L191" s="597" t="s">
        <v>1061</v>
      </c>
      <c r="M191" s="597" t="s">
        <v>1062</v>
      </c>
      <c r="N191" s="597" t="s">
        <v>1497</v>
      </c>
      <c r="O191" s="597" t="s">
        <v>1497</v>
      </c>
      <c r="P191" s="597" t="s">
        <v>1498</v>
      </c>
      <c r="Q191" s="597">
        <v>3222</v>
      </c>
      <c r="R191" s="621">
        <v>3222</v>
      </c>
      <c r="S191" s="621">
        <v>3159</v>
      </c>
      <c r="T191" s="621">
        <v>50</v>
      </c>
      <c r="U191" s="621">
        <v>13</v>
      </c>
      <c r="V191" s="621">
        <v>63</v>
      </c>
      <c r="W191" s="622">
        <v>0.98040000000000005</v>
      </c>
      <c r="X191" s="464">
        <v>1</v>
      </c>
      <c r="Y191" s="464">
        <v>1</v>
      </c>
      <c r="Z191" s="464">
        <v>1</v>
      </c>
      <c r="AA191" s="464">
        <v>1</v>
      </c>
      <c r="AB191" s="464" t="s">
        <v>1056</v>
      </c>
      <c r="AC191" s="463" t="s">
        <v>1499</v>
      </c>
      <c r="AD191" s="463"/>
      <c r="AE191" s="463"/>
      <c r="AF191" s="463"/>
      <c r="AG191" s="463"/>
      <c r="AH191" s="463"/>
      <c r="AI191" s="463"/>
      <c r="AJ191" s="460"/>
      <c r="AK191" s="460"/>
      <c r="AL191" s="460"/>
      <c r="AM191" s="460"/>
      <c r="AN191" s="460"/>
      <c r="AO191" s="460"/>
      <c r="AP191" s="463" t="s">
        <v>289</v>
      </c>
      <c r="AQ191" s="463">
        <v>0</v>
      </c>
      <c r="AT191" s="177" t="s">
        <v>1076</v>
      </c>
      <c r="AU191" s="594" t="s">
        <v>1438</v>
      </c>
      <c r="AV191" s="392" t="s">
        <v>1500</v>
      </c>
      <c r="AW191" s="595" t="s">
        <v>1501</v>
      </c>
      <c r="AX191" s="450" t="s">
        <v>1435</v>
      </c>
    </row>
    <row r="192" spans="1:50" ht="35.15" hidden="1" customHeight="1">
      <c r="A192" s="149">
        <v>188</v>
      </c>
      <c r="B192" s="597" t="s">
        <v>1076</v>
      </c>
      <c r="C192" s="597"/>
      <c r="D192" s="597" t="s">
        <v>1502</v>
      </c>
      <c r="E192" s="597" t="s">
        <v>1503</v>
      </c>
      <c r="F192" s="597" t="s">
        <v>281</v>
      </c>
      <c r="G192" s="597">
        <v>1</v>
      </c>
      <c r="H192" s="597">
        <v>0</v>
      </c>
      <c r="I192" s="597" t="s">
        <v>1059</v>
      </c>
      <c r="J192" s="597" t="s">
        <v>1107</v>
      </c>
      <c r="K192" s="597" t="s">
        <v>1078</v>
      </c>
      <c r="L192" s="597" t="s">
        <v>1108</v>
      </c>
      <c r="M192" s="597" t="s">
        <v>1062</v>
      </c>
      <c r="N192" s="597" t="s">
        <v>1503</v>
      </c>
      <c r="O192" s="597" t="s">
        <v>1503</v>
      </c>
      <c r="P192" s="597" t="s">
        <v>1504</v>
      </c>
      <c r="Q192" s="597">
        <v>2298</v>
      </c>
      <c r="R192" s="621">
        <v>2272</v>
      </c>
      <c r="S192" s="621">
        <v>2272</v>
      </c>
      <c r="T192" s="621">
        <v>0</v>
      </c>
      <c r="U192" s="621">
        <v>0</v>
      </c>
      <c r="V192" s="621">
        <v>0</v>
      </c>
      <c r="W192" s="622">
        <v>1</v>
      </c>
      <c r="X192" s="464">
        <v>1</v>
      </c>
      <c r="Y192" s="464">
        <v>1</v>
      </c>
      <c r="Z192" s="464">
        <v>1</v>
      </c>
      <c r="AA192" s="464">
        <v>1</v>
      </c>
      <c r="AB192" s="464" t="s">
        <v>1076</v>
      </c>
      <c r="AC192" s="463" t="s">
        <v>1505</v>
      </c>
      <c r="AD192" s="463"/>
      <c r="AE192" s="463"/>
      <c r="AF192" s="463"/>
      <c r="AG192" s="463"/>
      <c r="AH192" s="463"/>
      <c r="AI192" s="463"/>
      <c r="AJ192" s="460"/>
      <c r="AK192" s="460"/>
      <c r="AL192" s="460"/>
      <c r="AM192" s="460"/>
      <c r="AN192" s="460"/>
      <c r="AO192" s="460"/>
      <c r="AP192" s="463" t="s">
        <v>289</v>
      </c>
      <c r="AQ192" s="463">
        <v>0</v>
      </c>
      <c r="AT192" s="177" t="s">
        <v>1056</v>
      </c>
      <c r="AU192" s="392" t="s">
        <v>1444</v>
      </c>
      <c r="AV192" s="392" t="s">
        <v>1506</v>
      </c>
      <c r="AW192" s="392" t="s">
        <v>1507</v>
      </c>
      <c r="AX192" s="450" t="s">
        <v>1442</v>
      </c>
    </row>
    <row r="193" spans="1:50" ht="35.15" hidden="1" customHeight="1">
      <c r="A193" s="149">
        <v>189</v>
      </c>
      <c r="B193" s="597" t="s">
        <v>1056</v>
      </c>
      <c r="C193" s="597"/>
      <c r="D193" s="597" t="s">
        <v>1508</v>
      </c>
      <c r="E193" s="597" t="s">
        <v>1509</v>
      </c>
      <c r="F193" s="597" t="s">
        <v>281</v>
      </c>
      <c r="G193" s="597">
        <v>1</v>
      </c>
      <c r="H193" s="597">
        <v>0</v>
      </c>
      <c r="I193" s="597" t="s">
        <v>1059</v>
      </c>
      <c r="J193" s="597" t="s">
        <v>1115</v>
      </c>
      <c r="K193" s="597" t="s">
        <v>1058</v>
      </c>
      <c r="L193" s="597" t="s">
        <v>1061</v>
      </c>
      <c r="M193" s="597" t="s">
        <v>1062</v>
      </c>
      <c r="N193" s="597" t="s">
        <v>1509</v>
      </c>
      <c r="O193" s="597" t="s">
        <v>1509</v>
      </c>
      <c r="P193" s="597" t="s">
        <v>1510</v>
      </c>
      <c r="Q193" s="597">
        <v>2036</v>
      </c>
      <c r="R193" s="621">
        <v>2036</v>
      </c>
      <c r="S193" s="621">
        <v>2010</v>
      </c>
      <c r="T193" s="621">
        <v>26</v>
      </c>
      <c r="U193" s="621">
        <v>0</v>
      </c>
      <c r="V193" s="621">
        <v>26</v>
      </c>
      <c r="W193" s="622">
        <v>0.98719999999999997</v>
      </c>
      <c r="X193" s="464">
        <v>1</v>
      </c>
      <c r="Y193" s="464">
        <v>1</v>
      </c>
      <c r="Z193" s="464">
        <v>0</v>
      </c>
      <c r="AA193" s="464">
        <v>0</v>
      </c>
      <c r="AB193" s="464" t="s">
        <v>1056</v>
      </c>
      <c r="AC193" s="463" t="s">
        <v>1511</v>
      </c>
      <c r="AD193" s="463"/>
      <c r="AE193" s="463"/>
      <c r="AF193" s="463"/>
      <c r="AG193" s="463"/>
      <c r="AH193" s="463"/>
      <c r="AI193" s="463"/>
      <c r="AJ193" s="460"/>
      <c r="AK193" s="460"/>
      <c r="AL193" s="460"/>
      <c r="AM193" s="460"/>
      <c r="AN193" s="460"/>
      <c r="AO193" s="460"/>
      <c r="AP193" s="463" t="s">
        <v>289</v>
      </c>
      <c r="AQ193" s="463">
        <v>0</v>
      </c>
      <c r="AT193" s="177" t="s">
        <v>1076</v>
      </c>
      <c r="AU193" s="594" t="s">
        <v>1455</v>
      </c>
      <c r="AV193" s="392" t="s">
        <v>1512</v>
      </c>
      <c r="AW193" s="595" t="s">
        <v>1513</v>
      </c>
      <c r="AX193" s="450" t="s">
        <v>1453</v>
      </c>
    </row>
    <row r="194" spans="1:50" ht="35.15" hidden="1" customHeight="1">
      <c r="A194" s="149">
        <v>190</v>
      </c>
      <c r="B194" s="597" t="s">
        <v>1056</v>
      </c>
      <c r="C194" s="597"/>
      <c r="D194" s="597" t="s">
        <v>1514</v>
      </c>
      <c r="E194" s="597" t="s">
        <v>1515</v>
      </c>
      <c r="F194" s="597" t="s">
        <v>281</v>
      </c>
      <c r="G194" s="597">
        <v>1</v>
      </c>
      <c r="H194" s="597">
        <v>0</v>
      </c>
      <c r="I194" s="597" t="s">
        <v>1059</v>
      </c>
      <c r="J194" s="597" t="s">
        <v>1191</v>
      </c>
      <c r="K194" s="597" t="s">
        <v>1058</v>
      </c>
      <c r="L194" s="597" t="s">
        <v>1061</v>
      </c>
      <c r="M194" s="597" t="s">
        <v>1062</v>
      </c>
      <c r="N194" s="597" t="s">
        <v>1515</v>
      </c>
      <c r="O194" s="597" t="s">
        <v>1515</v>
      </c>
      <c r="P194" s="597" t="s">
        <v>1516</v>
      </c>
      <c r="Q194" s="597">
        <v>3754</v>
      </c>
      <c r="R194" s="621">
        <v>3383</v>
      </c>
      <c r="S194" s="621">
        <v>3342</v>
      </c>
      <c r="T194" s="621">
        <v>36</v>
      </c>
      <c r="U194" s="621">
        <v>5</v>
      </c>
      <c r="V194" s="621">
        <v>41</v>
      </c>
      <c r="W194" s="622">
        <v>0.9879</v>
      </c>
      <c r="X194" s="464">
        <v>1</v>
      </c>
      <c r="Y194" s="464">
        <v>1</v>
      </c>
      <c r="Z194" s="464">
        <v>1</v>
      </c>
      <c r="AA194" s="464">
        <v>1</v>
      </c>
      <c r="AB194" s="464" t="s">
        <v>1056</v>
      </c>
      <c r="AC194" s="463" t="s">
        <v>1517</v>
      </c>
      <c r="AD194" s="463"/>
      <c r="AE194" s="463"/>
      <c r="AF194" s="463"/>
      <c r="AG194" s="463"/>
      <c r="AH194" s="463"/>
      <c r="AI194" s="463"/>
      <c r="AJ194" s="460"/>
      <c r="AK194" s="460"/>
      <c r="AL194" s="460"/>
      <c r="AM194" s="460"/>
      <c r="AN194" s="460"/>
      <c r="AO194" s="460"/>
      <c r="AP194" s="463" t="s">
        <v>289</v>
      </c>
      <c r="AQ194" s="463">
        <v>0</v>
      </c>
      <c r="AT194" s="177" t="s">
        <v>1319</v>
      </c>
      <c r="AU194" s="392" t="s">
        <v>1460</v>
      </c>
      <c r="AV194" s="392" t="s">
        <v>1518</v>
      </c>
      <c r="AW194" s="392" t="s">
        <v>1519</v>
      </c>
      <c r="AX194" s="450" t="s">
        <v>1458</v>
      </c>
    </row>
    <row r="195" spans="1:50" ht="35.15" hidden="1" customHeight="1">
      <c r="A195" s="149">
        <v>191</v>
      </c>
      <c r="B195" s="597" t="s">
        <v>1069</v>
      </c>
      <c r="C195" s="597"/>
      <c r="D195" s="597" t="s">
        <v>1520</v>
      </c>
      <c r="E195" s="597" t="s">
        <v>1521</v>
      </c>
      <c r="F195" s="597" t="s">
        <v>281</v>
      </c>
      <c r="G195" s="597">
        <v>1</v>
      </c>
      <c r="H195" s="597">
        <v>0</v>
      </c>
      <c r="I195" s="597" t="s">
        <v>1059</v>
      </c>
      <c r="J195" s="597" t="s">
        <v>1215</v>
      </c>
      <c r="K195" s="597" t="s">
        <v>1114</v>
      </c>
      <c r="L195" s="597" t="s">
        <v>1116</v>
      </c>
      <c r="M195" s="597" t="s">
        <v>285</v>
      </c>
      <c r="N195" s="597" t="s">
        <v>1214</v>
      </c>
      <c r="O195" s="597" t="s">
        <v>1214</v>
      </c>
      <c r="P195" s="597" t="s">
        <v>1522</v>
      </c>
      <c r="Q195" s="597">
        <v>2013</v>
      </c>
      <c r="R195" s="621">
        <v>1913</v>
      </c>
      <c r="S195" s="621">
        <v>1740</v>
      </c>
      <c r="T195" s="621">
        <v>157</v>
      </c>
      <c r="U195" s="621">
        <v>16</v>
      </c>
      <c r="V195" s="621">
        <v>173</v>
      </c>
      <c r="W195" s="622">
        <v>0.90959999999999996</v>
      </c>
      <c r="X195" s="464">
        <v>0</v>
      </c>
      <c r="Y195" s="464">
        <v>1</v>
      </c>
      <c r="Z195" s="464">
        <v>1</v>
      </c>
      <c r="AA195" s="464">
        <v>0</v>
      </c>
      <c r="AB195" s="464" t="s">
        <v>1069</v>
      </c>
      <c r="AC195" s="463" t="s">
        <v>1523</v>
      </c>
      <c r="AD195" s="463"/>
      <c r="AE195" s="463"/>
      <c r="AF195" s="463"/>
      <c r="AG195" s="463"/>
      <c r="AH195" s="463"/>
      <c r="AI195" s="463"/>
      <c r="AJ195" s="460"/>
      <c r="AK195" s="460"/>
      <c r="AL195" s="460"/>
      <c r="AM195" s="460"/>
      <c r="AN195" s="460"/>
      <c r="AO195" s="460"/>
      <c r="AP195" s="463" t="s">
        <v>289</v>
      </c>
      <c r="AQ195" s="463">
        <v>0</v>
      </c>
      <c r="AT195" s="177" t="s">
        <v>1076</v>
      </c>
      <c r="AU195" s="594" t="s">
        <v>1465</v>
      </c>
      <c r="AV195" s="392" t="s">
        <v>1524</v>
      </c>
      <c r="AW195" s="595" t="s">
        <v>1463</v>
      </c>
      <c r="AX195" s="450" t="s">
        <v>1463</v>
      </c>
    </row>
    <row r="196" spans="1:50" ht="35.15" hidden="1" customHeight="1">
      <c r="A196" s="149">
        <v>192</v>
      </c>
      <c r="B196" s="597" t="s">
        <v>1056</v>
      </c>
      <c r="C196" s="597"/>
      <c r="D196" s="597" t="s">
        <v>1525</v>
      </c>
      <c r="E196" s="597" t="s">
        <v>1526</v>
      </c>
      <c r="F196" s="597" t="s">
        <v>281</v>
      </c>
      <c r="G196" s="597">
        <v>1</v>
      </c>
      <c r="H196" s="597">
        <v>0</v>
      </c>
      <c r="I196" s="597" t="s">
        <v>1059</v>
      </c>
      <c r="J196" s="597" t="s">
        <v>1097</v>
      </c>
      <c r="K196" s="597" t="s">
        <v>1071</v>
      </c>
      <c r="L196" s="597" t="s">
        <v>1061</v>
      </c>
      <c r="M196" s="597" t="s">
        <v>1062</v>
      </c>
      <c r="N196" s="597" t="s">
        <v>1527</v>
      </c>
      <c r="O196" s="597" t="s">
        <v>1527</v>
      </c>
      <c r="P196" s="597" t="s">
        <v>1528</v>
      </c>
      <c r="Q196" s="597">
        <v>3184</v>
      </c>
      <c r="R196" s="621">
        <v>3172</v>
      </c>
      <c r="S196" s="621">
        <v>3127</v>
      </c>
      <c r="T196" s="621">
        <v>40</v>
      </c>
      <c r="U196" s="621">
        <v>5</v>
      </c>
      <c r="V196" s="621">
        <v>45</v>
      </c>
      <c r="W196" s="622">
        <v>0.98580000000000001</v>
      </c>
      <c r="X196" s="464">
        <v>1</v>
      </c>
      <c r="Y196" s="464">
        <v>1</v>
      </c>
      <c r="Z196" s="464">
        <v>0</v>
      </c>
      <c r="AA196" s="464">
        <v>0</v>
      </c>
      <c r="AB196" s="464" t="s">
        <v>1056</v>
      </c>
      <c r="AC196" s="463" t="s">
        <v>1529</v>
      </c>
      <c r="AD196" s="463"/>
      <c r="AE196" s="463"/>
      <c r="AF196" s="463"/>
      <c r="AG196" s="463"/>
      <c r="AH196" s="463"/>
      <c r="AI196" s="463"/>
      <c r="AJ196" s="460"/>
      <c r="AK196" s="460"/>
      <c r="AL196" s="460"/>
      <c r="AM196" s="460"/>
      <c r="AN196" s="460"/>
      <c r="AO196" s="460"/>
      <c r="AP196" s="463" t="s">
        <v>289</v>
      </c>
      <c r="AQ196" s="463">
        <v>0</v>
      </c>
      <c r="AT196" s="177" t="s">
        <v>1056</v>
      </c>
      <c r="AU196" s="392" t="s">
        <v>1471</v>
      </c>
      <c r="AV196" s="392" t="s">
        <v>1530</v>
      </c>
      <c r="AW196" s="392" t="s">
        <v>1531</v>
      </c>
      <c r="AX196" s="450" t="s">
        <v>1469</v>
      </c>
    </row>
    <row r="197" spans="1:50" ht="35.15" hidden="1" customHeight="1">
      <c r="A197" s="149">
        <v>193</v>
      </c>
      <c r="B197" s="597" t="s">
        <v>1069</v>
      </c>
      <c r="C197" s="597"/>
      <c r="D197" s="597" t="s">
        <v>1532</v>
      </c>
      <c r="E197" s="597" t="s">
        <v>1533</v>
      </c>
      <c r="F197" s="597" t="s">
        <v>281</v>
      </c>
      <c r="G197" s="597">
        <v>1</v>
      </c>
      <c r="H197" s="597">
        <v>0</v>
      </c>
      <c r="I197" s="597" t="s">
        <v>1059</v>
      </c>
      <c r="J197" s="597" t="s">
        <v>1133</v>
      </c>
      <c r="K197" s="597" t="s">
        <v>1114</v>
      </c>
      <c r="L197" s="597" t="s">
        <v>1116</v>
      </c>
      <c r="M197" s="597" t="s">
        <v>285</v>
      </c>
      <c r="N197" s="597" t="s">
        <v>1132</v>
      </c>
      <c r="O197" s="597" t="s">
        <v>1534</v>
      </c>
      <c r="P197" s="597" t="s">
        <v>1535</v>
      </c>
      <c r="Q197" s="597">
        <v>4536</v>
      </c>
      <c r="R197" s="621">
        <v>4650</v>
      </c>
      <c r="S197" s="621">
        <v>4558</v>
      </c>
      <c r="T197" s="621">
        <v>45</v>
      </c>
      <c r="U197" s="621">
        <v>47</v>
      </c>
      <c r="V197" s="621">
        <v>92</v>
      </c>
      <c r="W197" s="622">
        <v>0.98019999999999996</v>
      </c>
      <c r="X197" s="464">
        <v>1</v>
      </c>
      <c r="Y197" s="464">
        <v>1</v>
      </c>
      <c r="Z197" s="464">
        <v>1</v>
      </c>
      <c r="AA197" s="464">
        <v>1</v>
      </c>
      <c r="AB197" s="464" t="s">
        <v>1069</v>
      </c>
      <c r="AC197" s="463" t="s">
        <v>1536</v>
      </c>
      <c r="AD197" s="463"/>
      <c r="AE197" s="463"/>
      <c r="AF197" s="463"/>
      <c r="AG197" s="463"/>
      <c r="AH197" s="463"/>
      <c r="AI197" s="463"/>
      <c r="AJ197" s="460"/>
      <c r="AK197" s="460"/>
      <c r="AL197" s="460"/>
      <c r="AM197" s="460"/>
      <c r="AN197" s="460"/>
      <c r="AO197" s="460"/>
      <c r="AP197" s="463" t="s">
        <v>289</v>
      </c>
      <c r="AQ197" s="463">
        <v>0</v>
      </c>
      <c r="AT197" s="177" t="s">
        <v>1056</v>
      </c>
      <c r="AU197" s="392" t="s">
        <v>1476</v>
      </c>
      <c r="AV197" s="392" t="s">
        <v>1537</v>
      </c>
      <c r="AW197" s="392" t="s">
        <v>1538</v>
      </c>
      <c r="AX197" s="450" t="s">
        <v>1474</v>
      </c>
    </row>
    <row r="198" spans="1:50" ht="35.15" hidden="1" customHeight="1">
      <c r="A198" s="149">
        <v>194</v>
      </c>
      <c r="B198" s="597" t="s">
        <v>1069</v>
      </c>
      <c r="C198" s="597"/>
      <c r="D198" s="597" t="s">
        <v>1539</v>
      </c>
      <c r="E198" s="597" t="s">
        <v>1540</v>
      </c>
      <c r="F198" s="597" t="s">
        <v>281</v>
      </c>
      <c r="G198" s="597">
        <v>1</v>
      </c>
      <c r="H198" s="597">
        <v>0</v>
      </c>
      <c r="I198" s="597" t="s">
        <v>1059</v>
      </c>
      <c r="J198" s="597" t="s">
        <v>1279</v>
      </c>
      <c r="K198" s="597" t="s">
        <v>1114</v>
      </c>
      <c r="L198" s="597" t="s">
        <v>1116</v>
      </c>
      <c r="M198" s="597" t="s">
        <v>285</v>
      </c>
      <c r="N198" s="597" t="s">
        <v>1540</v>
      </c>
      <c r="O198" s="597" t="s">
        <v>1540</v>
      </c>
      <c r="P198" s="597" t="s">
        <v>1541</v>
      </c>
      <c r="Q198" s="597">
        <v>4642</v>
      </c>
      <c r="R198" s="621">
        <v>4642</v>
      </c>
      <c r="S198" s="621">
        <v>4411</v>
      </c>
      <c r="T198" s="621">
        <v>219</v>
      </c>
      <c r="U198" s="621">
        <v>12</v>
      </c>
      <c r="V198" s="621">
        <v>231</v>
      </c>
      <c r="W198" s="622">
        <v>0.95020000000000004</v>
      </c>
      <c r="X198" s="464">
        <v>0</v>
      </c>
      <c r="Y198" s="464">
        <v>1</v>
      </c>
      <c r="Z198" s="464">
        <v>1</v>
      </c>
      <c r="AA198" s="464">
        <v>0</v>
      </c>
      <c r="AB198" s="464" t="s">
        <v>1069</v>
      </c>
      <c r="AC198" s="463" t="s">
        <v>1542</v>
      </c>
      <c r="AD198" s="463"/>
      <c r="AE198" s="463"/>
      <c r="AF198" s="463"/>
      <c r="AG198" s="463"/>
      <c r="AH198" s="463"/>
      <c r="AI198" s="463"/>
      <c r="AJ198" s="460"/>
      <c r="AK198" s="460"/>
      <c r="AL198" s="460"/>
      <c r="AM198" s="460"/>
      <c r="AN198" s="460"/>
      <c r="AO198" s="460"/>
      <c r="AP198" s="463" t="s">
        <v>289</v>
      </c>
      <c r="AQ198" s="463">
        <v>0</v>
      </c>
      <c r="AT198" s="177" t="s">
        <v>1056</v>
      </c>
      <c r="AU198" s="392" t="s">
        <v>1486</v>
      </c>
      <c r="AV198" s="392" t="s">
        <v>1543</v>
      </c>
      <c r="AW198" s="392" t="s">
        <v>1484</v>
      </c>
      <c r="AX198" s="450" t="s">
        <v>1484</v>
      </c>
    </row>
    <row r="199" spans="1:50" ht="35.15" hidden="1" customHeight="1">
      <c r="A199" s="149">
        <v>195</v>
      </c>
      <c r="B199" s="597" t="s">
        <v>1056</v>
      </c>
      <c r="C199" s="597"/>
      <c r="D199" s="597" t="s">
        <v>1544</v>
      </c>
      <c r="E199" s="597" t="s">
        <v>1545</v>
      </c>
      <c r="F199" s="597" t="s">
        <v>281</v>
      </c>
      <c r="G199" s="597">
        <v>1</v>
      </c>
      <c r="H199" s="597">
        <v>0</v>
      </c>
      <c r="I199" s="597" t="s">
        <v>1059</v>
      </c>
      <c r="J199" s="597" t="s">
        <v>1373</v>
      </c>
      <c r="K199" s="597" t="s">
        <v>1058</v>
      </c>
      <c r="L199" s="597" t="s">
        <v>1061</v>
      </c>
      <c r="M199" s="597" t="s">
        <v>1062</v>
      </c>
      <c r="N199" s="597" t="s">
        <v>1545</v>
      </c>
      <c r="O199" s="597" t="s">
        <v>1545</v>
      </c>
      <c r="P199" s="597" t="s">
        <v>1546</v>
      </c>
      <c r="Q199" s="597">
        <v>3465</v>
      </c>
      <c r="R199" s="621">
        <v>3465</v>
      </c>
      <c r="S199" s="621">
        <v>3451</v>
      </c>
      <c r="T199" s="621">
        <v>14</v>
      </c>
      <c r="U199" s="621">
        <v>0</v>
      </c>
      <c r="V199" s="621">
        <v>14</v>
      </c>
      <c r="W199" s="622">
        <v>0.996</v>
      </c>
      <c r="X199" s="464">
        <v>1</v>
      </c>
      <c r="Y199" s="464">
        <v>1</v>
      </c>
      <c r="Z199" s="464">
        <v>1</v>
      </c>
      <c r="AA199" s="464">
        <v>1</v>
      </c>
      <c r="AB199" s="464" t="s">
        <v>1056</v>
      </c>
      <c r="AC199" s="463" t="s">
        <v>1547</v>
      </c>
      <c r="AD199" s="463"/>
      <c r="AE199" s="463"/>
      <c r="AF199" s="463"/>
      <c r="AG199" s="463"/>
      <c r="AH199" s="463"/>
      <c r="AI199" s="463"/>
      <c r="AJ199" s="460"/>
      <c r="AK199" s="460"/>
      <c r="AL199" s="460"/>
      <c r="AM199" s="460"/>
      <c r="AN199" s="460"/>
      <c r="AO199" s="460"/>
      <c r="AP199" s="463" t="s">
        <v>289</v>
      </c>
      <c r="AQ199" s="463">
        <v>0</v>
      </c>
      <c r="AT199" s="177" t="s">
        <v>1076</v>
      </c>
      <c r="AU199" s="594" t="s">
        <v>1492</v>
      </c>
      <c r="AV199" s="392" t="s">
        <v>1548</v>
      </c>
      <c r="AW199" s="595" t="s">
        <v>1490</v>
      </c>
      <c r="AX199" s="450" t="s">
        <v>1490</v>
      </c>
    </row>
    <row r="200" spans="1:50" ht="35.15" hidden="1" customHeight="1">
      <c r="A200" s="149">
        <v>196</v>
      </c>
      <c r="B200" s="597" t="s">
        <v>1069</v>
      </c>
      <c r="C200" s="597"/>
      <c r="D200" s="597" t="s">
        <v>1549</v>
      </c>
      <c r="E200" s="597" t="s">
        <v>1550</v>
      </c>
      <c r="F200" s="597" t="s">
        <v>281</v>
      </c>
      <c r="G200" s="597">
        <v>1</v>
      </c>
      <c r="H200" s="597">
        <v>0</v>
      </c>
      <c r="I200" s="597" t="s">
        <v>1059</v>
      </c>
      <c r="J200" s="597" t="s">
        <v>1279</v>
      </c>
      <c r="K200" s="597" t="s">
        <v>1114</v>
      </c>
      <c r="L200" s="597" t="s">
        <v>1116</v>
      </c>
      <c r="M200" s="597" t="s">
        <v>285</v>
      </c>
      <c r="N200" s="597" t="s">
        <v>1550</v>
      </c>
      <c r="O200" s="597" t="s">
        <v>1550</v>
      </c>
      <c r="P200" s="597" t="s">
        <v>1551</v>
      </c>
      <c r="Q200" s="597">
        <v>3084</v>
      </c>
      <c r="R200" s="621">
        <v>3084</v>
      </c>
      <c r="S200" s="621">
        <v>3024</v>
      </c>
      <c r="T200" s="621">
        <v>40</v>
      </c>
      <c r="U200" s="621">
        <v>20</v>
      </c>
      <c r="V200" s="621">
        <v>60</v>
      </c>
      <c r="W200" s="622">
        <v>0.98050000000000004</v>
      </c>
      <c r="X200" s="464">
        <v>1</v>
      </c>
      <c r="Y200" s="464">
        <v>1</v>
      </c>
      <c r="Z200" s="464">
        <v>1</v>
      </c>
      <c r="AA200" s="464">
        <v>1</v>
      </c>
      <c r="AB200" s="464" t="s">
        <v>1069</v>
      </c>
      <c r="AC200" s="463" t="s">
        <v>1552</v>
      </c>
      <c r="AD200" s="463"/>
      <c r="AE200" s="463"/>
      <c r="AF200" s="463"/>
      <c r="AG200" s="463"/>
      <c r="AH200" s="463"/>
      <c r="AI200" s="463"/>
      <c r="AJ200" s="460"/>
      <c r="AK200" s="460"/>
      <c r="AL200" s="460"/>
      <c r="AM200" s="460"/>
      <c r="AN200" s="460"/>
      <c r="AO200" s="460"/>
      <c r="AP200" s="463" t="s">
        <v>289</v>
      </c>
      <c r="AQ200" s="463">
        <v>0</v>
      </c>
      <c r="AT200" s="177" t="s">
        <v>1076</v>
      </c>
      <c r="AU200" s="594" t="s">
        <v>1493</v>
      </c>
      <c r="AV200" s="392" t="s">
        <v>1553</v>
      </c>
      <c r="AW200" s="595" t="s">
        <v>1554</v>
      </c>
      <c r="AX200" s="450" t="s">
        <v>1490</v>
      </c>
    </row>
    <row r="201" spans="1:50" ht="35.15" hidden="1" customHeight="1">
      <c r="A201" s="149">
        <v>197</v>
      </c>
      <c r="B201" s="597" t="s">
        <v>1069</v>
      </c>
      <c r="C201" s="597"/>
      <c r="D201" s="597" t="s">
        <v>1555</v>
      </c>
      <c r="E201" s="597" t="s">
        <v>1556</v>
      </c>
      <c r="F201" s="597" t="s">
        <v>281</v>
      </c>
      <c r="G201" s="597">
        <v>1</v>
      </c>
      <c r="H201" s="597">
        <v>0</v>
      </c>
      <c r="I201" s="597" t="s">
        <v>1059</v>
      </c>
      <c r="J201" s="597" t="s">
        <v>1107</v>
      </c>
      <c r="K201" s="597" t="s">
        <v>1114</v>
      </c>
      <c r="L201" s="597" t="s">
        <v>1116</v>
      </c>
      <c r="M201" s="597" t="s">
        <v>285</v>
      </c>
      <c r="N201" s="597" t="s">
        <v>1556</v>
      </c>
      <c r="O201" s="597" t="s">
        <v>1556</v>
      </c>
      <c r="P201" s="597" t="s">
        <v>1557</v>
      </c>
      <c r="Q201" s="597">
        <v>2861</v>
      </c>
      <c r="R201" s="621">
        <v>2861</v>
      </c>
      <c r="S201" s="621">
        <v>2534</v>
      </c>
      <c r="T201" s="621">
        <v>318</v>
      </c>
      <c r="U201" s="621">
        <v>9</v>
      </c>
      <c r="V201" s="621">
        <v>327</v>
      </c>
      <c r="W201" s="622">
        <v>0.88570000000000004</v>
      </c>
      <c r="X201" s="464">
        <v>0</v>
      </c>
      <c r="Y201" s="464">
        <v>1</v>
      </c>
      <c r="Z201" s="464">
        <v>1</v>
      </c>
      <c r="AA201" s="464">
        <v>0</v>
      </c>
      <c r="AB201" s="464" t="s">
        <v>1069</v>
      </c>
      <c r="AC201" s="463" t="s">
        <v>1558</v>
      </c>
      <c r="AD201" s="463"/>
      <c r="AE201" s="463"/>
      <c r="AF201" s="463"/>
      <c r="AG201" s="463"/>
      <c r="AH201" s="463"/>
      <c r="AI201" s="463"/>
      <c r="AJ201" s="460"/>
      <c r="AK201" s="460"/>
      <c r="AL201" s="460"/>
      <c r="AM201" s="460"/>
      <c r="AN201" s="460"/>
      <c r="AO201" s="460"/>
      <c r="AP201" s="463" t="s">
        <v>289</v>
      </c>
      <c r="AQ201" s="463">
        <v>0</v>
      </c>
      <c r="AT201" s="177" t="s">
        <v>1056</v>
      </c>
      <c r="AU201" s="392" t="s">
        <v>1499</v>
      </c>
      <c r="AV201" s="392" t="s">
        <v>1559</v>
      </c>
      <c r="AW201" s="392" t="s">
        <v>1560</v>
      </c>
      <c r="AX201" s="450" t="s">
        <v>1497</v>
      </c>
    </row>
    <row r="202" spans="1:50" ht="35.15" hidden="1" customHeight="1">
      <c r="A202" s="149">
        <v>198</v>
      </c>
      <c r="B202" s="597" t="s">
        <v>1056</v>
      </c>
      <c r="C202" s="597"/>
      <c r="D202" s="597" t="s">
        <v>1561</v>
      </c>
      <c r="E202" s="597" t="s">
        <v>1562</v>
      </c>
      <c r="F202" s="597" t="s">
        <v>281</v>
      </c>
      <c r="G202" s="597">
        <v>1</v>
      </c>
      <c r="H202" s="597">
        <v>0</v>
      </c>
      <c r="I202" s="597" t="s">
        <v>1059</v>
      </c>
      <c r="J202" s="597" t="s">
        <v>1207</v>
      </c>
      <c r="K202" s="597" t="s">
        <v>1058</v>
      </c>
      <c r="L202" s="597" t="s">
        <v>1061</v>
      </c>
      <c r="M202" s="597" t="s">
        <v>1062</v>
      </c>
      <c r="N202" s="597" t="s">
        <v>1562</v>
      </c>
      <c r="O202" s="597" t="s">
        <v>1562</v>
      </c>
      <c r="P202" s="597" t="s">
        <v>1563</v>
      </c>
      <c r="Q202" s="597">
        <v>2627</v>
      </c>
      <c r="R202" s="621">
        <v>2612</v>
      </c>
      <c r="S202" s="621">
        <v>2572</v>
      </c>
      <c r="T202" s="621">
        <v>36</v>
      </c>
      <c r="U202" s="621">
        <v>4</v>
      </c>
      <c r="V202" s="621">
        <v>40</v>
      </c>
      <c r="W202" s="622">
        <v>0.98470000000000002</v>
      </c>
      <c r="X202" s="464">
        <v>1</v>
      </c>
      <c r="Y202" s="464">
        <v>1</v>
      </c>
      <c r="Z202" s="464">
        <v>1</v>
      </c>
      <c r="AA202" s="464">
        <v>1</v>
      </c>
      <c r="AB202" s="464" t="s">
        <v>1056</v>
      </c>
      <c r="AC202" s="463" t="s">
        <v>1564</v>
      </c>
      <c r="AD202" s="463"/>
      <c r="AE202" s="463"/>
      <c r="AF202" s="463"/>
      <c r="AG202" s="463"/>
      <c r="AH202" s="463"/>
      <c r="AI202" s="463"/>
      <c r="AJ202" s="460"/>
      <c r="AK202" s="460"/>
      <c r="AL202" s="460"/>
      <c r="AM202" s="460"/>
      <c r="AN202" s="460"/>
      <c r="AO202" s="460"/>
      <c r="AP202" s="463" t="s">
        <v>289</v>
      </c>
      <c r="AQ202" s="463">
        <v>0</v>
      </c>
      <c r="AT202" s="177" t="s">
        <v>1076</v>
      </c>
      <c r="AU202" s="594" t="s">
        <v>1505</v>
      </c>
      <c r="AV202" s="392" t="s">
        <v>1565</v>
      </c>
      <c r="AW202" s="595" t="s">
        <v>1566</v>
      </c>
      <c r="AX202" s="450" t="s">
        <v>1503</v>
      </c>
    </row>
    <row r="203" spans="1:50" ht="35.15" hidden="1" customHeight="1">
      <c r="A203" s="149">
        <v>199</v>
      </c>
      <c r="B203" s="597" t="s">
        <v>1056</v>
      </c>
      <c r="C203" s="597"/>
      <c r="D203" s="597" t="s">
        <v>1567</v>
      </c>
      <c r="E203" s="597" t="s">
        <v>1568</v>
      </c>
      <c r="F203" s="597" t="s">
        <v>281</v>
      </c>
      <c r="G203" s="597">
        <v>3</v>
      </c>
      <c r="H203" s="597">
        <v>0</v>
      </c>
      <c r="I203" s="597" t="s">
        <v>1059</v>
      </c>
      <c r="J203" s="597" t="s">
        <v>1097</v>
      </c>
      <c r="K203" s="597" t="s">
        <v>1071</v>
      </c>
      <c r="L203" s="597" t="s">
        <v>1061</v>
      </c>
      <c r="M203" s="597" t="s">
        <v>1062</v>
      </c>
      <c r="N203" s="597" t="s">
        <v>1568</v>
      </c>
      <c r="O203" s="597" t="s">
        <v>1568</v>
      </c>
      <c r="P203" s="597" t="s">
        <v>1569</v>
      </c>
      <c r="Q203" s="597">
        <v>2102</v>
      </c>
      <c r="R203" s="621">
        <v>2010</v>
      </c>
      <c r="S203" s="621">
        <v>1963</v>
      </c>
      <c r="T203" s="621">
        <v>46</v>
      </c>
      <c r="U203" s="621">
        <v>1</v>
      </c>
      <c r="V203" s="621">
        <v>47</v>
      </c>
      <c r="W203" s="622">
        <v>0.97660000000000002</v>
      </c>
      <c r="X203" s="464">
        <v>0</v>
      </c>
      <c r="Y203" s="464">
        <v>1</v>
      </c>
      <c r="Z203" s="464">
        <v>1</v>
      </c>
      <c r="AA203" s="464">
        <v>0</v>
      </c>
      <c r="AB203" s="464" t="s">
        <v>1056</v>
      </c>
      <c r="AC203" s="463" t="s">
        <v>1570</v>
      </c>
      <c r="AD203" s="463" t="s">
        <v>1571</v>
      </c>
      <c r="AE203" s="463"/>
      <c r="AF203" s="463"/>
      <c r="AG203" s="463"/>
      <c r="AH203" s="463"/>
      <c r="AI203" s="463"/>
      <c r="AJ203" s="460"/>
      <c r="AK203" s="460"/>
      <c r="AL203" s="460"/>
      <c r="AM203" s="460"/>
      <c r="AN203" s="460"/>
      <c r="AO203" s="460"/>
      <c r="AP203" s="463" t="s">
        <v>289</v>
      </c>
      <c r="AQ203" s="463">
        <v>0</v>
      </c>
      <c r="AT203" s="177" t="s">
        <v>1056</v>
      </c>
      <c r="AU203" s="392" t="s">
        <v>1511</v>
      </c>
      <c r="AV203" s="392" t="s">
        <v>1572</v>
      </c>
      <c r="AW203" s="392" t="s">
        <v>1509</v>
      </c>
      <c r="AX203" s="450" t="s">
        <v>1509</v>
      </c>
    </row>
    <row r="204" spans="1:50" ht="35.15" hidden="1" customHeight="1">
      <c r="A204" s="149">
        <v>200</v>
      </c>
      <c r="B204" s="625" t="s">
        <v>1056</v>
      </c>
      <c r="C204" s="597"/>
      <c r="D204" s="597" t="s">
        <v>1573</v>
      </c>
      <c r="E204" s="597" t="s">
        <v>1574</v>
      </c>
      <c r="F204" s="597" t="s">
        <v>745</v>
      </c>
      <c r="G204" s="597">
        <v>0</v>
      </c>
      <c r="H204" s="597">
        <v>1</v>
      </c>
      <c r="I204" s="597" t="s">
        <v>1059</v>
      </c>
      <c r="J204" s="597" t="s">
        <v>1387</v>
      </c>
      <c r="K204" s="597" t="s">
        <v>1071</v>
      </c>
      <c r="L204" s="597" t="s">
        <v>1061</v>
      </c>
      <c r="M204" s="597" t="s">
        <v>1062</v>
      </c>
      <c r="N204" s="597" t="s">
        <v>1574</v>
      </c>
      <c r="O204" s="597" t="s">
        <v>1574</v>
      </c>
      <c r="P204" s="597" t="s">
        <v>1575</v>
      </c>
      <c r="Q204" s="597">
        <v>5712</v>
      </c>
      <c r="R204" s="621">
        <v>6016</v>
      </c>
      <c r="S204" s="621">
        <v>5866</v>
      </c>
      <c r="T204" s="621">
        <v>108</v>
      </c>
      <c r="U204" s="621">
        <v>42</v>
      </c>
      <c r="V204" s="621">
        <v>150</v>
      </c>
      <c r="W204" s="622">
        <v>0.97509999999999997</v>
      </c>
      <c r="X204" s="464">
        <v>0</v>
      </c>
      <c r="Y204" s="464">
        <v>1</v>
      </c>
      <c r="Z204" s="464">
        <v>1</v>
      </c>
      <c r="AA204" s="464">
        <v>0</v>
      </c>
      <c r="AB204" s="464" t="s">
        <v>1056</v>
      </c>
      <c r="AC204" s="463"/>
      <c r="AD204" s="463"/>
      <c r="AE204" s="463"/>
      <c r="AF204" s="463"/>
      <c r="AG204" s="463"/>
      <c r="AH204" s="463"/>
      <c r="AI204" s="463"/>
      <c r="AJ204" s="460" t="s">
        <v>1156</v>
      </c>
      <c r="AK204" s="460"/>
      <c r="AL204" s="460"/>
      <c r="AM204" s="460"/>
      <c r="AN204" s="460"/>
      <c r="AO204" s="460"/>
      <c r="AP204" s="463" t="s">
        <v>289</v>
      </c>
      <c r="AQ204" s="463">
        <v>0</v>
      </c>
      <c r="AT204" s="177" t="s">
        <v>1056</v>
      </c>
      <c r="AU204" s="392" t="s">
        <v>1517</v>
      </c>
      <c r="AV204" s="392" t="s">
        <v>1576</v>
      </c>
      <c r="AW204" s="392" t="s">
        <v>1577</v>
      </c>
      <c r="AX204" s="450" t="s">
        <v>1515</v>
      </c>
    </row>
    <row r="205" spans="1:50" ht="35.15" hidden="1" customHeight="1">
      <c r="A205" s="149">
        <v>201</v>
      </c>
      <c r="B205" s="597" t="s">
        <v>1056</v>
      </c>
      <c r="C205" s="597"/>
      <c r="D205" s="597" t="s">
        <v>1578</v>
      </c>
      <c r="E205" s="597" t="s">
        <v>1579</v>
      </c>
      <c r="F205" s="597" t="s">
        <v>745</v>
      </c>
      <c r="G205" s="597">
        <v>0</v>
      </c>
      <c r="H205" s="597">
        <v>1</v>
      </c>
      <c r="I205" s="597" t="s">
        <v>1059</v>
      </c>
      <c r="J205" s="597" t="s">
        <v>1070</v>
      </c>
      <c r="K205" s="597" t="s">
        <v>1058</v>
      </c>
      <c r="L205" s="597" t="s">
        <v>1061</v>
      </c>
      <c r="M205" s="597" t="s">
        <v>1062</v>
      </c>
      <c r="N205" s="597" t="s">
        <v>1579</v>
      </c>
      <c r="O205" s="597" t="s">
        <v>1579</v>
      </c>
      <c r="P205" s="597" t="s">
        <v>1580</v>
      </c>
      <c r="Q205" s="597">
        <v>3102</v>
      </c>
      <c r="R205" s="621">
        <v>3101</v>
      </c>
      <c r="S205" s="621">
        <v>3067</v>
      </c>
      <c r="T205" s="621">
        <v>28</v>
      </c>
      <c r="U205" s="621">
        <v>6</v>
      </c>
      <c r="V205" s="621">
        <v>34</v>
      </c>
      <c r="W205" s="622">
        <v>0.98899999999999999</v>
      </c>
      <c r="X205" s="464">
        <v>1</v>
      </c>
      <c r="Y205" s="464">
        <v>0</v>
      </c>
      <c r="Z205" s="464">
        <v>1</v>
      </c>
      <c r="AA205" s="464">
        <v>0</v>
      </c>
      <c r="AB205" s="464" t="s">
        <v>1056</v>
      </c>
      <c r="AC205" s="463"/>
      <c r="AD205" s="626"/>
      <c r="AE205" s="626"/>
      <c r="AF205" s="626"/>
      <c r="AG205" s="626"/>
      <c r="AH205" s="626"/>
      <c r="AI205" s="626"/>
      <c r="AJ205" s="627" t="s">
        <v>1068</v>
      </c>
      <c r="AK205" s="627"/>
      <c r="AL205" s="627"/>
      <c r="AM205" s="627"/>
      <c r="AN205" s="627"/>
      <c r="AO205" s="627"/>
      <c r="AP205" s="626" t="s">
        <v>289</v>
      </c>
      <c r="AQ205" s="626">
        <v>0</v>
      </c>
      <c r="AT205" s="177" t="s">
        <v>1069</v>
      </c>
      <c r="AU205" s="392" t="s">
        <v>1523</v>
      </c>
      <c r="AV205" s="392" t="s">
        <v>1581</v>
      </c>
      <c r="AW205" s="392" t="s">
        <v>1521</v>
      </c>
      <c r="AX205" s="450" t="s">
        <v>1521</v>
      </c>
    </row>
    <row r="206" spans="1:50" ht="35.15" hidden="1" customHeight="1">
      <c r="A206" s="149">
        <v>202</v>
      </c>
      <c r="B206" s="597" t="s">
        <v>1056</v>
      </c>
      <c r="C206" s="597"/>
      <c r="D206" s="597" t="s">
        <v>1582</v>
      </c>
      <c r="E206" s="597" t="s">
        <v>1583</v>
      </c>
      <c r="F206" s="597" t="s">
        <v>745</v>
      </c>
      <c r="G206" s="597">
        <v>0</v>
      </c>
      <c r="H206" s="597">
        <v>2</v>
      </c>
      <c r="I206" s="597" t="s">
        <v>1059</v>
      </c>
      <c r="J206" s="597" t="s">
        <v>1387</v>
      </c>
      <c r="K206" s="597" t="s">
        <v>1071</v>
      </c>
      <c r="L206" s="597" t="s">
        <v>1061</v>
      </c>
      <c r="M206" s="597" t="s">
        <v>1062</v>
      </c>
      <c r="N206" s="597" t="s">
        <v>1583</v>
      </c>
      <c r="O206" s="597" t="s">
        <v>1583</v>
      </c>
      <c r="P206" s="597" t="s">
        <v>1584</v>
      </c>
      <c r="Q206" s="597">
        <v>3497</v>
      </c>
      <c r="R206" s="621">
        <v>3465</v>
      </c>
      <c r="S206" s="621">
        <v>3442</v>
      </c>
      <c r="T206" s="621">
        <v>23</v>
      </c>
      <c r="U206" s="621">
        <v>0</v>
      </c>
      <c r="V206" s="621">
        <v>23</v>
      </c>
      <c r="W206" s="622">
        <v>0.99339999999999995</v>
      </c>
      <c r="X206" s="464">
        <v>1</v>
      </c>
      <c r="Y206" s="464">
        <v>1</v>
      </c>
      <c r="Z206" s="464">
        <v>1</v>
      </c>
      <c r="AA206" s="464">
        <v>1</v>
      </c>
      <c r="AB206" s="464" t="s">
        <v>1056</v>
      </c>
      <c r="AC206" s="463"/>
      <c r="AD206" s="463"/>
      <c r="AE206" s="463"/>
      <c r="AF206" s="463"/>
      <c r="AG206" s="463"/>
      <c r="AH206" s="463"/>
      <c r="AI206" s="463"/>
      <c r="AJ206" s="460" t="s">
        <v>1156</v>
      </c>
      <c r="AK206" s="460" t="s">
        <v>1156</v>
      </c>
      <c r="AL206" s="460"/>
      <c r="AM206" s="460"/>
      <c r="AN206" s="460"/>
      <c r="AO206" s="460"/>
      <c r="AP206" s="463" t="s">
        <v>289</v>
      </c>
      <c r="AQ206" s="463">
        <v>0</v>
      </c>
      <c r="AT206" s="177" t="s">
        <v>1056</v>
      </c>
      <c r="AU206" s="392" t="s">
        <v>1529</v>
      </c>
      <c r="AV206" s="392" t="s">
        <v>1585</v>
      </c>
      <c r="AW206" s="392" t="s">
        <v>1586</v>
      </c>
      <c r="AX206" s="450" t="s">
        <v>1526</v>
      </c>
    </row>
    <row r="207" spans="1:50" ht="35.15" hidden="1" customHeight="1">
      <c r="A207" s="149">
        <v>203</v>
      </c>
      <c r="B207" s="597" t="s">
        <v>1056</v>
      </c>
      <c r="C207" s="597"/>
      <c r="D207" s="597" t="s">
        <v>1587</v>
      </c>
      <c r="E207" s="597" t="s">
        <v>1588</v>
      </c>
      <c r="F207" s="597" t="s">
        <v>745</v>
      </c>
      <c r="G207" s="597">
        <v>0</v>
      </c>
      <c r="H207" s="597">
        <v>1</v>
      </c>
      <c r="I207" s="597" t="s">
        <v>1059</v>
      </c>
      <c r="J207" s="597" t="s">
        <v>1070</v>
      </c>
      <c r="K207" s="597" t="s">
        <v>1071</v>
      </c>
      <c r="L207" s="597" t="s">
        <v>1061</v>
      </c>
      <c r="M207" s="597" t="s">
        <v>1062</v>
      </c>
      <c r="N207" s="597" t="s">
        <v>1589</v>
      </c>
      <c r="O207" s="597" t="s">
        <v>1590</v>
      </c>
      <c r="P207" s="597" t="s">
        <v>1591</v>
      </c>
      <c r="Q207" s="597">
        <v>13443</v>
      </c>
      <c r="R207" s="621">
        <v>13996</v>
      </c>
      <c r="S207" s="621">
        <v>13718</v>
      </c>
      <c r="T207" s="621">
        <v>38</v>
      </c>
      <c r="U207" s="621">
        <v>240</v>
      </c>
      <c r="V207" s="621">
        <v>278</v>
      </c>
      <c r="W207" s="622">
        <v>0.98009999999999997</v>
      </c>
      <c r="X207" s="464">
        <v>1</v>
      </c>
      <c r="Y207" s="464">
        <v>0</v>
      </c>
      <c r="Z207" s="464">
        <v>1</v>
      </c>
      <c r="AA207" s="464">
        <v>0</v>
      </c>
      <c r="AB207" s="464" t="s">
        <v>1056</v>
      </c>
      <c r="AC207" s="463"/>
      <c r="AD207" s="463"/>
      <c r="AE207" s="463"/>
      <c r="AF207" s="463"/>
      <c r="AG207" s="463"/>
      <c r="AH207" s="463"/>
      <c r="AI207" s="463"/>
      <c r="AJ207" s="460" t="s">
        <v>1068</v>
      </c>
      <c r="AK207" s="460"/>
      <c r="AL207" s="460"/>
      <c r="AM207" s="460"/>
      <c r="AN207" s="460"/>
      <c r="AO207" s="460"/>
      <c r="AP207" s="463" t="s">
        <v>289</v>
      </c>
      <c r="AQ207" s="463">
        <v>0</v>
      </c>
      <c r="AT207" s="177" t="s">
        <v>1069</v>
      </c>
      <c r="AU207" s="392" t="s">
        <v>1536</v>
      </c>
      <c r="AV207" s="392" t="s">
        <v>1592</v>
      </c>
      <c r="AW207" s="392" t="s">
        <v>1593</v>
      </c>
      <c r="AX207" s="450" t="s">
        <v>1533</v>
      </c>
    </row>
    <row r="208" spans="1:50" ht="35.15" hidden="1" customHeight="1">
      <c r="A208" s="149">
        <v>204</v>
      </c>
      <c r="B208" s="597" t="s">
        <v>1069</v>
      </c>
      <c r="C208" s="597"/>
      <c r="D208" s="597" t="s">
        <v>1594</v>
      </c>
      <c r="E208" s="597" t="s">
        <v>1595</v>
      </c>
      <c r="F208" s="597" t="s">
        <v>1400</v>
      </c>
      <c r="G208" s="597">
        <v>1</v>
      </c>
      <c r="H208" s="597">
        <v>2</v>
      </c>
      <c r="I208" s="597" t="s">
        <v>1059</v>
      </c>
      <c r="J208" s="597" t="s">
        <v>1070</v>
      </c>
      <c r="K208" s="597" t="s">
        <v>1114</v>
      </c>
      <c r="L208" s="597" t="s">
        <v>1061</v>
      </c>
      <c r="M208" s="597" t="s">
        <v>1062</v>
      </c>
      <c r="N208" s="597" t="s">
        <v>1595</v>
      </c>
      <c r="O208" s="597" t="s">
        <v>1595</v>
      </c>
      <c r="P208" s="597" t="s">
        <v>1596</v>
      </c>
      <c r="Q208" s="597">
        <v>4600</v>
      </c>
      <c r="R208" s="621">
        <v>4778</v>
      </c>
      <c r="S208" s="621">
        <v>4137</v>
      </c>
      <c r="T208" s="621">
        <v>562</v>
      </c>
      <c r="U208" s="621">
        <v>79</v>
      </c>
      <c r="V208" s="621">
        <v>641</v>
      </c>
      <c r="W208" s="622">
        <v>0.86580000000000001</v>
      </c>
      <c r="X208" s="464">
        <v>0</v>
      </c>
      <c r="Y208" s="464">
        <v>1</v>
      </c>
      <c r="Z208" s="464">
        <v>1</v>
      </c>
      <c r="AA208" s="464">
        <v>0</v>
      </c>
      <c r="AB208" s="464" t="s">
        <v>1069</v>
      </c>
      <c r="AC208" s="463" t="s">
        <v>1597</v>
      </c>
      <c r="AD208" s="463"/>
      <c r="AE208" s="463"/>
      <c r="AF208" s="463"/>
      <c r="AG208" s="463"/>
      <c r="AH208" s="463"/>
      <c r="AI208" s="463"/>
      <c r="AJ208" s="460" t="s">
        <v>1068</v>
      </c>
      <c r="AK208" s="460" t="s">
        <v>1068</v>
      </c>
      <c r="AL208" s="460"/>
      <c r="AM208" s="460"/>
      <c r="AN208" s="460"/>
      <c r="AO208" s="460"/>
      <c r="AP208" s="463" t="s">
        <v>289</v>
      </c>
      <c r="AQ208" s="463">
        <v>0</v>
      </c>
      <c r="AT208" s="177" t="s">
        <v>1069</v>
      </c>
      <c r="AU208" s="392" t="s">
        <v>1542</v>
      </c>
      <c r="AV208" s="392" t="s">
        <v>1598</v>
      </c>
      <c r="AW208" s="392" t="s">
        <v>1599</v>
      </c>
      <c r="AX208" s="450" t="s">
        <v>1540</v>
      </c>
    </row>
    <row r="209" spans="1:50" ht="35.15" hidden="1" customHeight="1">
      <c r="A209" s="149">
        <v>205</v>
      </c>
      <c r="B209" s="597" t="s">
        <v>1056</v>
      </c>
      <c r="C209" s="597"/>
      <c r="D209" s="597" t="s">
        <v>1600</v>
      </c>
      <c r="E209" s="597" t="s">
        <v>1601</v>
      </c>
      <c r="F209" s="597" t="s">
        <v>745</v>
      </c>
      <c r="G209" s="597">
        <v>0</v>
      </c>
      <c r="H209" s="597">
        <v>1</v>
      </c>
      <c r="I209" s="597" t="s">
        <v>1059</v>
      </c>
      <c r="J209" s="597" t="s">
        <v>1070</v>
      </c>
      <c r="K209" s="597" t="s">
        <v>1058</v>
      </c>
      <c r="L209" s="597" t="s">
        <v>1061</v>
      </c>
      <c r="M209" s="597" t="s">
        <v>1062</v>
      </c>
      <c r="N209" s="597" t="s">
        <v>1601</v>
      </c>
      <c r="O209" s="597" t="s">
        <v>1601</v>
      </c>
      <c r="P209" s="597" t="s">
        <v>1602</v>
      </c>
      <c r="Q209" s="597">
        <v>23321</v>
      </c>
      <c r="R209" s="621">
        <v>22200</v>
      </c>
      <c r="S209" s="621">
        <v>21891</v>
      </c>
      <c r="T209" s="621">
        <v>282</v>
      </c>
      <c r="U209" s="621">
        <v>27</v>
      </c>
      <c r="V209" s="621">
        <v>309</v>
      </c>
      <c r="W209" s="622">
        <v>0.98609999999999998</v>
      </c>
      <c r="X209" s="464">
        <v>1</v>
      </c>
      <c r="Y209" s="464">
        <v>1</v>
      </c>
      <c r="Z209" s="464">
        <v>1</v>
      </c>
      <c r="AA209" s="464">
        <v>1</v>
      </c>
      <c r="AB209" s="464" t="s">
        <v>1056</v>
      </c>
      <c r="AC209" s="463"/>
      <c r="AD209" s="463"/>
      <c r="AE209" s="463"/>
      <c r="AF209" s="463"/>
      <c r="AG209" s="463"/>
      <c r="AH209" s="463"/>
      <c r="AI209" s="463"/>
      <c r="AJ209" s="460" t="s">
        <v>1068</v>
      </c>
      <c r="AK209" s="460"/>
      <c r="AL209" s="460"/>
      <c r="AM209" s="460"/>
      <c r="AN209" s="460"/>
      <c r="AO209" s="460"/>
      <c r="AP209" s="463" t="s">
        <v>289</v>
      </c>
      <c r="AQ209" s="463">
        <v>0</v>
      </c>
      <c r="AT209" s="177" t="s">
        <v>1056</v>
      </c>
      <c r="AU209" s="392" t="s">
        <v>1547</v>
      </c>
      <c r="AV209" s="392" t="s">
        <v>1603</v>
      </c>
      <c r="AW209" s="392" t="s">
        <v>1545</v>
      </c>
      <c r="AX209" s="450" t="s">
        <v>1545</v>
      </c>
    </row>
    <row r="210" spans="1:50" ht="35.15" hidden="1" customHeight="1">
      <c r="A210" s="149">
        <v>206</v>
      </c>
      <c r="B210" s="597" t="s">
        <v>1056</v>
      </c>
      <c r="C210" s="597"/>
      <c r="D210" s="597" t="s">
        <v>1604</v>
      </c>
      <c r="E210" s="597" t="s">
        <v>1605</v>
      </c>
      <c r="F210" s="597" t="s">
        <v>745</v>
      </c>
      <c r="G210" s="597">
        <v>0</v>
      </c>
      <c r="H210" s="597">
        <v>2</v>
      </c>
      <c r="I210" s="597" t="s">
        <v>1059</v>
      </c>
      <c r="J210" s="597" t="s">
        <v>1070</v>
      </c>
      <c r="K210" s="597" t="s">
        <v>1071</v>
      </c>
      <c r="L210" s="597" t="s">
        <v>1061</v>
      </c>
      <c r="M210" s="597" t="s">
        <v>1062</v>
      </c>
      <c r="N210" s="597" t="s">
        <v>1605</v>
      </c>
      <c r="O210" s="597" t="s">
        <v>1605</v>
      </c>
      <c r="P210" s="597" t="s">
        <v>1606</v>
      </c>
      <c r="Q210" s="597">
        <v>12422</v>
      </c>
      <c r="R210" s="621">
        <v>14043</v>
      </c>
      <c r="S210" s="621">
        <v>13881</v>
      </c>
      <c r="T210" s="621">
        <v>76</v>
      </c>
      <c r="U210" s="621">
        <v>86</v>
      </c>
      <c r="V210" s="621">
        <v>162</v>
      </c>
      <c r="W210" s="622">
        <v>0.98850000000000005</v>
      </c>
      <c r="X210" s="464">
        <v>1</v>
      </c>
      <c r="Y210" s="464">
        <v>1</v>
      </c>
      <c r="Z210" s="464">
        <v>1</v>
      </c>
      <c r="AA210" s="464">
        <v>1</v>
      </c>
      <c r="AB210" s="464" t="s">
        <v>1056</v>
      </c>
      <c r="AC210" s="463"/>
      <c r="AD210" s="463"/>
      <c r="AE210" s="463"/>
      <c r="AF210" s="463"/>
      <c r="AG210" s="463"/>
      <c r="AH210" s="463"/>
      <c r="AI210" s="463"/>
      <c r="AJ210" s="460" t="s">
        <v>1068</v>
      </c>
      <c r="AK210" s="460" t="s">
        <v>1068</v>
      </c>
      <c r="AL210" s="460"/>
      <c r="AM210" s="460"/>
      <c r="AN210" s="460"/>
      <c r="AO210" s="460"/>
      <c r="AP210" s="463" t="s">
        <v>289</v>
      </c>
      <c r="AQ210" s="463">
        <v>0</v>
      </c>
      <c r="AT210" s="177" t="s">
        <v>1069</v>
      </c>
      <c r="AU210" s="392" t="s">
        <v>1552</v>
      </c>
      <c r="AV210" s="392" t="s">
        <v>1607</v>
      </c>
      <c r="AW210" s="392" t="s">
        <v>1550</v>
      </c>
      <c r="AX210" s="450" t="s">
        <v>1550</v>
      </c>
    </row>
    <row r="211" spans="1:50" ht="35.15" hidden="1" customHeight="1">
      <c r="A211" s="149">
        <v>207</v>
      </c>
      <c r="B211" s="597" t="s">
        <v>303</v>
      </c>
      <c r="C211" s="597"/>
      <c r="D211" s="597" t="s">
        <v>1608</v>
      </c>
      <c r="E211" s="597" t="s">
        <v>303</v>
      </c>
      <c r="F211" s="597" t="s">
        <v>281</v>
      </c>
      <c r="G211" s="597">
        <v>1</v>
      </c>
      <c r="H211" s="597">
        <v>0</v>
      </c>
      <c r="I211" s="597" t="s">
        <v>1609</v>
      </c>
      <c r="J211" s="597" t="s">
        <v>1610</v>
      </c>
      <c r="K211" s="597" t="s">
        <v>1611</v>
      </c>
      <c r="L211" s="597" t="s">
        <v>1108</v>
      </c>
      <c r="M211" s="597" t="s">
        <v>1062</v>
      </c>
      <c r="N211" s="597" t="s">
        <v>303</v>
      </c>
      <c r="O211" s="597" t="s">
        <v>1612</v>
      </c>
      <c r="P211" s="597" t="s">
        <v>1613</v>
      </c>
      <c r="Q211" s="597">
        <v>571515</v>
      </c>
      <c r="R211" s="621">
        <v>575165</v>
      </c>
      <c r="S211" s="621">
        <v>541568</v>
      </c>
      <c r="T211" s="621">
        <v>30429</v>
      </c>
      <c r="U211" s="621">
        <v>3168</v>
      </c>
      <c r="V211" s="621">
        <v>33597</v>
      </c>
      <c r="W211" s="622">
        <v>0.94159999999999999</v>
      </c>
      <c r="X211" s="464">
        <v>0</v>
      </c>
      <c r="Y211" s="464">
        <v>1</v>
      </c>
      <c r="Z211" s="464">
        <v>1</v>
      </c>
      <c r="AA211" s="464">
        <v>0</v>
      </c>
      <c r="AB211" s="464" t="s">
        <v>303</v>
      </c>
      <c r="AC211" s="463" t="s">
        <v>1614</v>
      </c>
      <c r="AD211" s="463"/>
      <c r="AE211" s="463"/>
      <c r="AF211" s="463"/>
      <c r="AG211" s="463"/>
      <c r="AH211" s="463"/>
      <c r="AI211" s="463"/>
      <c r="AJ211" s="460"/>
      <c r="AK211" s="460"/>
      <c r="AL211" s="460"/>
      <c r="AM211" s="460"/>
      <c r="AN211" s="460"/>
      <c r="AO211" s="460"/>
      <c r="AP211" s="463" t="s">
        <v>289</v>
      </c>
      <c r="AQ211" s="463">
        <v>0</v>
      </c>
      <c r="AT211" s="177" t="s">
        <v>1069</v>
      </c>
      <c r="AU211" s="392" t="s">
        <v>1558</v>
      </c>
      <c r="AV211" s="392" t="s">
        <v>1615</v>
      </c>
      <c r="AW211" s="392" t="s">
        <v>1556</v>
      </c>
      <c r="AX211" s="450" t="s">
        <v>1556</v>
      </c>
    </row>
    <row r="212" spans="1:50" ht="35.15" hidden="1" customHeight="1">
      <c r="A212" s="149">
        <v>208</v>
      </c>
      <c r="B212" s="597" t="s">
        <v>303</v>
      </c>
      <c r="C212" s="597"/>
      <c r="D212" s="597" t="s">
        <v>1616</v>
      </c>
      <c r="E212" s="597" t="s">
        <v>1611</v>
      </c>
      <c r="F212" s="597" t="s">
        <v>281</v>
      </c>
      <c r="G212" s="597">
        <v>1</v>
      </c>
      <c r="H212" s="597">
        <v>0</v>
      </c>
      <c r="I212" s="597" t="s">
        <v>1609</v>
      </c>
      <c r="J212" s="597" t="s">
        <v>1617</v>
      </c>
      <c r="K212" s="597" t="s">
        <v>1611</v>
      </c>
      <c r="L212" s="597" t="s">
        <v>1108</v>
      </c>
      <c r="M212" s="597" t="s">
        <v>1062</v>
      </c>
      <c r="N212" s="597" t="s">
        <v>1618</v>
      </c>
      <c r="O212" s="597" t="s">
        <v>1619</v>
      </c>
      <c r="P212" s="597" t="s">
        <v>1620</v>
      </c>
      <c r="Q212" s="597">
        <v>82854</v>
      </c>
      <c r="R212" s="621">
        <v>116439</v>
      </c>
      <c r="S212" s="621">
        <v>110551</v>
      </c>
      <c r="T212" s="621">
        <v>5723</v>
      </c>
      <c r="U212" s="621">
        <v>165</v>
      </c>
      <c r="V212" s="621">
        <v>5888</v>
      </c>
      <c r="W212" s="622">
        <v>0.94940000000000002</v>
      </c>
      <c r="X212" s="464">
        <v>0</v>
      </c>
      <c r="Y212" s="464">
        <v>1</v>
      </c>
      <c r="Z212" s="464">
        <v>1</v>
      </c>
      <c r="AA212" s="464">
        <v>0</v>
      </c>
      <c r="AB212" s="464" t="s">
        <v>303</v>
      </c>
      <c r="AC212" s="463" t="s">
        <v>1621</v>
      </c>
      <c r="AD212" s="463"/>
      <c r="AE212" s="463"/>
      <c r="AF212" s="463"/>
      <c r="AG212" s="463"/>
      <c r="AH212" s="463"/>
      <c r="AI212" s="463"/>
      <c r="AJ212" s="460"/>
      <c r="AK212" s="460"/>
      <c r="AL212" s="460"/>
      <c r="AM212" s="460"/>
      <c r="AN212" s="460"/>
      <c r="AO212" s="460"/>
      <c r="AP212" s="463" t="s">
        <v>289</v>
      </c>
      <c r="AQ212" s="463">
        <v>0</v>
      </c>
      <c r="AT212" s="177" t="s">
        <v>1056</v>
      </c>
      <c r="AU212" s="392" t="s">
        <v>1564</v>
      </c>
      <c r="AV212" s="392" t="s">
        <v>1622</v>
      </c>
      <c r="AW212" s="392" t="s">
        <v>302</v>
      </c>
      <c r="AX212" s="450" t="s">
        <v>1562</v>
      </c>
    </row>
    <row r="213" spans="1:50" ht="35.15" hidden="1" customHeight="1">
      <c r="A213" s="149">
        <v>209</v>
      </c>
      <c r="B213" s="597" t="s">
        <v>303</v>
      </c>
      <c r="C213" s="597"/>
      <c r="D213" s="597" t="s">
        <v>1623</v>
      </c>
      <c r="E213" s="597" t="s">
        <v>1624</v>
      </c>
      <c r="F213" s="597" t="s">
        <v>281</v>
      </c>
      <c r="G213" s="597">
        <v>1</v>
      </c>
      <c r="H213" s="597">
        <v>0</v>
      </c>
      <c r="I213" s="597" t="s">
        <v>1609</v>
      </c>
      <c r="J213" s="597" t="s">
        <v>1625</v>
      </c>
      <c r="K213" s="597" t="s">
        <v>1626</v>
      </c>
      <c r="L213" s="597" t="s">
        <v>1108</v>
      </c>
      <c r="M213" s="597" t="s">
        <v>1062</v>
      </c>
      <c r="N213" s="597" t="s">
        <v>1627</v>
      </c>
      <c r="O213" s="597" t="s">
        <v>1628</v>
      </c>
      <c r="P213" s="597" t="s">
        <v>1629</v>
      </c>
      <c r="Q213" s="597">
        <v>100926</v>
      </c>
      <c r="R213" s="621">
        <v>100332</v>
      </c>
      <c r="S213" s="621">
        <v>98654</v>
      </c>
      <c r="T213" s="621">
        <v>1562</v>
      </c>
      <c r="U213" s="621">
        <v>116</v>
      </c>
      <c r="V213" s="621">
        <v>1678</v>
      </c>
      <c r="W213" s="622">
        <v>0.98329999999999995</v>
      </c>
      <c r="X213" s="464">
        <v>1</v>
      </c>
      <c r="Y213" s="464">
        <v>1</v>
      </c>
      <c r="Z213" s="464">
        <v>1</v>
      </c>
      <c r="AA213" s="464">
        <v>1</v>
      </c>
      <c r="AB213" s="464" t="s">
        <v>303</v>
      </c>
      <c r="AC213" s="463" t="s">
        <v>1630</v>
      </c>
      <c r="AD213" s="463"/>
      <c r="AE213" s="463"/>
      <c r="AF213" s="463"/>
      <c r="AG213" s="463"/>
      <c r="AH213" s="463"/>
      <c r="AI213" s="463"/>
      <c r="AJ213" s="460"/>
      <c r="AK213" s="460"/>
      <c r="AL213" s="460"/>
      <c r="AM213" s="460"/>
      <c r="AN213" s="460"/>
      <c r="AO213" s="460"/>
      <c r="AP213" s="463" t="s">
        <v>289</v>
      </c>
      <c r="AQ213" s="463">
        <v>0</v>
      </c>
      <c r="AT213" s="177" t="s">
        <v>1056</v>
      </c>
      <c r="AU213" s="392" t="s">
        <v>1570</v>
      </c>
      <c r="AV213" s="392" t="s">
        <v>1631</v>
      </c>
      <c r="AW213" s="392" t="s">
        <v>1632</v>
      </c>
      <c r="AX213" s="450" t="s">
        <v>1568</v>
      </c>
    </row>
    <row r="214" spans="1:50" ht="35.15" hidden="1" customHeight="1">
      <c r="A214" s="149">
        <v>210</v>
      </c>
      <c r="B214" s="597" t="s">
        <v>303</v>
      </c>
      <c r="C214" s="597"/>
      <c r="D214" s="597" t="s">
        <v>1633</v>
      </c>
      <c r="E214" s="597" t="s">
        <v>1626</v>
      </c>
      <c r="F214" s="597" t="s">
        <v>281</v>
      </c>
      <c r="G214" s="597">
        <v>1</v>
      </c>
      <c r="H214" s="597">
        <v>0</v>
      </c>
      <c r="I214" s="597" t="s">
        <v>1609</v>
      </c>
      <c r="J214" s="597" t="s">
        <v>1634</v>
      </c>
      <c r="K214" s="597" t="s">
        <v>1626</v>
      </c>
      <c r="L214" s="597" t="s">
        <v>1108</v>
      </c>
      <c r="M214" s="597" t="s">
        <v>1062</v>
      </c>
      <c r="N214" s="597" t="s">
        <v>1626</v>
      </c>
      <c r="O214" s="597" t="s">
        <v>1635</v>
      </c>
      <c r="P214" s="597" t="s">
        <v>1636</v>
      </c>
      <c r="Q214" s="597">
        <v>94300</v>
      </c>
      <c r="R214" s="621">
        <v>96488</v>
      </c>
      <c r="S214" s="621">
        <v>94641</v>
      </c>
      <c r="T214" s="621">
        <v>1800</v>
      </c>
      <c r="U214" s="621">
        <v>47</v>
      </c>
      <c r="V214" s="621">
        <v>1847</v>
      </c>
      <c r="W214" s="622">
        <v>0.98089999999999999</v>
      </c>
      <c r="X214" s="464">
        <v>1</v>
      </c>
      <c r="Y214" s="464">
        <v>1</v>
      </c>
      <c r="Z214" s="464">
        <v>1</v>
      </c>
      <c r="AA214" s="464">
        <v>1</v>
      </c>
      <c r="AB214" s="464" t="s">
        <v>303</v>
      </c>
      <c r="AC214" s="463" t="s">
        <v>1637</v>
      </c>
      <c r="AD214" s="463"/>
      <c r="AE214" s="463"/>
      <c r="AF214" s="463"/>
      <c r="AG214" s="463"/>
      <c r="AH214" s="463"/>
      <c r="AI214" s="463"/>
      <c r="AJ214" s="460"/>
      <c r="AK214" s="460"/>
      <c r="AL214" s="460"/>
      <c r="AM214" s="460"/>
      <c r="AN214" s="460"/>
      <c r="AO214" s="460"/>
      <c r="AP214" s="463" t="s">
        <v>289</v>
      </c>
      <c r="AQ214" s="463">
        <v>0</v>
      </c>
      <c r="AT214" s="177" t="s">
        <v>1056</v>
      </c>
      <c r="AU214" s="392" t="s">
        <v>1571</v>
      </c>
      <c r="AV214" s="392" t="s">
        <v>1638</v>
      </c>
      <c r="AW214" s="392" t="s">
        <v>1639</v>
      </c>
      <c r="AX214" s="450" t="s">
        <v>1568</v>
      </c>
    </row>
    <row r="215" spans="1:50" ht="35.15" hidden="1" customHeight="1">
      <c r="A215" s="149">
        <v>211</v>
      </c>
      <c r="B215" s="597" t="s">
        <v>303</v>
      </c>
      <c r="C215" s="597"/>
      <c r="D215" s="597" t="s">
        <v>1640</v>
      </c>
      <c r="E215" s="597" t="s">
        <v>1641</v>
      </c>
      <c r="F215" s="597" t="s">
        <v>281</v>
      </c>
      <c r="G215" s="597">
        <v>1</v>
      </c>
      <c r="H215" s="597">
        <v>0</v>
      </c>
      <c r="I215" s="597" t="s">
        <v>1609</v>
      </c>
      <c r="J215" s="597" t="s">
        <v>1642</v>
      </c>
      <c r="K215" s="597" t="s">
        <v>1611</v>
      </c>
      <c r="L215" s="597" t="s">
        <v>1108</v>
      </c>
      <c r="M215" s="597" t="s">
        <v>1062</v>
      </c>
      <c r="N215" s="597" t="s">
        <v>1643</v>
      </c>
      <c r="O215" s="597" t="s">
        <v>1644</v>
      </c>
      <c r="P215" s="597" t="s">
        <v>1645</v>
      </c>
      <c r="Q215" s="597">
        <v>10831</v>
      </c>
      <c r="R215" s="621">
        <v>10831</v>
      </c>
      <c r="S215" s="621">
        <v>10734</v>
      </c>
      <c r="T215" s="621">
        <v>97</v>
      </c>
      <c r="U215" s="621">
        <v>0</v>
      </c>
      <c r="V215" s="621">
        <v>97</v>
      </c>
      <c r="W215" s="622">
        <v>0.99099999999999999</v>
      </c>
      <c r="X215" s="464">
        <v>1</v>
      </c>
      <c r="Y215" s="464">
        <v>1</v>
      </c>
      <c r="Z215" s="464">
        <v>1</v>
      </c>
      <c r="AA215" s="464">
        <v>1</v>
      </c>
      <c r="AB215" s="464" t="s">
        <v>303</v>
      </c>
      <c r="AC215" s="463" t="s">
        <v>1646</v>
      </c>
      <c r="AD215" s="463"/>
      <c r="AE215" s="463"/>
      <c r="AF215" s="463"/>
      <c r="AG215" s="463"/>
      <c r="AH215" s="463"/>
      <c r="AI215" s="463"/>
      <c r="AJ215" s="460"/>
      <c r="AK215" s="460"/>
      <c r="AL215" s="460"/>
      <c r="AM215" s="460"/>
      <c r="AN215" s="460"/>
      <c r="AO215" s="460"/>
      <c r="AP215" s="463" t="s">
        <v>289</v>
      </c>
      <c r="AQ215" s="463">
        <v>0</v>
      </c>
      <c r="AT215" s="177" t="s">
        <v>1056</v>
      </c>
      <c r="AU215" s="392" t="s">
        <v>1647</v>
      </c>
      <c r="AV215" s="392" t="s">
        <v>1648</v>
      </c>
      <c r="AW215" s="392" t="s">
        <v>1649</v>
      </c>
      <c r="AX215" s="450" t="s">
        <v>1568</v>
      </c>
    </row>
    <row r="216" spans="1:50" ht="35.15" hidden="1" customHeight="1">
      <c r="A216" s="149">
        <v>212</v>
      </c>
      <c r="B216" s="597" t="s">
        <v>1076</v>
      </c>
      <c r="C216" s="597"/>
      <c r="D216" s="597" t="s">
        <v>1650</v>
      </c>
      <c r="E216" s="597" t="s">
        <v>1651</v>
      </c>
      <c r="F216" s="597" t="s">
        <v>281</v>
      </c>
      <c r="G216" s="597">
        <v>1</v>
      </c>
      <c r="H216" s="597">
        <v>0</v>
      </c>
      <c r="I216" s="597" t="s">
        <v>1609</v>
      </c>
      <c r="J216" s="597" t="s">
        <v>1651</v>
      </c>
      <c r="K216" s="597" t="s">
        <v>1652</v>
      </c>
      <c r="L216" s="597" t="s">
        <v>1108</v>
      </c>
      <c r="M216" s="597" t="s">
        <v>1062</v>
      </c>
      <c r="N216" s="597" t="s">
        <v>1653</v>
      </c>
      <c r="O216" s="597" t="s">
        <v>1654</v>
      </c>
      <c r="P216" s="597" t="s">
        <v>1655</v>
      </c>
      <c r="Q216" s="597">
        <v>63448</v>
      </c>
      <c r="R216" s="621">
        <v>61679</v>
      </c>
      <c r="S216" s="621">
        <v>60586</v>
      </c>
      <c r="T216" s="621">
        <v>782</v>
      </c>
      <c r="U216" s="621">
        <v>311</v>
      </c>
      <c r="V216" s="621">
        <v>1093</v>
      </c>
      <c r="W216" s="622">
        <v>0.98229999999999995</v>
      </c>
      <c r="X216" s="464">
        <v>1</v>
      </c>
      <c r="Y216" s="464">
        <v>1</v>
      </c>
      <c r="Z216" s="464">
        <v>1</v>
      </c>
      <c r="AA216" s="464">
        <v>1</v>
      </c>
      <c r="AB216" s="464" t="s">
        <v>1076</v>
      </c>
      <c r="AC216" s="463" t="s">
        <v>1656</v>
      </c>
      <c r="AD216" s="463"/>
      <c r="AE216" s="463"/>
      <c r="AF216" s="463"/>
      <c r="AG216" s="463"/>
      <c r="AH216" s="463"/>
      <c r="AI216" s="463"/>
      <c r="AJ216" s="460"/>
      <c r="AK216" s="460"/>
      <c r="AL216" s="460"/>
      <c r="AM216" s="460"/>
      <c r="AN216" s="460"/>
      <c r="AO216" s="460"/>
      <c r="AP216" s="463" t="s">
        <v>289</v>
      </c>
      <c r="AQ216" s="463">
        <v>0</v>
      </c>
      <c r="AT216" s="177" t="s">
        <v>1069</v>
      </c>
      <c r="AU216" s="392" t="s">
        <v>1597</v>
      </c>
      <c r="AV216" s="392" t="s">
        <v>1657</v>
      </c>
      <c r="AW216" s="392" t="s">
        <v>1658</v>
      </c>
      <c r="AX216" s="450" t="s">
        <v>1595</v>
      </c>
    </row>
    <row r="217" spans="1:50" ht="35.15" hidden="1" customHeight="1">
      <c r="A217" s="149">
        <v>213</v>
      </c>
      <c r="B217" s="597" t="s">
        <v>303</v>
      </c>
      <c r="C217" s="597"/>
      <c r="D217" s="597" t="s">
        <v>1659</v>
      </c>
      <c r="E217" s="597" t="s">
        <v>1660</v>
      </c>
      <c r="F217" s="597" t="s">
        <v>281</v>
      </c>
      <c r="G217" s="597">
        <v>1</v>
      </c>
      <c r="H217" s="597">
        <v>0</v>
      </c>
      <c r="I217" s="597" t="s">
        <v>1609</v>
      </c>
      <c r="J217" s="597" t="s">
        <v>1661</v>
      </c>
      <c r="K217" s="597" t="s">
        <v>1626</v>
      </c>
      <c r="L217" s="597" t="s">
        <v>1108</v>
      </c>
      <c r="M217" s="597" t="s">
        <v>1062</v>
      </c>
      <c r="N217" s="597" t="s">
        <v>1662</v>
      </c>
      <c r="O217" s="597" t="s">
        <v>1662</v>
      </c>
      <c r="P217" s="597" t="s">
        <v>1663</v>
      </c>
      <c r="Q217" s="597">
        <v>95590</v>
      </c>
      <c r="R217" s="621">
        <v>93956</v>
      </c>
      <c r="S217" s="621">
        <v>93129</v>
      </c>
      <c r="T217" s="621">
        <v>720</v>
      </c>
      <c r="U217" s="621">
        <v>107</v>
      </c>
      <c r="V217" s="621">
        <v>827</v>
      </c>
      <c r="W217" s="622">
        <v>0.99119999999999997</v>
      </c>
      <c r="X217" s="464">
        <v>1</v>
      </c>
      <c r="Y217" s="464">
        <v>1</v>
      </c>
      <c r="Z217" s="464">
        <v>1</v>
      </c>
      <c r="AA217" s="464">
        <v>1</v>
      </c>
      <c r="AB217" s="464" t="s">
        <v>303</v>
      </c>
      <c r="AC217" s="463" t="s">
        <v>1664</v>
      </c>
      <c r="AD217" s="463"/>
      <c r="AE217" s="463"/>
      <c r="AF217" s="463"/>
      <c r="AG217" s="463"/>
      <c r="AH217" s="463"/>
      <c r="AI217" s="463"/>
      <c r="AJ217" s="460"/>
      <c r="AK217" s="460"/>
      <c r="AL217" s="460"/>
      <c r="AM217" s="460"/>
      <c r="AN217" s="460"/>
      <c r="AO217" s="460"/>
      <c r="AP217" s="463" t="s">
        <v>289</v>
      </c>
      <c r="AQ217" s="463">
        <v>0</v>
      </c>
      <c r="AT217" s="177" t="s">
        <v>303</v>
      </c>
      <c r="AU217" s="392" t="s">
        <v>1614</v>
      </c>
      <c r="AV217" s="392" t="s">
        <v>1665</v>
      </c>
      <c r="AW217" s="392" t="s">
        <v>1666</v>
      </c>
      <c r="AX217" s="450" t="s">
        <v>303</v>
      </c>
    </row>
    <row r="218" spans="1:50" ht="35.15" hidden="1" customHeight="1">
      <c r="A218" s="149">
        <v>214</v>
      </c>
      <c r="B218" s="597" t="s">
        <v>303</v>
      </c>
      <c r="C218" s="597"/>
      <c r="D218" s="597" t="s">
        <v>1667</v>
      </c>
      <c r="E218" s="597" t="s">
        <v>1668</v>
      </c>
      <c r="F218" s="597" t="s">
        <v>281</v>
      </c>
      <c r="G218" s="597">
        <v>1</v>
      </c>
      <c r="H218" s="597">
        <v>0</v>
      </c>
      <c r="I218" s="597" t="s">
        <v>1609</v>
      </c>
      <c r="J218" s="597" t="s">
        <v>1669</v>
      </c>
      <c r="K218" s="597" t="s">
        <v>1611</v>
      </c>
      <c r="L218" s="597" t="s">
        <v>1108</v>
      </c>
      <c r="M218" s="597" t="s">
        <v>1062</v>
      </c>
      <c r="N218" s="597" t="s">
        <v>1670</v>
      </c>
      <c r="O218" s="597" t="s">
        <v>1671</v>
      </c>
      <c r="P218" s="597" t="s">
        <v>1672</v>
      </c>
      <c r="Q218" s="597">
        <v>21858</v>
      </c>
      <c r="R218" s="621">
        <v>20691</v>
      </c>
      <c r="S218" s="621">
        <v>20281</v>
      </c>
      <c r="T218" s="621">
        <v>346</v>
      </c>
      <c r="U218" s="621">
        <v>64</v>
      </c>
      <c r="V218" s="621">
        <v>410</v>
      </c>
      <c r="W218" s="622">
        <v>0.98019999999999996</v>
      </c>
      <c r="X218" s="464">
        <v>1</v>
      </c>
      <c r="Y218" s="464">
        <v>1</v>
      </c>
      <c r="Z218" s="464">
        <v>1</v>
      </c>
      <c r="AA218" s="464">
        <v>1</v>
      </c>
      <c r="AB218" s="464" t="s">
        <v>303</v>
      </c>
      <c r="AC218" s="463" t="s">
        <v>1673</v>
      </c>
      <c r="AD218" s="463"/>
      <c r="AE218" s="463"/>
      <c r="AF218" s="463"/>
      <c r="AG218" s="463"/>
      <c r="AH218" s="463"/>
      <c r="AI218" s="463"/>
      <c r="AJ218" s="460"/>
      <c r="AK218" s="460"/>
      <c r="AL218" s="460"/>
      <c r="AM218" s="460"/>
      <c r="AN218" s="460"/>
      <c r="AO218" s="460"/>
      <c r="AP218" s="463" t="s">
        <v>289</v>
      </c>
      <c r="AQ218" s="463">
        <v>0</v>
      </c>
      <c r="AT218" s="177" t="s">
        <v>303</v>
      </c>
      <c r="AU218" s="392" t="s">
        <v>1621</v>
      </c>
      <c r="AV218" s="392" t="s">
        <v>1674</v>
      </c>
      <c r="AW218" s="392" t="s">
        <v>1675</v>
      </c>
      <c r="AX218" s="450" t="s">
        <v>1611</v>
      </c>
    </row>
    <row r="219" spans="1:50" ht="35.15" hidden="1" customHeight="1">
      <c r="A219" s="149">
        <v>215</v>
      </c>
      <c r="B219" s="597" t="s">
        <v>1076</v>
      </c>
      <c r="C219" s="597"/>
      <c r="D219" s="597" t="s">
        <v>1676</v>
      </c>
      <c r="E219" s="597" t="s">
        <v>1677</v>
      </c>
      <c r="F219" s="597" t="s">
        <v>281</v>
      </c>
      <c r="G219" s="597">
        <v>1</v>
      </c>
      <c r="H219" s="597">
        <v>0</v>
      </c>
      <c r="I219" s="597" t="s">
        <v>1609</v>
      </c>
      <c r="J219" s="597" t="s">
        <v>1678</v>
      </c>
      <c r="K219" s="597" t="s">
        <v>1652</v>
      </c>
      <c r="L219" s="597" t="s">
        <v>1108</v>
      </c>
      <c r="M219" s="597" t="s">
        <v>1062</v>
      </c>
      <c r="N219" s="597" t="s">
        <v>1677</v>
      </c>
      <c r="O219" s="597" t="s">
        <v>1679</v>
      </c>
      <c r="P219" s="597" t="s">
        <v>1680</v>
      </c>
      <c r="Q219" s="597">
        <v>38140</v>
      </c>
      <c r="R219" s="621">
        <v>37630</v>
      </c>
      <c r="S219" s="621">
        <v>35497</v>
      </c>
      <c r="T219" s="621">
        <v>2106</v>
      </c>
      <c r="U219" s="621">
        <v>27</v>
      </c>
      <c r="V219" s="621">
        <v>2133</v>
      </c>
      <c r="W219" s="622">
        <v>0.94330000000000003</v>
      </c>
      <c r="X219" s="464">
        <v>0</v>
      </c>
      <c r="Y219" s="464">
        <v>1</v>
      </c>
      <c r="Z219" s="464">
        <v>1</v>
      </c>
      <c r="AA219" s="464">
        <v>0</v>
      </c>
      <c r="AB219" s="464" t="s">
        <v>1076</v>
      </c>
      <c r="AC219" s="463" t="s">
        <v>1681</v>
      </c>
      <c r="AD219" s="463"/>
      <c r="AE219" s="463"/>
      <c r="AF219" s="463"/>
      <c r="AG219" s="463"/>
      <c r="AH219" s="463"/>
      <c r="AI219" s="463"/>
      <c r="AJ219" s="460"/>
      <c r="AK219" s="460"/>
      <c r="AL219" s="460"/>
      <c r="AM219" s="460"/>
      <c r="AN219" s="460"/>
      <c r="AO219" s="460"/>
      <c r="AP219" s="463" t="s">
        <v>289</v>
      </c>
      <c r="AQ219" s="463">
        <v>0</v>
      </c>
      <c r="AT219" s="177" t="s">
        <v>303</v>
      </c>
      <c r="AU219" s="392" t="s">
        <v>1630</v>
      </c>
      <c r="AV219" s="392" t="s">
        <v>1682</v>
      </c>
      <c r="AW219" s="392" t="s">
        <v>1683</v>
      </c>
      <c r="AX219" s="450" t="s">
        <v>1624</v>
      </c>
    </row>
    <row r="220" spans="1:50" ht="35.15" hidden="1" customHeight="1">
      <c r="A220" s="149">
        <v>216</v>
      </c>
      <c r="B220" s="597" t="s">
        <v>1684</v>
      </c>
      <c r="C220" s="597"/>
      <c r="D220" s="597" t="s">
        <v>1685</v>
      </c>
      <c r="E220" s="597" t="s">
        <v>1686</v>
      </c>
      <c r="F220" s="597" t="s">
        <v>281</v>
      </c>
      <c r="G220" s="597">
        <v>1</v>
      </c>
      <c r="H220" s="597">
        <v>0</v>
      </c>
      <c r="I220" s="597" t="s">
        <v>1609</v>
      </c>
      <c r="J220" s="597" t="s">
        <v>1687</v>
      </c>
      <c r="K220" s="597" t="s">
        <v>1688</v>
      </c>
      <c r="L220" s="597" t="s">
        <v>1689</v>
      </c>
      <c r="M220" s="597" t="s">
        <v>1062</v>
      </c>
      <c r="N220" s="597" t="s">
        <v>1690</v>
      </c>
      <c r="O220" s="597" t="s">
        <v>1691</v>
      </c>
      <c r="P220" s="597" t="s">
        <v>1692</v>
      </c>
      <c r="Q220" s="597">
        <v>42970</v>
      </c>
      <c r="R220" s="621">
        <v>42141</v>
      </c>
      <c r="S220" s="621">
        <v>41333</v>
      </c>
      <c r="T220" s="621">
        <v>776</v>
      </c>
      <c r="U220" s="621">
        <v>32</v>
      </c>
      <c r="V220" s="621">
        <v>808</v>
      </c>
      <c r="W220" s="622">
        <v>0.98080000000000001</v>
      </c>
      <c r="X220" s="464">
        <v>1</v>
      </c>
      <c r="Y220" s="464">
        <v>1</v>
      </c>
      <c r="Z220" s="464">
        <v>1</v>
      </c>
      <c r="AA220" s="464">
        <v>1</v>
      </c>
      <c r="AB220" s="464" t="s">
        <v>1684</v>
      </c>
      <c r="AC220" s="463" t="s">
        <v>1693</v>
      </c>
      <c r="AD220" s="463"/>
      <c r="AE220" s="463"/>
      <c r="AF220" s="463"/>
      <c r="AG220" s="463"/>
      <c r="AH220" s="463"/>
      <c r="AI220" s="463"/>
      <c r="AJ220" s="460"/>
      <c r="AK220" s="460"/>
      <c r="AL220" s="460"/>
      <c r="AM220" s="460"/>
      <c r="AN220" s="460"/>
      <c r="AO220" s="460"/>
      <c r="AP220" s="463" t="s">
        <v>289</v>
      </c>
      <c r="AQ220" s="463">
        <v>0</v>
      </c>
      <c r="AT220" s="177" t="s">
        <v>303</v>
      </c>
      <c r="AU220" s="392" t="s">
        <v>1637</v>
      </c>
      <c r="AV220" s="392" t="s">
        <v>1694</v>
      </c>
      <c r="AW220" s="392" t="s">
        <v>1695</v>
      </c>
      <c r="AX220" s="450" t="s">
        <v>1626</v>
      </c>
    </row>
    <row r="221" spans="1:50" ht="35.15" hidden="1" customHeight="1">
      <c r="A221" s="149">
        <v>217</v>
      </c>
      <c r="B221" s="597" t="s">
        <v>303</v>
      </c>
      <c r="C221" s="597"/>
      <c r="D221" s="597" t="s">
        <v>1696</v>
      </c>
      <c r="E221" s="597" t="s">
        <v>1697</v>
      </c>
      <c r="F221" s="597" t="s">
        <v>281</v>
      </c>
      <c r="G221" s="597">
        <v>1</v>
      </c>
      <c r="H221" s="597">
        <v>0</v>
      </c>
      <c r="I221" s="597" t="s">
        <v>1609</v>
      </c>
      <c r="J221" s="597" t="s">
        <v>1698</v>
      </c>
      <c r="K221" s="597" t="s">
        <v>1626</v>
      </c>
      <c r="L221" s="597" t="s">
        <v>1108</v>
      </c>
      <c r="M221" s="597" t="s">
        <v>1062</v>
      </c>
      <c r="N221" s="597" t="s">
        <v>1697</v>
      </c>
      <c r="O221" s="597" t="s">
        <v>1699</v>
      </c>
      <c r="P221" s="597" t="s">
        <v>1700</v>
      </c>
      <c r="Q221" s="597">
        <v>18587</v>
      </c>
      <c r="R221" s="621">
        <v>18530</v>
      </c>
      <c r="S221" s="621">
        <v>18399</v>
      </c>
      <c r="T221" s="621">
        <v>87</v>
      </c>
      <c r="U221" s="621">
        <v>44</v>
      </c>
      <c r="V221" s="621">
        <v>131</v>
      </c>
      <c r="W221" s="622">
        <v>0.9929</v>
      </c>
      <c r="X221" s="464">
        <v>1</v>
      </c>
      <c r="Y221" s="464">
        <v>1</v>
      </c>
      <c r="Z221" s="464">
        <v>0</v>
      </c>
      <c r="AA221" s="464">
        <v>0</v>
      </c>
      <c r="AB221" s="464" t="s">
        <v>303</v>
      </c>
      <c r="AC221" s="463" t="s">
        <v>1701</v>
      </c>
      <c r="AD221" s="463"/>
      <c r="AE221" s="463"/>
      <c r="AF221" s="463"/>
      <c r="AG221" s="463"/>
      <c r="AH221" s="463"/>
      <c r="AI221" s="463"/>
      <c r="AJ221" s="460"/>
      <c r="AK221" s="460"/>
      <c r="AL221" s="460"/>
      <c r="AM221" s="460"/>
      <c r="AN221" s="460"/>
      <c r="AO221" s="460"/>
      <c r="AP221" s="463" t="s">
        <v>289</v>
      </c>
      <c r="AQ221" s="463">
        <v>0</v>
      </c>
      <c r="AT221" s="177" t="s">
        <v>303</v>
      </c>
      <c r="AU221" s="392" t="s">
        <v>1646</v>
      </c>
      <c r="AV221" s="392" t="s">
        <v>1702</v>
      </c>
      <c r="AW221" s="392" t="s">
        <v>1703</v>
      </c>
      <c r="AX221" s="450" t="s">
        <v>1641</v>
      </c>
    </row>
    <row r="222" spans="1:50" ht="35.15" hidden="1" customHeight="1">
      <c r="A222" s="149">
        <v>218</v>
      </c>
      <c r="B222" s="597" t="s">
        <v>303</v>
      </c>
      <c r="C222" s="597"/>
      <c r="D222" s="597" t="s">
        <v>1704</v>
      </c>
      <c r="E222" s="597" t="s">
        <v>1705</v>
      </c>
      <c r="F222" s="597" t="s">
        <v>281</v>
      </c>
      <c r="G222" s="597">
        <v>1</v>
      </c>
      <c r="H222" s="597">
        <v>0</v>
      </c>
      <c r="I222" s="597" t="s">
        <v>1609</v>
      </c>
      <c r="J222" s="597" t="s">
        <v>1706</v>
      </c>
      <c r="K222" s="597" t="s">
        <v>1611</v>
      </c>
      <c r="L222" s="597" t="s">
        <v>1108</v>
      </c>
      <c r="M222" s="597" t="s">
        <v>1062</v>
      </c>
      <c r="N222" s="597" t="s">
        <v>1705</v>
      </c>
      <c r="O222" s="597" t="s">
        <v>1705</v>
      </c>
      <c r="P222" s="597" t="s">
        <v>1707</v>
      </c>
      <c r="Q222" s="597">
        <v>17823</v>
      </c>
      <c r="R222" s="621">
        <v>17128</v>
      </c>
      <c r="S222" s="621">
        <v>17116</v>
      </c>
      <c r="T222" s="621">
        <v>5</v>
      </c>
      <c r="U222" s="621">
        <v>7</v>
      </c>
      <c r="V222" s="621">
        <v>12</v>
      </c>
      <c r="W222" s="622">
        <v>0.99929999999999997</v>
      </c>
      <c r="X222" s="464">
        <v>1</v>
      </c>
      <c r="Y222" s="464">
        <v>1</v>
      </c>
      <c r="Z222" s="464">
        <v>1</v>
      </c>
      <c r="AA222" s="464">
        <v>1</v>
      </c>
      <c r="AB222" s="464" t="s">
        <v>303</v>
      </c>
      <c r="AC222" s="463" t="s">
        <v>1708</v>
      </c>
      <c r="AD222" s="463"/>
      <c r="AE222" s="463"/>
      <c r="AF222" s="463"/>
      <c r="AG222" s="463"/>
      <c r="AH222" s="463"/>
      <c r="AI222" s="463"/>
      <c r="AJ222" s="460"/>
      <c r="AK222" s="460"/>
      <c r="AL222" s="460"/>
      <c r="AM222" s="460"/>
      <c r="AN222" s="460"/>
      <c r="AO222" s="460"/>
      <c r="AP222" s="463" t="s">
        <v>289</v>
      </c>
      <c r="AQ222" s="463">
        <v>0</v>
      </c>
      <c r="AT222" s="177" t="s">
        <v>1076</v>
      </c>
      <c r="AU222" s="594" t="s">
        <v>1656</v>
      </c>
      <c r="AV222" s="392" t="s">
        <v>1709</v>
      </c>
      <c r="AW222" s="595" t="s">
        <v>1710</v>
      </c>
      <c r="AX222" s="450" t="s">
        <v>1651</v>
      </c>
    </row>
    <row r="223" spans="1:50" ht="35.15" hidden="1" customHeight="1">
      <c r="A223" s="149">
        <v>219</v>
      </c>
      <c r="B223" s="597" t="s">
        <v>1076</v>
      </c>
      <c r="C223" s="597"/>
      <c r="D223" s="597" t="s">
        <v>1711</v>
      </c>
      <c r="E223" s="597" t="s">
        <v>1712</v>
      </c>
      <c r="F223" s="597" t="s">
        <v>281</v>
      </c>
      <c r="G223" s="597">
        <v>1</v>
      </c>
      <c r="H223" s="597">
        <v>0</v>
      </c>
      <c r="I223" s="597" t="s">
        <v>1609</v>
      </c>
      <c r="J223" s="597" t="s">
        <v>1642</v>
      </c>
      <c r="K223" s="597" t="s">
        <v>1652</v>
      </c>
      <c r="L223" s="597" t="s">
        <v>1108</v>
      </c>
      <c r="M223" s="597" t="s">
        <v>1062</v>
      </c>
      <c r="N223" s="597" t="s">
        <v>1712</v>
      </c>
      <c r="O223" s="597" t="s">
        <v>1713</v>
      </c>
      <c r="P223" s="597" t="s">
        <v>1714</v>
      </c>
      <c r="Q223" s="597">
        <v>15588</v>
      </c>
      <c r="R223" s="621">
        <v>15986</v>
      </c>
      <c r="S223" s="621">
        <v>15102</v>
      </c>
      <c r="T223" s="621">
        <v>814</v>
      </c>
      <c r="U223" s="621">
        <v>70</v>
      </c>
      <c r="V223" s="621">
        <v>884</v>
      </c>
      <c r="W223" s="622">
        <v>0.94469999999999998</v>
      </c>
      <c r="X223" s="464">
        <v>0</v>
      </c>
      <c r="Y223" s="464">
        <v>1</v>
      </c>
      <c r="Z223" s="464">
        <v>1</v>
      </c>
      <c r="AA223" s="464">
        <v>0</v>
      </c>
      <c r="AB223" s="464" t="s">
        <v>1076</v>
      </c>
      <c r="AC223" s="463" t="s">
        <v>1715</v>
      </c>
      <c r="AD223" s="463"/>
      <c r="AE223" s="463"/>
      <c r="AF223" s="463"/>
      <c r="AG223" s="463"/>
      <c r="AH223" s="463"/>
      <c r="AI223" s="463"/>
      <c r="AJ223" s="460"/>
      <c r="AK223" s="460"/>
      <c r="AL223" s="460"/>
      <c r="AM223" s="460"/>
      <c r="AN223" s="460"/>
      <c r="AO223" s="460"/>
      <c r="AP223" s="463" t="s">
        <v>289</v>
      </c>
      <c r="AQ223" s="463">
        <v>0</v>
      </c>
      <c r="AT223" s="177" t="s">
        <v>303</v>
      </c>
      <c r="AU223" s="392" t="s">
        <v>1664</v>
      </c>
      <c r="AV223" s="392" t="s">
        <v>1716</v>
      </c>
      <c r="AW223" s="392" t="s">
        <v>1717</v>
      </c>
      <c r="AX223" s="450" t="s">
        <v>1660</v>
      </c>
    </row>
    <row r="224" spans="1:50" ht="35.15" hidden="1" customHeight="1">
      <c r="A224" s="149">
        <v>220</v>
      </c>
      <c r="B224" s="597" t="s">
        <v>303</v>
      </c>
      <c r="C224" s="597"/>
      <c r="D224" s="597" t="s">
        <v>1718</v>
      </c>
      <c r="E224" s="597" t="s">
        <v>1719</v>
      </c>
      <c r="F224" s="597" t="s">
        <v>281</v>
      </c>
      <c r="G224" s="597">
        <v>1</v>
      </c>
      <c r="H224" s="597">
        <v>0</v>
      </c>
      <c r="I224" s="597" t="s">
        <v>1609</v>
      </c>
      <c r="J224" s="597" t="s">
        <v>1720</v>
      </c>
      <c r="K224" s="597" t="s">
        <v>1626</v>
      </c>
      <c r="L224" s="597" t="s">
        <v>1108</v>
      </c>
      <c r="M224" s="597" t="s">
        <v>1062</v>
      </c>
      <c r="N224" s="597" t="s">
        <v>1721</v>
      </c>
      <c r="O224" s="597" t="s">
        <v>1721</v>
      </c>
      <c r="P224" s="597" t="s">
        <v>1722</v>
      </c>
      <c r="Q224" s="597">
        <v>54667</v>
      </c>
      <c r="R224" s="621">
        <v>54667</v>
      </c>
      <c r="S224" s="621">
        <v>54007</v>
      </c>
      <c r="T224" s="621">
        <v>645</v>
      </c>
      <c r="U224" s="621">
        <v>15</v>
      </c>
      <c r="V224" s="621">
        <v>660</v>
      </c>
      <c r="W224" s="622">
        <v>0.9879</v>
      </c>
      <c r="X224" s="464">
        <v>1</v>
      </c>
      <c r="Y224" s="464">
        <v>1</v>
      </c>
      <c r="Z224" s="464">
        <v>1</v>
      </c>
      <c r="AA224" s="464">
        <v>1</v>
      </c>
      <c r="AB224" s="464" t="s">
        <v>303</v>
      </c>
      <c r="AC224" s="463" t="s">
        <v>1723</v>
      </c>
      <c r="AD224" s="463"/>
      <c r="AE224" s="463"/>
      <c r="AF224" s="463"/>
      <c r="AG224" s="463"/>
      <c r="AH224" s="463"/>
      <c r="AI224" s="463"/>
      <c r="AJ224" s="460"/>
      <c r="AK224" s="460"/>
      <c r="AL224" s="460"/>
      <c r="AM224" s="460"/>
      <c r="AN224" s="460"/>
      <c r="AO224" s="460"/>
      <c r="AP224" s="463" t="s">
        <v>289</v>
      </c>
      <c r="AQ224" s="463">
        <v>0</v>
      </c>
      <c r="AT224" s="177" t="s">
        <v>303</v>
      </c>
      <c r="AU224" s="392" t="s">
        <v>1673</v>
      </c>
      <c r="AV224" s="392" t="s">
        <v>1724</v>
      </c>
      <c r="AW224" s="392" t="s">
        <v>1725</v>
      </c>
      <c r="AX224" s="450" t="s">
        <v>1668</v>
      </c>
    </row>
    <row r="225" spans="1:50" ht="35.15" hidden="1" customHeight="1">
      <c r="A225" s="149">
        <v>221</v>
      </c>
      <c r="B225" s="597" t="s">
        <v>1076</v>
      </c>
      <c r="C225" s="597"/>
      <c r="D225" s="597" t="s">
        <v>1726</v>
      </c>
      <c r="E225" s="597" t="s">
        <v>1727</v>
      </c>
      <c r="F225" s="597" t="s">
        <v>281</v>
      </c>
      <c r="G225" s="597">
        <v>1</v>
      </c>
      <c r="H225" s="597">
        <v>0</v>
      </c>
      <c r="I225" s="597" t="s">
        <v>1609</v>
      </c>
      <c r="J225" s="597" t="s">
        <v>1728</v>
      </c>
      <c r="K225" s="597" t="s">
        <v>1652</v>
      </c>
      <c r="L225" s="597" t="s">
        <v>1108</v>
      </c>
      <c r="M225" s="597" t="s">
        <v>1062</v>
      </c>
      <c r="N225" s="597" t="s">
        <v>1727</v>
      </c>
      <c r="O225" s="597" t="s">
        <v>1727</v>
      </c>
      <c r="P225" s="597" t="s">
        <v>1729</v>
      </c>
      <c r="Q225" s="597">
        <v>15066</v>
      </c>
      <c r="R225" s="621">
        <v>15066</v>
      </c>
      <c r="S225" s="621">
        <v>14820</v>
      </c>
      <c r="T225" s="621">
        <v>162</v>
      </c>
      <c r="U225" s="621">
        <v>84</v>
      </c>
      <c r="V225" s="621">
        <v>246</v>
      </c>
      <c r="W225" s="622">
        <v>0.98370000000000002</v>
      </c>
      <c r="X225" s="464">
        <v>1</v>
      </c>
      <c r="Y225" s="464">
        <v>1</v>
      </c>
      <c r="Z225" s="464">
        <v>1</v>
      </c>
      <c r="AA225" s="464">
        <v>1</v>
      </c>
      <c r="AB225" s="464" t="s">
        <v>1076</v>
      </c>
      <c r="AC225" s="463" t="s">
        <v>1730</v>
      </c>
      <c r="AD225" s="463"/>
      <c r="AE225" s="463"/>
      <c r="AF225" s="463"/>
      <c r="AG225" s="463"/>
      <c r="AH225" s="463"/>
      <c r="AI225" s="463"/>
      <c r="AJ225" s="460"/>
      <c r="AK225" s="460"/>
      <c r="AL225" s="460"/>
      <c r="AM225" s="460"/>
      <c r="AN225" s="460"/>
      <c r="AO225" s="460"/>
      <c r="AP225" s="463" t="s">
        <v>289</v>
      </c>
      <c r="AQ225" s="463">
        <v>0</v>
      </c>
      <c r="AT225" s="177" t="s">
        <v>1076</v>
      </c>
      <c r="AU225" s="594" t="s">
        <v>1681</v>
      </c>
      <c r="AV225" s="392" t="s">
        <v>1731</v>
      </c>
      <c r="AW225" s="595" t="s">
        <v>1732</v>
      </c>
      <c r="AX225" s="450" t="s">
        <v>1677</v>
      </c>
    </row>
    <row r="226" spans="1:50" ht="35.15" hidden="1" customHeight="1">
      <c r="A226" s="149">
        <v>222</v>
      </c>
      <c r="B226" s="597" t="s">
        <v>303</v>
      </c>
      <c r="C226" s="597"/>
      <c r="D226" s="597" t="s">
        <v>1733</v>
      </c>
      <c r="E226" s="597" t="s">
        <v>1734</v>
      </c>
      <c r="F226" s="597" t="s">
        <v>281</v>
      </c>
      <c r="G226" s="597">
        <v>1</v>
      </c>
      <c r="H226" s="597">
        <v>0</v>
      </c>
      <c r="I226" s="597" t="s">
        <v>1609</v>
      </c>
      <c r="J226" s="597" t="s">
        <v>1735</v>
      </c>
      <c r="K226" s="597" t="s">
        <v>1611</v>
      </c>
      <c r="L226" s="597" t="s">
        <v>1108</v>
      </c>
      <c r="M226" s="597" t="s">
        <v>1062</v>
      </c>
      <c r="N226" s="597" t="s">
        <v>1736</v>
      </c>
      <c r="O226" s="597" t="s">
        <v>1734</v>
      </c>
      <c r="P226" s="597" t="s">
        <v>1737</v>
      </c>
      <c r="Q226" s="597">
        <v>22514</v>
      </c>
      <c r="R226" s="621">
        <v>21134</v>
      </c>
      <c r="S226" s="621">
        <v>19508</v>
      </c>
      <c r="T226" s="621">
        <v>1405</v>
      </c>
      <c r="U226" s="621">
        <v>221</v>
      </c>
      <c r="V226" s="621">
        <v>1626</v>
      </c>
      <c r="W226" s="622">
        <v>0.92310000000000003</v>
      </c>
      <c r="X226" s="464">
        <v>0</v>
      </c>
      <c r="Y226" s="464">
        <v>1</v>
      </c>
      <c r="Z226" s="464">
        <v>1</v>
      </c>
      <c r="AA226" s="464">
        <v>0</v>
      </c>
      <c r="AB226" s="464" t="s">
        <v>303</v>
      </c>
      <c r="AC226" s="463" t="s">
        <v>1738</v>
      </c>
      <c r="AD226" s="463"/>
      <c r="AE226" s="463"/>
      <c r="AF226" s="463"/>
      <c r="AG226" s="463"/>
      <c r="AH226" s="463"/>
      <c r="AI226" s="463"/>
      <c r="AJ226" s="460"/>
      <c r="AK226" s="460"/>
      <c r="AL226" s="460"/>
      <c r="AM226" s="460"/>
      <c r="AN226" s="460"/>
      <c r="AO226" s="460"/>
      <c r="AP226" s="463" t="s">
        <v>289</v>
      </c>
      <c r="AQ226" s="463">
        <v>0</v>
      </c>
      <c r="AT226" s="177" t="s">
        <v>1684</v>
      </c>
      <c r="AU226" s="392" t="s">
        <v>1693</v>
      </c>
      <c r="AV226" s="392" t="s">
        <v>1739</v>
      </c>
      <c r="AW226" s="392" t="s">
        <v>1686</v>
      </c>
      <c r="AX226" s="450" t="s">
        <v>1686</v>
      </c>
    </row>
    <row r="227" spans="1:50" ht="35.15" hidden="1" customHeight="1">
      <c r="A227" s="149">
        <v>223</v>
      </c>
      <c r="B227" s="597" t="s">
        <v>303</v>
      </c>
      <c r="C227" s="597"/>
      <c r="D227" s="597" t="s">
        <v>1740</v>
      </c>
      <c r="E227" s="597" t="s">
        <v>1741</v>
      </c>
      <c r="F227" s="597" t="s">
        <v>281</v>
      </c>
      <c r="G227" s="597">
        <v>1</v>
      </c>
      <c r="H227" s="597">
        <v>0</v>
      </c>
      <c r="I227" s="597" t="s">
        <v>1609</v>
      </c>
      <c r="J227" s="597" t="s">
        <v>1742</v>
      </c>
      <c r="K227" s="597" t="s">
        <v>1626</v>
      </c>
      <c r="L227" s="597" t="s">
        <v>1743</v>
      </c>
      <c r="M227" s="597" t="s">
        <v>1062</v>
      </c>
      <c r="N227" s="597" t="s">
        <v>1744</v>
      </c>
      <c r="O227" s="597" t="s">
        <v>1744</v>
      </c>
      <c r="P227" s="597" t="s">
        <v>1745</v>
      </c>
      <c r="Q227" s="597">
        <v>19060</v>
      </c>
      <c r="R227" s="621">
        <v>17649</v>
      </c>
      <c r="S227" s="621">
        <v>17094</v>
      </c>
      <c r="T227" s="621">
        <v>432</v>
      </c>
      <c r="U227" s="621">
        <v>123</v>
      </c>
      <c r="V227" s="621">
        <v>555</v>
      </c>
      <c r="W227" s="622">
        <v>0.96860000000000002</v>
      </c>
      <c r="X227" s="464">
        <v>0</v>
      </c>
      <c r="Y227" s="464">
        <v>1</v>
      </c>
      <c r="Z227" s="464">
        <v>1</v>
      </c>
      <c r="AA227" s="464">
        <v>0</v>
      </c>
      <c r="AB227" s="464" t="s">
        <v>303</v>
      </c>
      <c r="AC227" s="463" t="s">
        <v>1746</v>
      </c>
      <c r="AD227" s="463"/>
      <c r="AE227" s="463"/>
      <c r="AF227" s="463"/>
      <c r="AG227" s="463"/>
      <c r="AH227" s="463"/>
      <c r="AI227" s="463"/>
      <c r="AJ227" s="460"/>
      <c r="AK227" s="460"/>
      <c r="AL227" s="460"/>
      <c r="AM227" s="460"/>
      <c r="AN227" s="460"/>
      <c r="AO227" s="460"/>
      <c r="AP227" s="463" t="s">
        <v>289</v>
      </c>
      <c r="AQ227" s="463">
        <v>0</v>
      </c>
      <c r="AT227" s="177" t="s">
        <v>303</v>
      </c>
      <c r="AU227" s="392" t="s">
        <v>1701</v>
      </c>
      <c r="AV227" s="392" t="s">
        <v>1747</v>
      </c>
      <c r="AW227" s="392" t="s">
        <v>1697</v>
      </c>
      <c r="AX227" s="450" t="s">
        <v>1697</v>
      </c>
    </row>
    <row r="228" spans="1:50" ht="35.15" hidden="1" customHeight="1">
      <c r="A228" s="149">
        <v>224</v>
      </c>
      <c r="B228" s="597" t="s">
        <v>1684</v>
      </c>
      <c r="C228" s="597"/>
      <c r="D228" s="597" t="s">
        <v>1748</v>
      </c>
      <c r="E228" s="597" t="s">
        <v>1749</v>
      </c>
      <c r="F228" s="597" t="s">
        <v>281</v>
      </c>
      <c r="G228" s="597">
        <v>1</v>
      </c>
      <c r="H228" s="597">
        <v>0</v>
      </c>
      <c r="I228" s="597" t="s">
        <v>1609</v>
      </c>
      <c r="J228" s="597" t="s">
        <v>1750</v>
      </c>
      <c r="K228" s="597" t="s">
        <v>1688</v>
      </c>
      <c r="L228" s="597" t="s">
        <v>1689</v>
      </c>
      <c r="M228" s="597" t="s">
        <v>1062</v>
      </c>
      <c r="N228" s="597" t="s">
        <v>1749</v>
      </c>
      <c r="O228" s="597" t="s">
        <v>1749</v>
      </c>
      <c r="P228" s="597" t="s">
        <v>1751</v>
      </c>
      <c r="Q228" s="597">
        <v>15261</v>
      </c>
      <c r="R228" s="621">
        <v>14779</v>
      </c>
      <c r="S228" s="621">
        <v>13927</v>
      </c>
      <c r="T228" s="621">
        <v>835</v>
      </c>
      <c r="U228" s="621">
        <v>17</v>
      </c>
      <c r="V228" s="621">
        <v>852</v>
      </c>
      <c r="W228" s="622">
        <v>0.94240000000000002</v>
      </c>
      <c r="X228" s="464">
        <v>0</v>
      </c>
      <c r="Y228" s="464">
        <v>1</v>
      </c>
      <c r="Z228" s="464">
        <v>1</v>
      </c>
      <c r="AA228" s="464">
        <v>0</v>
      </c>
      <c r="AB228" s="464" t="s">
        <v>1684</v>
      </c>
      <c r="AC228" s="463" t="s">
        <v>1752</v>
      </c>
      <c r="AD228" s="463"/>
      <c r="AE228" s="463"/>
      <c r="AF228" s="463"/>
      <c r="AG228" s="463"/>
      <c r="AH228" s="463"/>
      <c r="AI228" s="463"/>
      <c r="AJ228" s="460"/>
      <c r="AK228" s="460"/>
      <c r="AL228" s="460"/>
      <c r="AM228" s="460"/>
      <c r="AN228" s="460"/>
      <c r="AO228" s="460"/>
      <c r="AP228" s="463" t="s">
        <v>289</v>
      </c>
      <c r="AQ228" s="463">
        <v>0</v>
      </c>
      <c r="AT228" s="177" t="s">
        <v>303</v>
      </c>
      <c r="AU228" s="392" t="s">
        <v>1708</v>
      </c>
      <c r="AV228" s="392" t="s">
        <v>1753</v>
      </c>
      <c r="AW228" s="392" t="s">
        <v>1705</v>
      </c>
      <c r="AX228" s="450" t="s">
        <v>1705</v>
      </c>
    </row>
    <row r="229" spans="1:50" ht="35.15" hidden="1" customHeight="1">
      <c r="A229" s="149">
        <v>225</v>
      </c>
      <c r="B229" s="597" t="s">
        <v>303</v>
      </c>
      <c r="C229" s="597"/>
      <c r="D229" s="597" t="s">
        <v>1754</v>
      </c>
      <c r="E229" s="597" t="s">
        <v>1755</v>
      </c>
      <c r="F229" s="597" t="s">
        <v>281</v>
      </c>
      <c r="G229" s="597">
        <v>1</v>
      </c>
      <c r="H229" s="597">
        <v>0</v>
      </c>
      <c r="I229" s="597" t="s">
        <v>1609</v>
      </c>
      <c r="J229" s="597" t="s">
        <v>1756</v>
      </c>
      <c r="K229" s="597" t="s">
        <v>1626</v>
      </c>
      <c r="L229" s="597" t="s">
        <v>1108</v>
      </c>
      <c r="M229" s="597" t="s">
        <v>1062</v>
      </c>
      <c r="N229" s="597" t="s">
        <v>1757</v>
      </c>
      <c r="O229" s="597" t="s">
        <v>1757</v>
      </c>
      <c r="P229" s="597" t="s">
        <v>1758</v>
      </c>
      <c r="Q229" s="597">
        <v>13432</v>
      </c>
      <c r="R229" s="621">
        <v>13455</v>
      </c>
      <c r="S229" s="621">
        <v>13269</v>
      </c>
      <c r="T229" s="621">
        <v>161</v>
      </c>
      <c r="U229" s="621">
        <v>25</v>
      </c>
      <c r="V229" s="621">
        <v>186</v>
      </c>
      <c r="W229" s="622">
        <v>0.98619999999999997</v>
      </c>
      <c r="X229" s="464">
        <v>1</v>
      </c>
      <c r="Y229" s="464">
        <v>1</v>
      </c>
      <c r="Z229" s="464">
        <v>1</v>
      </c>
      <c r="AA229" s="464">
        <v>1</v>
      </c>
      <c r="AB229" s="464" t="s">
        <v>303</v>
      </c>
      <c r="AC229" s="463" t="s">
        <v>1759</v>
      </c>
      <c r="AD229" s="463"/>
      <c r="AE229" s="463"/>
      <c r="AF229" s="463"/>
      <c r="AG229" s="463"/>
      <c r="AH229" s="463"/>
      <c r="AI229" s="463"/>
      <c r="AJ229" s="460"/>
      <c r="AK229" s="460"/>
      <c r="AL229" s="460"/>
      <c r="AM229" s="460"/>
      <c r="AN229" s="460"/>
      <c r="AO229" s="460"/>
      <c r="AP229" s="624" t="s">
        <v>323</v>
      </c>
      <c r="AQ229" s="463">
        <v>1</v>
      </c>
      <c r="AT229" s="177" t="s">
        <v>1076</v>
      </c>
      <c r="AU229" s="594" t="s">
        <v>1715</v>
      </c>
      <c r="AV229" s="392" t="s">
        <v>1760</v>
      </c>
      <c r="AW229" s="595" t="s">
        <v>1712</v>
      </c>
      <c r="AX229" s="450" t="s">
        <v>1712</v>
      </c>
    </row>
    <row r="230" spans="1:50" ht="35.15" hidden="1" customHeight="1">
      <c r="A230" s="149">
        <v>226</v>
      </c>
      <c r="B230" s="597" t="s">
        <v>303</v>
      </c>
      <c r="C230" s="597"/>
      <c r="D230" s="597" t="s">
        <v>1761</v>
      </c>
      <c r="E230" s="597" t="s">
        <v>1762</v>
      </c>
      <c r="F230" s="597" t="s">
        <v>281</v>
      </c>
      <c r="G230" s="597">
        <v>1</v>
      </c>
      <c r="H230" s="597">
        <v>0</v>
      </c>
      <c r="I230" s="597" t="s">
        <v>1609</v>
      </c>
      <c r="J230" s="597" t="s">
        <v>1763</v>
      </c>
      <c r="K230" s="597" t="s">
        <v>1611</v>
      </c>
      <c r="L230" s="597" t="s">
        <v>1108</v>
      </c>
      <c r="M230" s="597" t="s">
        <v>1062</v>
      </c>
      <c r="N230" s="597" t="s">
        <v>1762</v>
      </c>
      <c r="O230" s="597" t="s">
        <v>1762</v>
      </c>
      <c r="P230" s="597" t="s">
        <v>1764</v>
      </c>
      <c r="Q230" s="597">
        <v>20439</v>
      </c>
      <c r="R230" s="621">
        <v>20199</v>
      </c>
      <c r="S230" s="621">
        <v>19994</v>
      </c>
      <c r="T230" s="621">
        <v>205</v>
      </c>
      <c r="U230" s="621">
        <v>0</v>
      </c>
      <c r="V230" s="621">
        <v>205</v>
      </c>
      <c r="W230" s="622">
        <v>0.9899</v>
      </c>
      <c r="X230" s="464">
        <v>1</v>
      </c>
      <c r="Y230" s="464">
        <v>1</v>
      </c>
      <c r="Z230" s="464">
        <v>1</v>
      </c>
      <c r="AA230" s="464">
        <v>1</v>
      </c>
      <c r="AB230" s="464" t="s">
        <v>303</v>
      </c>
      <c r="AC230" s="463" t="s">
        <v>1765</v>
      </c>
      <c r="AD230" s="463"/>
      <c r="AE230" s="463"/>
      <c r="AF230" s="463"/>
      <c r="AG230" s="463"/>
      <c r="AH230" s="463"/>
      <c r="AI230" s="463"/>
      <c r="AJ230" s="460"/>
      <c r="AK230" s="460"/>
      <c r="AL230" s="460"/>
      <c r="AM230" s="460"/>
      <c r="AN230" s="460"/>
      <c r="AO230" s="460"/>
      <c r="AP230" s="463" t="s">
        <v>289</v>
      </c>
      <c r="AQ230" s="463">
        <v>0</v>
      </c>
      <c r="AT230" s="177" t="s">
        <v>303</v>
      </c>
      <c r="AU230" s="392" t="s">
        <v>1723</v>
      </c>
      <c r="AV230" s="392" t="s">
        <v>1766</v>
      </c>
      <c r="AW230" s="392" t="s">
        <v>1767</v>
      </c>
      <c r="AX230" s="450" t="s">
        <v>1719</v>
      </c>
    </row>
    <row r="231" spans="1:50" ht="35.15" hidden="1" customHeight="1">
      <c r="A231" s="149">
        <v>227</v>
      </c>
      <c r="B231" s="597" t="s">
        <v>303</v>
      </c>
      <c r="C231" s="597"/>
      <c r="D231" s="597" t="s">
        <v>1768</v>
      </c>
      <c r="E231" s="597" t="s">
        <v>1769</v>
      </c>
      <c r="F231" s="597" t="s">
        <v>281</v>
      </c>
      <c r="G231" s="597">
        <v>1</v>
      </c>
      <c r="H231" s="597">
        <v>0</v>
      </c>
      <c r="I231" s="597" t="s">
        <v>1609</v>
      </c>
      <c r="J231" s="597" t="s">
        <v>1769</v>
      </c>
      <c r="K231" s="597" t="s">
        <v>1611</v>
      </c>
      <c r="L231" s="597" t="s">
        <v>1108</v>
      </c>
      <c r="M231" s="597" t="s">
        <v>1062</v>
      </c>
      <c r="N231" s="597" t="s">
        <v>1769</v>
      </c>
      <c r="O231" s="597" t="s">
        <v>1770</v>
      </c>
      <c r="P231" s="597" t="s">
        <v>1771</v>
      </c>
      <c r="Q231" s="597">
        <v>16636</v>
      </c>
      <c r="R231" s="621">
        <v>14634</v>
      </c>
      <c r="S231" s="621">
        <v>14355</v>
      </c>
      <c r="T231" s="621">
        <v>255</v>
      </c>
      <c r="U231" s="621">
        <v>24</v>
      </c>
      <c r="V231" s="621">
        <v>279</v>
      </c>
      <c r="W231" s="622">
        <v>0.98089999999999999</v>
      </c>
      <c r="X231" s="464">
        <v>1</v>
      </c>
      <c r="Y231" s="464">
        <v>1</v>
      </c>
      <c r="Z231" s="464">
        <v>1</v>
      </c>
      <c r="AA231" s="464">
        <v>1</v>
      </c>
      <c r="AB231" s="464" t="s">
        <v>303</v>
      </c>
      <c r="AC231" s="463" t="s">
        <v>1772</v>
      </c>
      <c r="AD231" s="463"/>
      <c r="AE231" s="463"/>
      <c r="AF231" s="463"/>
      <c r="AG231" s="463"/>
      <c r="AH231" s="463"/>
      <c r="AI231" s="463"/>
      <c r="AJ231" s="460"/>
      <c r="AK231" s="460"/>
      <c r="AL231" s="460"/>
      <c r="AM231" s="460"/>
      <c r="AN231" s="460"/>
      <c r="AO231" s="460"/>
      <c r="AP231" s="463" t="s">
        <v>289</v>
      </c>
      <c r="AQ231" s="463">
        <v>0</v>
      </c>
      <c r="AT231" s="177" t="s">
        <v>1076</v>
      </c>
      <c r="AU231" s="594" t="s">
        <v>1730</v>
      </c>
      <c r="AV231" s="392" t="s">
        <v>1773</v>
      </c>
      <c r="AW231" s="595" t="s">
        <v>1774</v>
      </c>
      <c r="AX231" s="450" t="s">
        <v>1727</v>
      </c>
    </row>
    <row r="232" spans="1:50" ht="35.15" hidden="1" customHeight="1">
      <c r="A232" s="149">
        <v>228</v>
      </c>
      <c r="B232" s="597" t="s">
        <v>303</v>
      </c>
      <c r="C232" s="597"/>
      <c r="D232" s="597" t="s">
        <v>1775</v>
      </c>
      <c r="E232" s="597" t="s">
        <v>1776</v>
      </c>
      <c r="F232" s="597" t="s">
        <v>281</v>
      </c>
      <c r="G232" s="597">
        <v>1</v>
      </c>
      <c r="H232" s="597">
        <v>0</v>
      </c>
      <c r="I232" s="597" t="s">
        <v>1609</v>
      </c>
      <c r="J232" s="597" t="s">
        <v>1777</v>
      </c>
      <c r="K232" s="597" t="s">
        <v>1611</v>
      </c>
      <c r="L232" s="597" t="s">
        <v>1108</v>
      </c>
      <c r="M232" s="597" t="s">
        <v>1062</v>
      </c>
      <c r="N232" s="597" t="s">
        <v>1776</v>
      </c>
      <c r="O232" s="597" t="s">
        <v>1776</v>
      </c>
      <c r="P232" s="597" t="s">
        <v>1778</v>
      </c>
      <c r="Q232" s="597">
        <v>5804</v>
      </c>
      <c r="R232" s="621">
        <v>5617</v>
      </c>
      <c r="S232" s="621">
        <v>5505</v>
      </c>
      <c r="T232" s="621">
        <v>112</v>
      </c>
      <c r="U232" s="621">
        <v>0</v>
      </c>
      <c r="V232" s="621">
        <v>112</v>
      </c>
      <c r="W232" s="622">
        <v>0.98009999999999997</v>
      </c>
      <c r="X232" s="464">
        <v>1</v>
      </c>
      <c r="Y232" s="464">
        <v>1</v>
      </c>
      <c r="Z232" s="464">
        <v>1</v>
      </c>
      <c r="AA232" s="464">
        <v>1</v>
      </c>
      <c r="AB232" s="464" t="s">
        <v>303</v>
      </c>
      <c r="AC232" s="463" t="s">
        <v>1779</v>
      </c>
      <c r="AD232" s="463"/>
      <c r="AE232" s="463"/>
      <c r="AF232" s="463"/>
      <c r="AG232" s="463"/>
      <c r="AH232" s="463"/>
      <c r="AI232" s="463"/>
      <c r="AJ232" s="460"/>
      <c r="AK232" s="460"/>
      <c r="AL232" s="460"/>
      <c r="AM232" s="460"/>
      <c r="AN232" s="460"/>
      <c r="AO232" s="460"/>
      <c r="AP232" s="463" t="s">
        <v>289</v>
      </c>
      <c r="AQ232" s="463">
        <v>0</v>
      </c>
      <c r="AT232" s="177" t="s">
        <v>303</v>
      </c>
      <c r="AU232" s="392" t="s">
        <v>1738</v>
      </c>
      <c r="AV232" s="392" t="s">
        <v>1780</v>
      </c>
      <c r="AW232" s="392" t="s">
        <v>1781</v>
      </c>
      <c r="AX232" s="450" t="s">
        <v>1734</v>
      </c>
    </row>
    <row r="233" spans="1:50" ht="35.15" hidden="1" customHeight="1">
      <c r="A233" s="149">
        <v>229</v>
      </c>
      <c r="B233" s="597" t="s">
        <v>303</v>
      </c>
      <c r="C233" s="597"/>
      <c r="D233" s="597" t="s">
        <v>1782</v>
      </c>
      <c r="E233" s="597" t="s">
        <v>1783</v>
      </c>
      <c r="F233" s="597" t="s">
        <v>281</v>
      </c>
      <c r="G233" s="597">
        <v>1</v>
      </c>
      <c r="H233" s="597">
        <v>0</v>
      </c>
      <c r="I233" s="597" t="s">
        <v>1609</v>
      </c>
      <c r="J233" s="597" t="s">
        <v>1777</v>
      </c>
      <c r="K233" s="597" t="s">
        <v>1611</v>
      </c>
      <c r="L233" s="597" t="s">
        <v>1108</v>
      </c>
      <c r="M233" s="597" t="s">
        <v>1062</v>
      </c>
      <c r="N233" s="597" t="s">
        <v>1783</v>
      </c>
      <c r="O233" s="597" t="s">
        <v>1783</v>
      </c>
      <c r="P233" s="597" t="s">
        <v>1784</v>
      </c>
      <c r="Q233" s="597">
        <v>4560</v>
      </c>
      <c r="R233" s="621">
        <v>4837</v>
      </c>
      <c r="S233" s="621">
        <v>4767</v>
      </c>
      <c r="T233" s="621">
        <v>13</v>
      </c>
      <c r="U233" s="621">
        <v>57</v>
      </c>
      <c r="V233" s="621">
        <v>70</v>
      </c>
      <c r="W233" s="622">
        <v>0.98550000000000004</v>
      </c>
      <c r="X233" s="464">
        <v>1</v>
      </c>
      <c r="Y233" s="464">
        <v>1</v>
      </c>
      <c r="Z233" s="464">
        <v>1</v>
      </c>
      <c r="AA233" s="464">
        <v>1</v>
      </c>
      <c r="AB233" s="464" t="s">
        <v>303</v>
      </c>
      <c r="AC233" s="463" t="s">
        <v>1785</v>
      </c>
      <c r="AD233" s="463"/>
      <c r="AE233" s="463"/>
      <c r="AF233" s="463"/>
      <c r="AG233" s="463"/>
      <c r="AH233" s="463"/>
      <c r="AI233" s="463"/>
      <c r="AJ233" s="460"/>
      <c r="AK233" s="460"/>
      <c r="AL233" s="460"/>
      <c r="AM233" s="460"/>
      <c r="AN233" s="460"/>
      <c r="AO233" s="460"/>
      <c r="AP233" s="463" t="s">
        <v>289</v>
      </c>
      <c r="AQ233" s="463">
        <v>0</v>
      </c>
      <c r="AT233" s="177" t="s">
        <v>303</v>
      </c>
      <c r="AU233" s="392" t="s">
        <v>1746</v>
      </c>
      <c r="AV233" s="392" t="s">
        <v>1786</v>
      </c>
      <c r="AW233" s="392" t="s">
        <v>1741</v>
      </c>
      <c r="AX233" s="450" t="s">
        <v>1741</v>
      </c>
    </row>
    <row r="234" spans="1:50" ht="35.15" hidden="1" customHeight="1">
      <c r="A234" s="149">
        <v>230</v>
      </c>
      <c r="B234" s="597" t="s">
        <v>303</v>
      </c>
      <c r="C234" s="597"/>
      <c r="D234" s="597" t="s">
        <v>1787</v>
      </c>
      <c r="E234" s="597" t="s">
        <v>1788</v>
      </c>
      <c r="F234" s="597" t="s">
        <v>281</v>
      </c>
      <c r="G234" s="597">
        <v>1</v>
      </c>
      <c r="H234" s="597">
        <v>0</v>
      </c>
      <c r="I234" s="597" t="s">
        <v>1609</v>
      </c>
      <c r="J234" s="597" t="s">
        <v>1698</v>
      </c>
      <c r="K234" s="597" t="s">
        <v>1626</v>
      </c>
      <c r="L234" s="597" t="s">
        <v>1108</v>
      </c>
      <c r="M234" s="597" t="s">
        <v>1062</v>
      </c>
      <c r="N234" s="597" t="s">
        <v>1788</v>
      </c>
      <c r="O234" s="597" t="s">
        <v>1788</v>
      </c>
      <c r="P234" s="597" t="s">
        <v>1789</v>
      </c>
      <c r="Q234" s="597">
        <v>5770</v>
      </c>
      <c r="R234" s="621">
        <v>5770</v>
      </c>
      <c r="S234" s="621">
        <v>5286</v>
      </c>
      <c r="T234" s="621">
        <v>476</v>
      </c>
      <c r="U234" s="621">
        <v>8</v>
      </c>
      <c r="V234" s="621">
        <v>484</v>
      </c>
      <c r="W234" s="622">
        <v>0.91610000000000003</v>
      </c>
      <c r="X234" s="464">
        <v>0</v>
      </c>
      <c r="Y234" s="464">
        <v>1</v>
      </c>
      <c r="Z234" s="464">
        <v>1</v>
      </c>
      <c r="AA234" s="464">
        <v>0</v>
      </c>
      <c r="AB234" s="464" t="s">
        <v>303</v>
      </c>
      <c r="AC234" s="463" t="s">
        <v>1790</v>
      </c>
      <c r="AD234" s="463"/>
      <c r="AE234" s="463"/>
      <c r="AF234" s="463"/>
      <c r="AG234" s="463"/>
      <c r="AH234" s="463"/>
      <c r="AI234" s="463"/>
      <c r="AJ234" s="460"/>
      <c r="AK234" s="460"/>
      <c r="AL234" s="460"/>
      <c r="AM234" s="460"/>
      <c r="AN234" s="460"/>
      <c r="AO234" s="460"/>
      <c r="AP234" s="463" t="s">
        <v>289</v>
      </c>
      <c r="AQ234" s="463">
        <v>0</v>
      </c>
      <c r="AT234" s="177" t="s">
        <v>1684</v>
      </c>
      <c r="AU234" s="594" t="s">
        <v>1752</v>
      </c>
      <c r="AV234" s="392" t="s">
        <v>1791</v>
      </c>
      <c r="AW234" s="595" t="s">
        <v>1792</v>
      </c>
      <c r="AX234" s="450" t="s">
        <v>1749</v>
      </c>
    </row>
    <row r="235" spans="1:50" ht="35.15" hidden="1" customHeight="1">
      <c r="A235" s="149">
        <v>231</v>
      </c>
      <c r="B235" s="597" t="s">
        <v>303</v>
      </c>
      <c r="C235" s="597"/>
      <c r="D235" s="597" t="s">
        <v>1793</v>
      </c>
      <c r="E235" s="597" t="s">
        <v>1794</v>
      </c>
      <c r="F235" s="597" t="s">
        <v>281</v>
      </c>
      <c r="G235" s="597">
        <v>1</v>
      </c>
      <c r="H235" s="597">
        <v>0</v>
      </c>
      <c r="I235" s="597" t="s">
        <v>1609</v>
      </c>
      <c r="J235" s="597" t="s">
        <v>1698</v>
      </c>
      <c r="K235" s="597" t="s">
        <v>1626</v>
      </c>
      <c r="L235" s="597" t="s">
        <v>1108</v>
      </c>
      <c r="M235" s="597" t="s">
        <v>1062</v>
      </c>
      <c r="N235" s="597" t="s">
        <v>1795</v>
      </c>
      <c r="O235" s="597" t="s">
        <v>1796</v>
      </c>
      <c r="P235" s="597" t="s">
        <v>10428</v>
      </c>
      <c r="Q235" s="597">
        <v>4547</v>
      </c>
      <c r="R235" s="621">
        <v>4444</v>
      </c>
      <c r="S235" s="621">
        <v>4394</v>
      </c>
      <c r="T235" s="621">
        <v>0</v>
      </c>
      <c r="U235" s="621">
        <v>50</v>
      </c>
      <c r="V235" s="621">
        <v>50</v>
      </c>
      <c r="W235" s="622">
        <v>0.98870000000000002</v>
      </c>
      <c r="X235" s="464">
        <v>1</v>
      </c>
      <c r="Y235" s="464">
        <v>1</v>
      </c>
      <c r="Z235" s="464">
        <v>1</v>
      </c>
      <c r="AA235" s="464">
        <v>1</v>
      </c>
      <c r="AB235" s="464" t="s">
        <v>303</v>
      </c>
      <c r="AC235" s="463" t="s">
        <v>1797</v>
      </c>
      <c r="AD235" s="463"/>
      <c r="AE235" s="463"/>
      <c r="AF235" s="463"/>
      <c r="AG235" s="463"/>
      <c r="AH235" s="463"/>
      <c r="AI235" s="463"/>
      <c r="AJ235" s="460"/>
      <c r="AK235" s="460"/>
      <c r="AL235" s="460"/>
      <c r="AM235" s="460"/>
      <c r="AN235" s="460"/>
      <c r="AO235" s="460"/>
      <c r="AP235" s="463" t="s">
        <v>289</v>
      </c>
      <c r="AQ235" s="463">
        <v>0</v>
      </c>
      <c r="AT235" s="177" t="s">
        <v>303</v>
      </c>
      <c r="AU235" s="392" t="s">
        <v>1759</v>
      </c>
      <c r="AV235" s="392" t="s">
        <v>1798</v>
      </c>
      <c r="AW235" s="392" t="s">
        <v>1755</v>
      </c>
      <c r="AX235" s="450" t="s">
        <v>1755</v>
      </c>
    </row>
    <row r="236" spans="1:50" ht="35.15" hidden="1" customHeight="1">
      <c r="A236" s="149">
        <v>232</v>
      </c>
      <c r="B236" s="597" t="s">
        <v>303</v>
      </c>
      <c r="C236" s="597"/>
      <c r="D236" s="597" t="s">
        <v>1799</v>
      </c>
      <c r="E236" s="597" t="s">
        <v>1800</v>
      </c>
      <c r="F236" s="597" t="s">
        <v>281</v>
      </c>
      <c r="G236" s="597">
        <v>1</v>
      </c>
      <c r="H236" s="597">
        <v>0</v>
      </c>
      <c r="I236" s="597" t="s">
        <v>1609</v>
      </c>
      <c r="J236" s="597" t="s">
        <v>1777</v>
      </c>
      <c r="K236" s="597" t="s">
        <v>1611</v>
      </c>
      <c r="L236" s="597" t="s">
        <v>1108</v>
      </c>
      <c r="M236" s="597" t="s">
        <v>1062</v>
      </c>
      <c r="N236" s="597" t="s">
        <v>1800</v>
      </c>
      <c r="O236" s="597" t="s">
        <v>1801</v>
      </c>
      <c r="P236" s="597" t="s">
        <v>1802</v>
      </c>
      <c r="Q236" s="597">
        <v>8001</v>
      </c>
      <c r="R236" s="621">
        <v>7401</v>
      </c>
      <c r="S236" s="621">
        <v>6773</v>
      </c>
      <c r="T236" s="621">
        <v>190</v>
      </c>
      <c r="U236" s="621">
        <v>438</v>
      </c>
      <c r="V236" s="621">
        <v>628</v>
      </c>
      <c r="W236" s="622">
        <v>0.91510000000000002</v>
      </c>
      <c r="X236" s="464">
        <v>0</v>
      </c>
      <c r="Y236" s="464">
        <v>1</v>
      </c>
      <c r="Z236" s="464">
        <v>1</v>
      </c>
      <c r="AA236" s="464">
        <v>0</v>
      </c>
      <c r="AB236" s="464" t="s">
        <v>303</v>
      </c>
      <c r="AC236" s="463" t="s">
        <v>1803</v>
      </c>
      <c r="AD236" s="463"/>
      <c r="AE236" s="463"/>
      <c r="AF236" s="463"/>
      <c r="AG236" s="463"/>
      <c r="AH236" s="463"/>
      <c r="AI236" s="463"/>
      <c r="AJ236" s="460"/>
      <c r="AK236" s="460"/>
      <c r="AL236" s="460"/>
      <c r="AM236" s="460"/>
      <c r="AN236" s="460"/>
      <c r="AO236" s="460"/>
      <c r="AP236" s="463" t="s">
        <v>289</v>
      </c>
      <c r="AQ236" s="463">
        <v>0</v>
      </c>
      <c r="AT236" s="177" t="s">
        <v>303</v>
      </c>
      <c r="AU236" s="392" t="s">
        <v>1765</v>
      </c>
      <c r="AV236" s="392" t="s">
        <v>1804</v>
      </c>
      <c r="AW236" s="392" t="s">
        <v>1762</v>
      </c>
      <c r="AX236" s="450" t="s">
        <v>1762</v>
      </c>
    </row>
    <row r="237" spans="1:50" ht="35.15" hidden="1" customHeight="1">
      <c r="A237" s="149">
        <v>233</v>
      </c>
      <c r="B237" s="597" t="s">
        <v>303</v>
      </c>
      <c r="C237" s="597"/>
      <c r="D237" s="597" t="s">
        <v>1805</v>
      </c>
      <c r="E237" s="597" t="s">
        <v>1806</v>
      </c>
      <c r="F237" s="597" t="s">
        <v>281</v>
      </c>
      <c r="G237" s="597">
        <v>1</v>
      </c>
      <c r="H237" s="597">
        <v>0</v>
      </c>
      <c r="I237" s="597" t="s">
        <v>1609</v>
      </c>
      <c r="J237" s="597" t="s">
        <v>1617</v>
      </c>
      <c r="K237" s="597" t="s">
        <v>1611</v>
      </c>
      <c r="L237" s="597" t="s">
        <v>1108</v>
      </c>
      <c r="M237" s="597" t="s">
        <v>1062</v>
      </c>
      <c r="N237" s="597" t="s">
        <v>1806</v>
      </c>
      <c r="O237" s="597" t="s">
        <v>1806</v>
      </c>
      <c r="P237" s="597" t="s">
        <v>1807</v>
      </c>
      <c r="Q237" s="597">
        <v>6622</v>
      </c>
      <c r="R237" s="621">
        <v>5851</v>
      </c>
      <c r="S237" s="621">
        <v>5287</v>
      </c>
      <c r="T237" s="621">
        <v>555</v>
      </c>
      <c r="U237" s="621">
        <v>9</v>
      </c>
      <c r="V237" s="621">
        <v>564</v>
      </c>
      <c r="W237" s="622">
        <v>0.90359999999999996</v>
      </c>
      <c r="X237" s="464">
        <v>0</v>
      </c>
      <c r="Y237" s="464">
        <v>0</v>
      </c>
      <c r="Z237" s="464">
        <v>1</v>
      </c>
      <c r="AA237" s="464">
        <v>0</v>
      </c>
      <c r="AB237" s="464" t="s">
        <v>303</v>
      </c>
      <c r="AC237" s="463" t="s">
        <v>1808</v>
      </c>
      <c r="AD237" s="463"/>
      <c r="AE237" s="463"/>
      <c r="AF237" s="463"/>
      <c r="AG237" s="463"/>
      <c r="AH237" s="463"/>
      <c r="AI237" s="463"/>
      <c r="AJ237" s="460"/>
      <c r="AK237" s="460"/>
      <c r="AL237" s="460"/>
      <c r="AM237" s="460"/>
      <c r="AN237" s="460"/>
      <c r="AO237" s="460"/>
      <c r="AP237" s="463" t="s">
        <v>289</v>
      </c>
      <c r="AQ237" s="463">
        <v>0</v>
      </c>
      <c r="AT237" s="177" t="s">
        <v>303</v>
      </c>
      <c r="AU237" s="392" t="s">
        <v>1772</v>
      </c>
      <c r="AV237" s="392" t="s">
        <v>1809</v>
      </c>
      <c r="AW237" s="392" t="s">
        <v>1810</v>
      </c>
      <c r="AX237" s="450" t="s">
        <v>1769</v>
      </c>
    </row>
    <row r="238" spans="1:50" ht="35.15" hidden="1" customHeight="1">
      <c r="A238" s="149">
        <v>234</v>
      </c>
      <c r="B238" s="597" t="s">
        <v>303</v>
      </c>
      <c r="C238" s="597"/>
      <c r="D238" s="597" t="s">
        <v>1811</v>
      </c>
      <c r="E238" s="597" t="s">
        <v>1812</v>
      </c>
      <c r="F238" s="597" t="s">
        <v>281</v>
      </c>
      <c r="G238" s="597">
        <v>1</v>
      </c>
      <c r="H238" s="597">
        <v>0</v>
      </c>
      <c r="I238" s="597" t="s">
        <v>1609</v>
      </c>
      <c r="J238" s="597" t="s">
        <v>1706</v>
      </c>
      <c r="K238" s="597" t="s">
        <v>1611</v>
      </c>
      <c r="L238" s="597" t="s">
        <v>1108</v>
      </c>
      <c r="M238" s="597" t="s">
        <v>1062</v>
      </c>
      <c r="N238" s="597" t="s">
        <v>1812</v>
      </c>
      <c r="O238" s="597" t="s">
        <v>1812</v>
      </c>
      <c r="P238" s="597" t="s">
        <v>1813</v>
      </c>
      <c r="Q238" s="597">
        <v>28575</v>
      </c>
      <c r="R238" s="621">
        <v>28557</v>
      </c>
      <c r="S238" s="621">
        <v>28494</v>
      </c>
      <c r="T238" s="621">
        <v>5</v>
      </c>
      <c r="U238" s="621">
        <v>58</v>
      </c>
      <c r="V238" s="621">
        <v>63</v>
      </c>
      <c r="W238" s="622">
        <v>0.99780000000000002</v>
      </c>
      <c r="X238" s="464">
        <v>1</v>
      </c>
      <c r="Y238" s="464">
        <v>1</v>
      </c>
      <c r="Z238" s="464">
        <v>1</v>
      </c>
      <c r="AA238" s="464">
        <v>1</v>
      </c>
      <c r="AB238" s="464" t="s">
        <v>303</v>
      </c>
      <c r="AC238" s="463" t="s">
        <v>1814</v>
      </c>
      <c r="AD238" s="463"/>
      <c r="AE238" s="463"/>
      <c r="AF238" s="463"/>
      <c r="AG238" s="463"/>
      <c r="AH238" s="463"/>
      <c r="AI238" s="463"/>
      <c r="AJ238" s="460"/>
      <c r="AK238" s="460"/>
      <c r="AL238" s="460"/>
      <c r="AM238" s="460"/>
      <c r="AN238" s="460"/>
      <c r="AO238" s="460"/>
      <c r="AP238" s="463" t="s">
        <v>289</v>
      </c>
      <c r="AQ238" s="463">
        <v>0</v>
      </c>
      <c r="AT238" s="177" t="s">
        <v>303</v>
      </c>
      <c r="AU238" s="392" t="s">
        <v>1779</v>
      </c>
      <c r="AV238" s="392" t="s">
        <v>1815</v>
      </c>
      <c r="AW238" s="392" t="s">
        <v>1816</v>
      </c>
      <c r="AX238" s="450" t="s">
        <v>1776</v>
      </c>
    </row>
    <row r="239" spans="1:50" ht="35.15" hidden="1" customHeight="1">
      <c r="A239" s="149">
        <v>235</v>
      </c>
      <c r="B239" s="597" t="s">
        <v>303</v>
      </c>
      <c r="C239" s="597"/>
      <c r="D239" s="597" t="s">
        <v>1817</v>
      </c>
      <c r="E239" s="597" t="s">
        <v>1818</v>
      </c>
      <c r="F239" s="597" t="s">
        <v>281</v>
      </c>
      <c r="G239" s="597">
        <v>1</v>
      </c>
      <c r="H239" s="597">
        <v>0</v>
      </c>
      <c r="I239" s="597" t="s">
        <v>1609</v>
      </c>
      <c r="J239" s="597" t="s">
        <v>1617</v>
      </c>
      <c r="K239" s="597" t="s">
        <v>1611</v>
      </c>
      <c r="L239" s="597" t="s">
        <v>1108</v>
      </c>
      <c r="M239" s="597" t="s">
        <v>1062</v>
      </c>
      <c r="N239" s="597" t="s">
        <v>1818</v>
      </c>
      <c r="O239" s="597" t="s">
        <v>1818</v>
      </c>
      <c r="P239" s="597" t="s">
        <v>1819</v>
      </c>
      <c r="Q239" s="597">
        <v>5665</v>
      </c>
      <c r="R239" s="621">
        <v>5469</v>
      </c>
      <c r="S239" s="621">
        <v>4150</v>
      </c>
      <c r="T239" s="621">
        <v>1300</v>
      </c>
      <c r="U239" s="621">
        <v>19</v>
      </c>
      <c r="V239" s="621">
        <v>1319</v>
      </c>
      <c r="W239" s="622">
        <v>0.75880000000000003</v>
      </c>
      <c r="X239" s="464">
        <v>0</v>
      </c>
      <c r="Y239" s="464">
        <v>1</v>
      </c>
      <c r="Z239" s="464">
        <v>1</v>
      </c>
      <c r="AA239" s="464">
        <v>0</v>
      </c>
      <c r="AB239" s="464" t="s">
        <v>303</v>
      </c>
      <c r="AC239" s="463" t="s">
        <v>1820</v>
      </c>
      <c r="AD239" s="463"/>
      <c r="AE239" s="463"/>
      <c r="AF239" s="463"/>
      <c r="AG239" s="463"/>
      <c r="AH239" s="463"/>
      <c r="AI239" s="463"/>
      <c r="AJ239" s="460"/>
      <c r="AK239" s="460"/>
      <c r="AL239" s="460"/>
      <c r="AM239" s="460"/>
      <c r="AN239" s="460"/>
      <c r="AO239" s="460"/>
      <c r="AP239" s="463" t="s">
        <v>289</v>
      </c>
      <c r="AQ239" s="463">
        <v>0</v>
      </c>
      <c r="AT239" s="177" t="s">
        <v>303</v>
      </c>
      <c r="AU239" s="392" t="s">
        <v>1785</v>
      </c>
      <c r="AV239" s="392" t="s">
        <v>1821</v>
      </c>
      <c r="AW239" s="392" t="s">
        <v>1822</v>
      </c>
      <c r="AX239" s="450" t="s">
        <v>1783</v>
      </c>
    </row>
    <row r="240" spans="1:50" ht="35.15" hidden="1" customHeight="1">
      <c r="A240" s="149">
        <v>236</v>
      </c>
      <c r="B240" s="597" t="s">
        <v>303</v>
      </c>
      <c r="C240" s="597"/>
      <c r="D240" s="597" t="s">
        <v>1823</v>
      </c>
      <c r="E240" s="597" t="s">
        <v>1824</v>
      </c>
      <c r="F240" s="597" t="s">
        <v>281</v>
      </c>
      <c r="G240" s="597">
        <v>1</v>
      </c>
      <c r="H240" s="597">
        <v>0</v>
      </c>
      <c r="I240" s="597" t="s">
        <v>1609</v>
      </c>
      <c r="J240" s="597" t="s">
        <v>1625</v>
      </c>
      <c r="K240" s="597" t="s">
        <v>1611</v>
      </c>
      <c r="L240" s="597" t="s">
        <v>1108</v>
      </c>
      <c r="M240" s="597" t="s">
        <v>1062</v>
      </c>
      <c r="N240" s="597" t="s">
        <v>1825</v>
      </c>
      <c r="O240" s="597" t="s">
        <v>1825</v>
      </c>
      <c r="P240" s="597" t="s">
        <v>10429</v>
      </c>
      <c r="Q240" s="597">
        <v>3909</v>
      </c>
      <c r="R240" s="621">
        <v>3909</v>
      </c>
      <c r="S240" s="621">
        <v>3548</v>
      </c>
      <c r="T240" s="621">
        <v>314</v>
      </c>
      <c r="U240" s="621">
        <v>47</v>
      </c>
      <c r="V240" s="621">
        <v>361</v>
      </c>
      <c r="W240" s="622">
        <v>0.90759999999999996</v>
      </c>
      <c r="X240" s="464">
        <v>0</v>
      </c>
      <c r="Y240" s="464">
        <v>1</v>
      </c>
      <c r="Z240" s="464">
        <v>1</v>
      </c>
      <c r="AA240" s="464">
        <v>0</v>
      </c>
      <c r="AB240" s="464" t="s">
        <v>303</v>
      </c>
      <c r="AC240" s="463" t="s">
        <v>1826</v>
      </c>
      <c r="AD240" s="463"/>
      <c r="AE240" s="463"/>
      <c r="AF240" s="463"/>
      <c r="AG240" s="463"/>
      <c r="AH240" s="463"/>
      <c r="AI240" s="463"/>
      <c r="AJ240" s="460"/>
      <c r="AK240" s="460"/>
      <c r="AL240" s="460"/>
      <c r="AM240" s="460"/>
      <c r="AN240" s="460"/>
      <c r="AO240" s="460"/>
      <c r="AP240" s="463" t="s">
        <v>289</v>
      </c>
      <c r="AQ240" s="463">
        <v>0</v>
      </c>
      <c r="AT240" s="177" t="s">
        <v>303</v>
      </c>
      <c r="AU240" s="392" t="s">
        <v>1790</v>
      </c>
      <c r="AV240" s="392" t="s">
        <v>1827</v>
      </c>
      <c r="AW240" s="392" t="s">
        <v>1828</v>
      </c>
      <c r="AX240" s="450" t="s">
        <v>1788</v>
      </c>
    </row>
    <row r="241" spans="1:50" ht="35.15" hidden="1" customHeight="1">
      <c r="A241" s="149">
        <v>237</v>
      </c>
      <c r="B241" s="597" t="s">
        <v>1076</v>
      </c>
      <c r="C241" s="597"/>
      <c r="D241" s="597" t="s">
        <v>1829</v>
      </c>
      <c r="E241" s="597" t="s">
        <v>1830</v>
      </c>
      <c r="F241" s="597" t="s">
        <v>281</v>
      </c>
      <c r="G241" s="597">
        <v>1</v>
      </c>
      <c r="H241" s="597">
        <v>0</v>
      </c>
      <c r="I241" s="597" t="s">
        <v>1609</v>
      </c>
      <c r="J241" s="597" t="s">
        <v>1831</v>
      </c>
      <c r="K241" s="597" t="s">
        <v>1652</v>
      </c>
      <c r="L241" s="597" t="s">
        <v>1108</v>
      </c>
      <c r="M241" s="597" t="s">
        <v>1062</v>
      </c>
      <c r="N241" s="597" t="s">
        <v>1830</v>
      </c>
      <c r="O241" s="597" t="s">
        <v>1830</v>
      </c>
      <c r="P241" s="597" t="s">
        <v>1832</v>
      </c>
      <c r="Q241" s="597">
        <v>7800</v>
      </c>
      <c r="R241" s="621">
        <v>7819</v>
      </c>
      <c r="S241" s="621">
        <v>7664</v>
      </c>
      <c r="T241" s="621">
        <v>155</v>
      </c>
      <c r="U241" s="621">
        <v>0</v>
      </c>
      <c r="V241" s="621">
        <v>155</v>
      </c>
      <c r="W241" s="622">
        <v>0.98019999999999996</v>
      </c>
      <c r="X241" s="464">
        <v>1</v>
      </c>
      <c r="Y241" s="464">
        <v>1</v>
      </c>
      <c r="Z241" s="464">
        <v>1</v>
      </c>
      <c r="AA241" s="464">
        <v>1</v>
      </c>
      <c r="AB241" s="464" t="s">
        <v>1076</v>
      </c>
      <c r="AC241" s="463" t="s">
        <v>1833</v>
      </c>
      <c r="AD241" s="463"/>
      <c r="AE241" s="463"/>
      <c r="AF241" s="463"/>
      <c r="AG241" s="463"/>
      <c r="AH241" s="463"/>
      <c r="AI241" s="463"/>
      <c r="AJ241" s="460"/>
      <c r="AK241" s="460"/>
      <c r="AL241" s="460"/>
      <c r="AM241" s="460"/>
      <c r="AN241" s="460"/>
      <c r="AO241" s="460"/>
      <c r="AP241" s="463" t="s">
        <v>289</v>
      </c>
      <c r="AQ241" s="463">
        <v>0</v>
      </c>
      <c r="AT241" s="177" t="s">
        <v>303</v>
      </c>
      <c r="AU241" s="392" t="s">
        <v>1797</v>
      </c>
      <c r="AV241" s="392" t="s">
        <v>1834</v>
      </c>
      <c r="AW241" s="392" t="s">
        <v>1835</v>
      </c>
      <c r="AX241" s="450" t="s">
        <v>1794</v>
      </c>
    </row>
    <row r="242" spans="1:50" ht="35.15" hidden="1" customHeight="1">
      <c r="A242" s="149">
        <v>238</v>
      </c>
      <c r="B242" s="597" t="s">
        <v>303</v>
      </c>
      <c r="C242" s="597"/>
      <c r="D242" s="597" t="s">
        <v>1836</v>
      </c>
      <c r="E242" s="597" t="s">
        <v>1837</v>
      </c>
      <c r="F242" s="597" t="s">
        <v>281</v>
      </c>
      <c r="G242" s="597">
        <v>1</v>
      </c>
      <c r="H242" s="597">
        <v>0</v>
      </c>
      <c r="I242" s="597" t="s">
        <v>1609</v>
      </c>
      <c r="J242" s="597" t="s">
        <v>1777</v>
      </c>
      <c r="K242" s="597" t="s">
        <v>1611</v>
      </c>
      <c r="L242" s="597" t="s">
        <v>1108</v>
      </c>
      <c r="M242" s="597" t="s">
        <v>1062</v>
      </c>
      <c r="N242" s="597" t="s">
        <v>1837</v>
      </c>
      <c r="O242" s="597" t="s">
        <v>1837</v>
      </c>
      <c r="P242" s="597" t="s">
        <v>1838</v>
      </c>
      <c r="Q242" s="597">
        <v>4704</v>
      </c>
      <c r="R242" s="621">
        <v>4361</v>
      </c>
      <c r="S242" s="621">
        <v>4255</v>
      </c>
      <c r="T242" s="621">
        <v>60</v>
      </c>
      <c r="U242" s="621">
        <v>46</v>
      </c>
      <c r="V242" s="621">
        <v>106</v>
      </c>
      <c r="W242" s="622">
        <v>0.97570000000000001</v>
      </c>
      <c r="X242" s="464">
        <v>0</v>
      </c>
      <c r="Y242" s="464">
        <v>1</v>
      </c>
      <c r="Z242" s="464">
        <v>1</v>
      </c>
      <c r="AA242" s="464">
        <v>0</v>
      </c>
      <c r="AB242" s="464" t="s">
        <v>303</v>
      </c>
      <c r="AC242" s="463" t="s">
        <v>1839</v>
      </c>
      <c r="AD242" s="463"/>
      <c r="AE242" s="463"/>
      <c r="AF242" s="463"/>
      <c r="AG242" s="463"/>
      <c r="AH242" s="463"/>
      <c r="AI242" s="463"/>
      <c r="AJ242" s="460"/>
      <c r="AK242" s="460"/>
      <c r="AL242" s="460"/>
      <c r="AM242" s="460"/>
      <c r="AN242" s="460"/>
      <c r="AO242" s="460"/>
      <c r="AP242" s="463" t="s">
        <v>289</v>
      </c>
      <c r="AQ242" s="463">
        <v>0</v>
      </c>
      <c r="AT242" s="177" t="s">
        <v>303</v>
      </c>
      <c r="AU242" s="392" t="s">
        <v>1803</v>
      </c>
      <c r="AV242" s="392" t="s">
        <v>1840</v>
      </c>
      <c r="AW242" s="392" t="s">
        <v>1841</v>
      </c>
      <c r="AX242" s="450" t="s">
        <v>1800</v>
      </c>
    </row>
    <row r="243" spans="1:50" ht="35.15" hidden="1" customHeight="1">
      <c r="A243" s="149">
        <v>239</v>
      </c>
      <c r="B243" s="597" t="s">
        <v>303</v>
      </c>
      <c r="C243" s="597"/>
      <c r="D243" s="597" t="s">
        <v>1842</v>
      </c>
      <c r="E243" s="597" t="s">
        <v>1843</v>
      </c>
      <c r="F243" s="597" t="s">
        <v>281</v>
      </c>
      <c r="G243" s="597">
        <v>1</v>
      </c>
      <c r="H243" s="597">
        <v>0</v>
      </c>
      <c r="I243" s="597" t="s">
        <v>1609</v>
      </c>
      <c r="J243" s="597" t="s">
        <v>1742</v>
      </c>
      <c r="K243" s="597" t="s">
        <v>1626</v>
      </c>
      <c r="L243" s="597" t="s">
        <v>1108</v>
      </c>
      <c r="M243" s="597" t="s">
        <v>1062</v>
      </c>
      <c r="N243" s="597" t="s">
        <v>1843</v>
      </c>
      <c r="O243" s="597" t="s">
        <v>1843</v>
      </c>
      <c r="P243" s="597" t="s">
        <v>1844</v>
      </c>
      <c r="Q243" s="597">
        <v>2619</v>
      </c>
      <c r="R243" s="621">
        <v>2525</v>
      </c>
      <c r="S243" s="621">
        <v>2471</v>
      </c>
      <c r="T243" s="621">
        <v>46</v>
      </c>
      <c r="U243" s="621">
        <v>8</v>
      </c>
      <c r="V243" s="621">
        <v>54</v>
      </c>
      <c r="W243" s="622">
        <v>0.97860000000000003</v>
      </c>
      <c r="X243" s="464">
        <v>0</v>
      </c>
      <c r="Y243" s="464">
        <v>1</v>
      </c>
      <c r="Z243" s="464">
        <v>1</v>
      </c>
      <c r="AA243" s="464">
        <v>0</v>
      </c>
      <c r="AB243" s="464" t="s">
        <v>303</v>
      </c>
      <c r="AC243" s="463" t="s">
        <v>1845</v>
      </c>
      <c r="AD243" s="463"/>
      <c r="AE243" s="463"/>
      <c r="AF243" s="463"/>
      <c r="AG243" s="463"/>
      <c r="AH243" s="463"/>
      <c r="AI243" s="463"/>
      <c r="AJ243" s="460"/>
      <c r="AK243" s="460"/>
      <c r="AL243" s="460"/>
      <c r="AM243" s="460"/>
      <c r="AN243" s="460"/>
      <c r="AO243" s="460"/>
      <c r="AP243" s="463" t="s">
        <v>289</v>
      </c>
      <c r="AQ243" s="463">
        <v>0</v>
      </c>
      <c r="AT243" s="177" t="s">
        <v>303</v>
      </c>
      <c r="AU243" s="392" t="s">
        <v>1808</v>
      </c>
      <c r="AV243" s="392" t="s">
        <v>1846</v>
      </c>
      <c r="AW243" s="392" t="s">
        <v>1806</v>
      </c>
      <c r="AX243" s="450" t="s">
        <v>1806</v>
      </c>
    </row>
    <row r="244" spans="1:50" ht="35.15" hidden="1" customHeight="1">
      <c r="A244" s="149">
        <v>240</v>
      </c>
      <c r="B244" s="597" t="s">
        <v>1076</v>
      </c>
      <c r="C244" s="597"/>
      <c r="D244" s="597" t="s">
        <v>1847</v>
      </c>
      <c r="E244" s="597" t="s">
        <v>1848</v>
      </c>
      <c r="F244" s="597" t="s">
        <v>281</v>
      </c>
      <c r="G244" s="597">
        <v>1</v>
      </c>
      <c r="H244" s="597">
        <v>0</v>
      </c>
      <c r="I244" s="597" t="s">
        <v>1609</v>
      </c>
      <c r="J244" s="597" t="s">
        <v>1661</v>
      </c>
      <c r="K244" s="597" t="s">
        <v>1076</v>
      </c>
      <c r="L244" s="597" t="s">
        <v>1108</v>
      </c>
      <c r="M244" s="597" t="s">
        <v>1062</v>
      </c>
      <c r="N244" s="597" t="s">
        <v>1849</v>
      </c>
      <c r="O244" s="597" t="s">
        <v>1849</v>
      </c>
      <c r="P244" s="597" t="s">
        <v>1850</v>
      </c>
      <c r="Q244" s="597">
        <v>4039</v>
      </c>
      <c r="R244" s="621">
        <v>5000</v>
      </c>
      <c r="S244" s="621">
        <v>4922</v>
      </c>
      <c r="T244" s="621">
        <v>78</v>
      </c>
      <c r="U244" s="621">
        <v>0</v>
      </c>
      <c r="V244" s="621">
        <v>78</v>
      </c>
      <c r="W244" s="622">
        <v>0.98440000000000005</v>
      </c>
      <c r="X244" s="464">
        <v>1</v>
      </c>
      <c r="Y244" s="464">
        <v>0</v>
      </c>
      <c r="Z244" s="464">
        <v>1</v>
      </c>
      <c r="AA244" s="464">
        <v>0</v>
      </c>
      <c r="AB244" s="464" t="s">
        <v>1076</v>
      </c>
      <c r="AC244" s="463" t="s">
        <v>1851</v>
      </c>
      <c r="AD244" s="463"/>
      <c r="AE244" s="463"/>
      <c r="AF244" s="463"/>
      <c r="AG244" s="463"/>
      <c r="AH244" s="463"/>
      <c r="AI244" s="463"/>
      <c r="AJ244" s="460"/>
      <c r="AK244" s="460"/>
      <c r="AL244" s="460"/>
      <c r="AM244" s="460"/>
      <c r="AN244" s="460"/>
      <c r="AO244" s="460"/>
      <c r="AP244" s="463" t="s">
        <v>289</v>
      </c>
      <c r="AQ244" s="463">
        <v>0</v>
      </c>
      <c r="AT244" s="177" t="s">
        <v>303</v>
      </c>
      <c r="AU244" s="392" t="s">
        <v>1814</v>
      </c>
      <c r="AV244" s="392" t="s">
        <v>1852</v>
      </c>
      <c r="AW244" s="392" t="s">
        <v>1853</v>
      </c>
      <c r="AX244" s="450" t="s">
        <v>1812</v>
      </c>
    </row>
    <row r="245" spans="1:50" ht="35.15" hidden="1" customHeight="1">
      <c r="A245" s="149">
        <v>241</v>
      </c>
      <c r="B245" s="597" t="s">
        <v>303</v>
      </c>
      <c r="C245" s="597"/>
      <c r="D245" s="597" t="s">
        <v>1854</v>
      </c>
      <c r="E245" s="597" t="s">
        <v>1855</v>
      </c>
      <c r="F245" s="597" t="s">
        <v>281</v>
      </c>
      <c r="G245" s="597">
        <v>1</v>
      </c>
      <c r="H245" s="597">
        <v>0</v>
      </c>
      <c r="I245" s="597" t="s">
        <v>1609</v>
      </c>
      <c r="J245" s="597" t="s">
        <v>1742</v>
      </c>
      <c r="K245" s="597" t="s">
        <v>1626</v>
      </c>
      <c r="L245" s="597" t="s">
        <v>1689</v>
      </c>
      <c r="M245" s="597" t="s">
        <v>1062</v>
      </c>
      <c r="N245" s="597" t="s">
        <v>1856</v>
      </c>
      <c r="O245" s="597" t="s">
        <v>1856</v>
      </c>
      <c r="P245" s="597" t="s">
        <v>1857</v>
      </c>
      <c r="Q245" s="597">
        <v>2290</v>
      </c>
      <c r="R245" s="621">
        <v>2185</v>
      </c>
      <c r="S245" s="621">
        <v>2185</v>
      </c>
      <c r="T245" s="621">
        <v>0</v>
      </c>
      <c r="U245" s="621">
        <v>0</v>
      </c>
      <c r="V245" s="621">
        <v>0</v>
      </c>
      <c r="W245" s="622">
        <v>1</v>
      </c>
      <c r="X245" s="464">
        <v>1</v>
      </c>
      <c r="Y245" s="464">
        <v>1</v>
      </c>
      <c r="Z245" s="464">
        <v>1</v>
      </c>
      <c r="AA245" s="464">
        <v>1</v>
      </c>
      <c r="AB245" s="464" t="s">
        <v>303</v>
      </c>
      <c r="AC245" s="463" t="s">
        <v>1858</v>
      </c>
      <c r="AD245" s="463"/>
      <c r="AE245" s="463"/>
      <c r="AF245" s="463"/>
      <c r="AG245" s="463"/>
      <c r="AH245" s="463"/>
      <c r="AI245" s="463"/>
      <c r="AJ245" s="460"/>
      <c r="AK245" s="460"/>
      <c r="AL245" s="460"/>
      <c r="AM245" s="460"/>
      <c r="AN245" s="460"/>
      <c r="AO245" s="460"/>
      <c r="AP245" s="463" t="s">
        <v>289</v>
      </c>
      <c r="AQ245" s="463">
        <v>0</v>
      </c>
      <c r="AT245" s="177" t="s">
        <v>303</v>
      </c>
      <c r="AU245" s="392" t="s">
        <v>1820</v>
      </c>
      <c r="AV245" s="392" t="s">
        <v>1859</v>
      </c>
      <c r="AW245" s="392" t="s">
        <v>1818</v>
      </c>
      <c r="AX245" s="450" t="s">
        <v>1818</v>
      </c>
    </row>
    <row r="246" spans="1:50" ht="35.15" hidden="1" customHeight="1">
      <c r="A246" s="149">
        <v>242</v>
      </c>
      <c r="B246" s="597" t="s">
        <v>303</v>
      </c>
      <c r="C246" s="597"/>
      <c r="D246" s="597" t="s">
        <v>1860</v>
      </c>
      <c r="E246" s="597" t="s">
        <v>1861</v>
      </c>
      <c r="F246" s="597" t="s">
        <v>281</v>
      </c>
      <c r="G246" s="597">
        <v>1</v>
      </c>
      <c r="H246" s="597">
        <v>0</v>
      </c>
      <c r="I246" s="597" t="s">
        <v>1609</v>
      </c>
      <c r="J246" s="597" t="s">
        <v>1777</v>
      </c>
      <c r="K246" s="597" t="s">
        <v>1611</v>
      </c>
      <c r="L246" s="597" t="s">
        <v>1108</v>
      </c>
      <c r="M246" s="597" t="s">
        <v>1062</v>
      </c>
      <c r="N246" s="597" t="s">
        <v>1861</v>
      </c>
      <c r="O246" s="597" t="s">
        <v>1861</v>
      </c>
      <c r="P246" s="597" t="s">
        <v>1862</v>
      </c>
      <c r="Q246" s="597">
        <v>2078</v>
      </c>
      <c r="R246" s="621">
        <v>2106</v>
      </c>
      <c r="S246" s="621">
        <v>1239</v>
      </c>
      <c r="T246" s="621">
        <v>845</v>
      </c>
      <c r="U246" s="621">
        <v>22</v>
      </c>
      <c r="V246" s="621">
        <v>867</v>
      </c>
      <c r="W246" s="622">
        <v>0.58830000000000005</v>
      </c>
      <c r="X246" s="464">
        <v>0</v>
      </c>
      <c r="Y246" s="464">
        <v>1</v>
      </c>
      <c r="Z246" s="464">
        <v>1</v>
      </c>
      <c r="AA246" s="464">
        <v>0</v>
      </c>
      <c r="AB246" s="464" t="s">
        <v>303</v>
      </c>
      <c r="AC246" s="463" t="s">
        <v>1863</v>
      </c>
      <c r="AD246" s="463"/>
      <c r="AE246" s="463"/>
      <c r="AF246" s="463"/>
      <c r="AG246" s="463"/>
      <c r="AH246" s="463"/>
      <c r="AI246" s="463"/>
      <c r="AJ246" s="460"/>
      <c r="AK246" s="460"/>
      <c r="AL246" s="460"/>
      <c r="AM246" s="460"/>
      <c r="AN246" s="460"/>
      <c r="AO246" s="460"/>
      <c r="AP246" s="463" t="s">
        <v>289</v>
      </c>
      <c r="AQ246" s="463">
        <v>0</v>
      </c>
      <c r="AT246" s="177" t="s">
        <v>303</v>
      </c>
      <c r="AU246" s="392" t="s">
        <v>1826</v>
      </c>
      <c r="AV246" s="392" t="s">
        <v>1864</v>
      </c>
      <c r="AW246" s="392" t="s">
        <v>1865</v>
      </c>
      <c r="AX246" s="450" t="s">
        <v>1824</v>
      </c>
    </row>
    <row r="247" spans="1:50" ht="35.15" hidden="1" customHeight="1">
      <c r="A247" s="149">
        <v>243</v>
      </c>
      <c r="B247" s="597" t="s">
        <v>1684</v>
      </c>
      <c r="C247" s="597"/>
      <c r="D247" s="597" t="s">
        <v>1866</v>
      </c>
      <c r="E247" s="597" t="s">
        <v>1867</v>
      </c>
      <c r="F247" s="597" t="s">
        <v>281</v>
      </c>
      <c r="G247" s="597">
        <v>1</v>
      </c>
      <c r="H247" s="597">
        <v>0</v>
      </c>
      <c r="I247" s="597" t="s">
        <v>1609</v>
      </c>
      <c r="J247" s="597" t="s">
        <v>1687</v>
      </c>
      <c r="K247" s="597" t="s">
        <v>1688</v>
      </c>
      <c r="L247" s="597" t="s">
        <v>1689</v>
      </c>
      <c r="M247" s="597" t="s">
        <v>1062</v>
      </c>
      <c r="N247" s="597" t="s">
        <v>1867</v>
      </c>
      <c r="O247" s="597" t="s">
        <v>1867</v>
      </c>
      <c r="P247" s="597" t="s">
        <v>1868</v>
      </c>
      <c r="Q247" s="597">
        <v>3341</v>
      </c>
      <c r="R247" s="621">
        <v>3318</v>
      </c>
      <c r="S247" s="621">
        <v>3311</v>
      </c>
      <c r="T247" s="621">
        <v>7</v>
      </c>
      <c r="U247" s="621">
        <v>0</v>
      </c>
      <c r="V247" s="621">
        <v>7</v>
      </c>
      <c r="W247" s="622">
        <v>0.99790000000000001</v>
      </c>
      <c r="X247" s="464">
        <v>1</v>
      </c>
      <c r="Y247" s="464">
        <v>1</v>
      </c>
      <c r="Z247" s="464">
        <v>1</v>
      </c>
      <c r="AA247" s="464">
        <v>1</v>
      </c>
      <c r="AB247" s="464" t="s">
        <v>1684</v>
      </c>
      <c r="AC247" s="463" t="s">
        <v>1869</v>
      </c>
      <c r="AD247" s="463"/>
      <c r="AE247" s="463"/>
      <c r="AF247" s="463"/>
      <c r="AG247" s="463"/>
      <c r="AH247" s="463"/>
      <c r="AI247" s="463"/>
      <c r="AJ247" s="460"/>
      <c r="AK247" s="460"/>
      <c r="AL247" s="460"/>
      <c r="AM247" s="460"/>
      <c r="AN247" s="460"/>
      <c r="AO247" s="460"/>
      <c r="AP247" s="463" t="s">
        <v>289</v>
      </c>
      <c r="AQ247" s="463">
        <v>0</v>
      </c>
      <c r="AT247" s="177" t="s">
        <v>1076</v>
      </c>
      <c r="AU247" s="594" t="s">
        <v>1833</v>
      </c>
      <c r="AV247" s="392" t="s">
        <v>1870</v>
      </c>
      <c r="AW247" s="595" t="s">
        <v>1871</v>
      </c>
      <c r="AX247" s="450" t="s">
        <v>1830</v>
      </c>
    </row>
    <row r="248" spans="1:50" ht="35.15" hidden="1" customHeight="1">
      <c r="A248" s="149">
        <v>244</v>
      </c>
      <c r="B248" s="597" t="s">
        <v>303</v>
      </c>
      <c r="C248" s="597"/>
      <c r="D248" s="597" t="s">
        <v>1872</v>
      </c>
      <c r="E248" s="597" t="s">
        <v>1873</v>
      </c>
      <c r="F248" s="597" t="s">
        <v>281</v>
      </c>
      <c r="G248" s="597">
        <v>1</v>
      </c>
      <c r="H248" s="597">
        <v>0</v>
      </c>
      <c r="I248" s="597" t="s">
        <v>1609</v>
      </c>
      <c r="J248" s="597" t="s">
        <v>1698</v>
      </c>
      <c r="K248" s="597" t="s">
        <v>1626</v>
      </c>
      <c r="L248" s="597" t="s">
        <v>1108</v>
      </c>
      <c r="M248" s="597" t="s">
        <v>1062</v>
      </c>
      <c r="N248" s="597" t="s">
        <v>1873</v>
      </c>
      <c r="O248" s="597" t="s">
        <v>1873</v>
      </c>
      <c r="P248" s="597" t="s">
        <v>1874</v>
      </c>
      <c r="Q248" s="597">
        <v>3160</v>
      </c>
      <c r="R248" s="621">
        <v>3160</v>
      </c>
      <c r="S248" s="621">
        <v>3129</v>
      </c>
      <c r="T248" s="621">
        <v>10</v>
      </c>
      <c r="U248" s="621">
        <v>21</v>
      </c>
      <c r="V248" s="621">
        <v>31</v>
      </c>
      <c r="W248" s="622">
        <v>0.99019999999999997</v>
      </c>
      <c r="X248" s="464">
        <v>1</v>
      </c>
      <c r="Y248" s="464">
        <v>1</v>
      </c>
      <c r="Z248" s="464">
        <v>1</v>
      </c>
      <c r="AA248" s="464">
        <v>1</v>
      </c>
      <c r="AB248" s="464" t="s">
        <v>303</v>
      </c>
      <c r="AC248" s="463" t="s">
        <v>1875</v>
      </c>
      <c r="AD248" s="463"/>
      <c r="AE248" s="463"/>
      <c r="AF248" s="463"/>
      <c r="AG248" s="463"/>
      <c r="AH248" s="463"/>
      <c r="AI248" s="463"/>
      <c r="AJ248" s="460"/>
      <c r="AK248" s="460"/>
      <c r="AL248" s="460"/>
      <c r="AM248" s="460"/>
      <c r="AN248" s="460"/>
      <c r="AO248" s="460"/>
      <c r="AP248" s="463" t="s">
        <v>289</v>
      </c>
      <c r="AQ248" s="463">
        <v>0</v>
      </c>
      <c r="AT248" s="177" t="s">
        <v>303</v>
      </c>
      <c r="AU248" s="392" t="s">
        <v>1839</v>
      </c>
      <c r="AV248" s="392" t="s">
        <v>1876</v>
      </c>
      <c r="AW248" s="392" t="s">
        <v>1837</v>
      </c>
      <c r="AX248" s="450" t="s">
        <v>1837</v>
      </c>
    </row>
    <row r="249" spans="1:50" ht="35.15" hidden="1" customHeight="1">
      <c r="A249" s="149">
        <v>245</v>
      </c>
      <c r="B249" s="597" t="s">
        <v>1076</v>
      </c>
      <c r="C249" s="597"/>
      <c r="D249" s="597" t="s">
        <v>1877</v>
      </c>
      <c r="E249" s="597" t="s">
        <v>1878</v>
      </c>
      <c r="F249" s="597" t="s">
        <v>281</v>
      </c>
      <c r="G249" s="597">
        <v>1</v>
      </c>
      <c r="H249" s="597">
        <v>0</v>
      </c>
      <c r="I249" s="597" t="s">
        <v>1609</v>
      </c>
      <c r="J249" s="597" t="s">
        <v>1831</v>
      </c>
      <c r="K249" s="597" t="s">
        <v>1652</v>
      </c>
      <c r="L249" s="597" t="s">
        <v>1108</v>
      </c>
      <c r="M249" s="597" t="s">
        <v>1062</v>
      </c>
      <c r="N249" s="597" t="s">
        <v>1878</v>
      </c>
      <c r="O249" s="597" t="s">
        <v>1878</v>
      </c>
      <c r="P249" s="597" t="s">
        <v>1879</v>
      </c>
      <c r="Q249" s="597">
        <v>4704</v>
      </c>
      <c r="R249" s="621">
        <v>4745</v>
      </c>
      <c r="S249" s="621">
        <v>4659</v>
      </c>
      <c r="T249" s="621">
        <v>62</v>
      </c>
      <c r="U249" s="621">
        <v>24</v>
      </c>
      <c r="V249" s="621">
        <v>86</v>
      </c>
      <c r="W249" s="622">
        <v>0.9819</v>
      </c>
      <c r="X249" s="464">
        <v>1</v>
      </c>
      <c r="Y249" s="464">
        <v>1</v>
      </c>
      <c r="Z249" s="464">
        <v>1</v>
      </c>
      <c r="AA249" s="464">
        <v>1</v>
      </c>
      <c r="AB249" s="464" t="s">
        <v>1076</v>
      </c>
      <c r="AC249" s="463" t="s">
        <v>1880</v>
      </c>
      <c r="AD249" s="463"/>
      <c r="AE249" s="463"/>
      <c r="AF249" s="463"/>
      <c r="AG249" s="463"/>
      <c r="AH249" s="463"/>
      <c r="AI249" s="463"/>
      <c r="AJ249" s="460"/>
      <c r="AK249" s="460"/>
      <c r="AL249" s="460"/>
      <c r="AM249" s="460"/>
      <c r="AN249" s="460"/>
      <c r="AO249" s="460"/>
      <c r="AP249" s="463" t="s">
        <v>289</v>
      </c>
      <c r="AQ249" s="463">
        <v>0</v>
      </c>
      <c r="AT249" s="177" t="s">
        <v>303</v>
      </c>
      <c r="AU249" s="392" t="s">
        <v>1845</v>
      </c>
      <c r="AV249" s="392" t="s">
        <v>1881</v>
      </c>
      <c r="AW249" s="392" t="s">
        <v>1843</v>
      </c>
      <c r="AX249" s="450" t="s">
        <v>1843</v>
      </c>
    </row>
    <row r="250" spans="1:50" ht="35.15" hidden="1" customHeight="1">
      <c r="A250" s="149">
        <v>246</v>
      </c>
      <c r="B250" s="597" t="s">
        <v>303</v>
      </c>
      <c r="C250" s="597"/>
      <c r="D250" s="597" t="s">
        <v>1882</v>
      </c>
      <c r="E250" s="597" t="s">
        <v>1883</v>
      </c>
      <c r="F250" s="597" t="s">
        <v>281</v>
      </c>
      <c r="G250" s="597">
        <v>1</v>
      </c>
      <c r="H250" s="597">
        <v>0</v>
      </c>
      <c r="I250" s="597" t="s">
        <v>1609</v>
      </c>
      <c r="J250" s="597" t="s">
        <v>1669</v>
      </c>
      <c r="K250" s="597" t="s">
        <v>1611</v>
      </c>
      <c r="L250" s="597" t="s">
        <v>1108</v>
      </c>
      <c r="M250" s="597" t="s">
        <v>1062</v>
      </c>
      <c r="N250" s="597" t="s">
        <v>1883</v>
      </c>
      <c r="O250" s="597" t="s">
        <v>1883</v>
      </c>
      <c r="P250" s="597" t="s">
        <v>1884</v>
      </c>
      <c r="Q250" s="597">
        <v>3582</v>
      </c>
      <c r="R250" s="621">
        <v>3582</v>
      </c>
      <c r="S250" s="621">
        <v>3556</v>
      </c>
      <c r="T250" s="621">
        <v>26</v>
      </c>
      <c r="U250" s="621">
        <v>0</v>
      </c>
      <c r="V250" s="621">
        <v>26</v>
      </c>
      <c r="W250" s="622">
        <v>0.99270000000000003</v>
      </c>
      <c r="X250" s="464">
        <v>1</v>
      </c>
      <c r="Y250" s="464">
        <v>1</v>
      </c>
      <c r="Z250" s="464">
        <v>1</v>
      </c>
      <c r="AA250" s="464">
        <v>1</v>
      </c>
      <c r="AB250" s="464" t="s">
        <v>303</v>
      </c>
      <c r="AC250" s="463" t="s">
        <v>1885</v>
      </c>
      <c r="AD250" s="463"/>
      <c r="AE250" s="463"/>
      <c r="AF250" s="463"/>
      <c r="AG250" s="463"/>
      <c r="AH250" s="463"/>
      <c r="AI250" s="463"/>
      <c r="AJ250" s="460"/>
      <c r="AK250" s="460"/>
      <c r="AL250" s="460"/>
      <c r="AM250" s="460"/>
      <c r="AN250" s="460"/>
      <c r="AO250" s="460"/>
      <c r="AP250" s="463" t="s">
        <v>289</v>
      </c>
      <c r="AQ250" s="463">
        <v>0</v>
      </c>
      <c r="AT250" s="177" t="s">
        <v>1076</v>
      </c>
      <c r="AU250" s="594" t="s">
        <v>1851</v>
      </c>
      <c r="AV250" s="392" t="s">
        <v>1886</v>
      </c>
      <c r="AW250" s="595" t="s">
        <v>1849</v>
      </c>
      <c r="AX250" s="450" t="s">
        <v>1848</v>
      </c>
    </row>
    <row r="251" spans="1:50" ht="35.15" hidden="1" customHeight="1">
      <c r="A251" s="149">
        <v>247</v>
      </c>
      <c r="B251" s="597" t="s">
        <v>303</v>
      </c>
      <c r="C251" s="597"/>
      <c r="D251" s="597" t="s">
        <v>1887</v>
      </c>
      <c r="E251" s="597" t="s">
        <v>1888</v>
      </c>
      <c r="F251" s="597" t="s">
        <v>281</v>
      </c>
      <c r="G251" s="597">
        <v>1</v>
      </c>
      <c r="H251" s="597">
        <v>0</v>
      </c>
      <c r="I251" s="597" t="s">
        <v>1609</v>
      </c>
      <c r="J251" s="597" t="s">
        <v>1720</v>
      </c>
      <c r="K251" s="597" t="s">
        <v>1626</v>
      </c>
      <c r="L251" s="597" t="s">
        <v>1108</v>
      </c>
      <c r="M251" s="597" t="s">
        <v>1062</v>
      </c>
      <c r="N251" s="597" t="s">
        <v>1888</v>
      </c>
      <c r="O251" s="597" t="s">
        <v>1888</v>
      </c>
      <c r="P251" s="597" t="s">
        <v>1889</v>
      </c>
      <c r="Q251" s="597">
        <v>2580</v>
      </c>
      <c r="R251" s="621">
        <v>2482</v>
      </c>
      <c r="S251" s="621">
        <v>2447</v>
      </c>
      <c r="T251" s="621">
        <v>26</v>
      </c>
      <c r="U251" s="621">
        <v>9</v>
      </c>
      <c r="V251" s="621">
        <v>35</v>
      </c>
      <c r="W251" s="622">
        <v>0.9859</v>
      </c>
      <c r="X251" s="464">
        <v>1</v>
      </c>
      <c r="Y251" s="464">
        <v>1</v>
      </c>
      <c r="Z251" s="464">
        <v>1</v>
      </c>
      <c r="AA251" s="464">
        <v>1</v>
      </c>
      <c r="AB251" s="464" t="s">
        <v>303</v>
      </c>
      <c r="AC251" s="463" t="s">
        <v>1890</v>
      </c>
      <c r="AD251" s="463"/>
      <c r="AE251" s="463"/>
      <c r="AF251" s="463"/>
      <c r="AG251" s="463"/>
      <c r="AH251" s="463"/>
      <c r="AI251" s="463"/>
      <c r="AJ251" s="460"/>
      <c r="AK251" s="460"/>
      <c r="AL251" s="460"/>
      <c r="AM251" s="460"/>
      <c r="AN251" s="460"/>
      <c r="AO251" s="460"/>
      <c r="AP251" s="463" t="s">
        <v>289</v>
      </c>
      <c r="AQ251" s="463">
        <v>0</v>
      </c>
      <c r="AT251" s="177" t="s">
        <v>303</v>
      </c>
      <c r="AU251" s="392" t="s">
        <v>1858</v>
      </c>
      <c r="AV251" s="392" t="s">
        <v>1891</v>
      </c>
      <c r="AW251" s="392" t="s">
        <v>1855</v>
      </c>
      <c r="AX251" s="450" t="s">
        <v>1855</v>
      </c>
    </row>
    <row r="252" spans="1:50" ht="35.15" hidden="1" customHeight="1">
      <c r="A252" s="149">
        <v>248</v>
      </c>
      <c r="B252" s="597" t="s">
        <v>303</v>
      </c>
      <c r="C252" s="597"/>
      <c r="D252" s="597" t="s">
        <v>1892</v>
      </c>
      <c r="E252" s="597" t="s">
        <v>1893</v>
      </c>
      <c r="F252" s="597" t="s">
        <v>281</v>
      </c>
      <c r="G252" s="597">
        <v>1</v>
      </c>
      <c r="H252" s="597">
        <v>0</v>
      </c>
      <c r="I252" s="597" t="s">
        <v>1609</v>
      </c>
      <c r="J252" s="597" t="s">
        <v>1669</v>
      </c>
      <c r="K252" s="597" t="s">
        <v>1611</v>
      </c>
      <c r="L252" s="597" t="s">
        <v>1108</v>
      </c>
      <c r="M252" s="597" t="s">
        <v>1062</v>
      </c>
      <c r="N252" s="597" t="s">
        <v>1893</v>
      </c>
      <c r="O252" s="597" t="s">
        <v>1893</v>
      </c>
      <c r="P252" s="597" t="s">
        <v>1894</v>
      </c>
      <c r="Q252" s="597">
        <v>2441</v>
      </c>
      <c r="R252" s="621">
        <v>2530</v>
      </c>
      <c r="S252" s="621">
        <v>2484</v>
      </c>
      <c r="T252" s="621">
        <v>40</v>
      </c>
      <c r="U252" s="621">
        <v>6</v>
      </c>
      <c r="V252" s="621">
        <v>46</v>
      </c>
      <c r="W252" s="622">
        <v>0.98180000000000001</v>
      </c>
      <c r="X252" s="464">
        <v>1</v>
      </c>
      <c r="Y252" s="464">
        <v>1</v>
      </c>
      <c r="Z252" s="464">
        <v>1</v>
      </c>
      <c r="AA252" s="464">
        <v>1</v>
      </c>
      <c r="AB252" s="464" t="s">
        <v>303</v>
      </c>
      <c r="AC252" s="463" t="s">
        <v>1895</v>
      </c>
      <c r="AD252" s="463"/>
      <c r="AE252" s="463"/>
      <c r="AF252" s="463"/>
      <c r="AG252" s="463"/>
      <c r="AH252" s="463"/>
      <c r="AI252" s="463"/>
      <c r="AJ252" s="460"/>
      <c r="AK252" s="460"/>
      <c r="AL252" s="460"/>
      <c r="AM252" s="460"/>
      <c r="AN252" s="460"/>
      <c r="AO252" s="460"/>
      <c r="AP252" s="463" t="s">
        <v>289</v>
      </c>
      <c r="AQ252" s="463">
        <v>0</v>
      </c>
      <c r="AT252" s="177" t="s">
        <v>303</v>
      </c>
      <c r="AU252" s="392" t="s">
        <v>1863</v>
      </c>
      <c r="AV252" s="392" t="s">
        <v>1896</v>
      </c>
      <c r="AW252" s="392" t="s">
        <v>1897</v>
      </c>
      <c r="AX252" s="450" t="s">
        <v>1861</v>
      </c>
    </row>
    <row r="253" spans="1:50" ht="35.15" hidden="1" customHeight="1">
      <c r="A253" s="149">
        <v>249</v>
      </c>
      <c r="B253" s="597" t="s">
        <v>303</v>
      </c>
      <c r="C253" s="597"/>
      <c r="D253" s="597" t="s">
        <v>1898</v>
      </c>
      <c r="E253" s="597" t="s">
        <v>1899</v>
      </c>
      <c r="F253" s="597" t="s">
        <v>281</v>
      </c>
      <c r="G253" s="597">
        <v>1</v>
      </c>
      <c r="H253" s="597">
        <v>0</v>
      </c>
      <c r="I253" s="597" t="s">
        <v>1609</v>
      </c>
      <c r="J253" s="597" t="s">
        <v>1661</v>
      </c>
      <c r="K253" s="597" t="s">
        <v>1611</v>
      </c>
      <c r="L253" s="597" t="s">
        <v>1108</v>
      </c>
      <c r="M253" s="597" t="s">
        <v>1062</v>
      </c>
      <c r="N253" s="597" t="s">
        <v>1899</v>
      </c>
      <c r="O253" s="597" t="s">
        <v>1899</v>
      </c>
      <c r="P253" s="597" t="s">
        <v>1900</v>
      </c>
      <c r="Q253" s="597">
        <v>2056</v>
      </c>
      <c r="R253" s="621">
        <v>2047</v>
      </c>
      <c r="S253" s="621">
        <v>1993</v>
      </c>
      <c r="T253" s="621">
        <v>54</v>
      </c>
      <c r="U253" s="621">
        <v>0</v>
      </c>
      <c r="V253" s="621">
        <v>54</v>
      </c>
      <c r="W253" s="622">
        <v>0.97360000000000002</v>
      </c>
      <c r="X253" s="464">
        <v>0</v>
      </c>
      <c r="Y253" s="464">
        <v>1</v>
      </c>
      <c r="Z253" s="464">
        <v>1</v>
      </c>
      <c r="AA253" s="464">
        <v>0</v>
      </c>
      <c r="AB253" s="464" t="s">
        <v>303</v>
      </c>
      <c r="AC253" s="463" t="s">
        <v>1901</v>
      </c>
      <c r="AD253" s="463"/>
      <c r="AE253" s="463"/>
      <c r="AF253" s="463"/>
      <c r="AG253" s="463"/>
      <c r="AH253" s="463"/>
      <c r="AI253" s="463"/>
      <c r="AJ253" s="460"/>
      <c r="AK253" s="460"/>
      <c r="AL253" s="460"/>
      <c r="AM253" s="460"/>
      <c r="AN253" s="460"/>
      <c r="AO253" s="460"/>
      <c r="AP253" s="463" t="s">
        <v>289</v>
      </c>
      <c r="AQ253" s="463">
        <v>0</v>
      </c>
      <c r="AT253" s="177" t="s">
        <v>1684</v>
      </c>
      <c r="AU253" s="392" t="s">
        <v>1869</v>
      </c>
      <c r="AV253" s="392" t="s">
        <v>1902</v>
      </c>
      <c r="AW253" s="392" t="s">
        <v>1867</v>
      </c>
      <c r="AX253" s="450" t="s">
        <v>1867</v>
      </c>
    </row>
    <row r="254" spans="1:50" ht="35.15" hidden="1" customHeight="1">
      <c r="A254" s="149">
        <v>250</v>
      </c>
      <c r="B254" s="597" t="s">
        <v>303</v>
      </c>
      <c r="C254" s="597"/>
      <c r="D254" s="597" t="s">
        <v>1903</v>
      </c>
      <c r="E254" s="597" t="s">
        <v>1904</v>
      </c>
      <c r="F254" s="597" t="s">
        <v>281</v>
      </c>
      <c r="G254" s="597">
        <v>1</v>
      </c>
      <c r="H254" s="597">
        <v>0</v>
      </c>
      <c r="I254" s="597" t="s">
        <v>1609</v>
      </c>
      <c r="J254" s="597" t="s">
        <v>1617</v>
      </c>
      <c r="K254" s="597" t="s">
        <v>1611</v>
      </c>
      <c r="L254" s="597" t="s">
        <v>1108</v>
      </c>
      <c r="M254" s="597" t="s">
        <v>1062</v>
      </c>
      <c r="N254" s="597" t="s">
        <v>1904</v>
      </c>
      <c r="O254" s="597" t="s">
        <v>1904</v>
      </c>
      <c r="P254" s="597" t="s">
        <v>1905</v>
      </c>
      <c r="Q254" s="597">
        <v>5812</v>
      </c>
      <c r="R254" s="621">
        <v>5583</v>
      </c>
      <c r="S254" s="621">
        <v>5169</v>
      </c>
      <c r="T254" s="621">
        <v>377</v>
      </c>
      <c r="U254" s="621">
        <v>37</v>
      </c>
      <c r="V254" s="621">
        <v>414</v>
      </c>
      <c r="W254" s="622">
        <v>0.92579999999999996</v>
      </c>
      <c r="X254" s="464">
        <v>0</v>
      </c>
      <c r="Y254" s="464">
        <v>1</v>
      </c>
      <c r="Z254" s="464">
        <v>1</v>
      </c>
      <c r="AA254" s="464">
        <v>0</v>
      </c>
      <c r="AB254" s="464" t="s">
        <v>303</v>
      </c>
      <c r="AC254" s="463" t="s">
        <v>1906</v>
      </c>
      <c r="AD254" s="463"/>
      <c r="AE254" s="463"/>
      <c r="AF254" s="463"/>
      <c r="AG254" s="463"/>
      <c r="AH254" s="463"/>
      <c r="AI254" s="463"/>
      <c r="AJ254" s="460"/>
      <c r="AK254" s="460"/>
      <c r="AL254" s="460"/>
      <c r="AM254" s="460"/>
      <c r="AN254" s="460"/>
      <c r="AO254" s="460"/>
      <c r="AP254" s="463" t="s">
        <v>289</v>
      </c>
      <c r="AQ254" s="463">
        <v>0</v>
      </c>
      <c r="AT254" s="177" t="s">
        <v>303</v>
      </c>
      <c r="AU254" s="392" t="s">
        <v>1875</v>
      </c>
      <c r="AV254" s="392" t="s">
        <v>1907</v>
      </c>
      <c r="AW254" s="392" t="s">
        <v>1873</v>
      </c>
      <c r="AX254" s="450" t="s">
        <v>1873</v>
      </c>
    </row>
    <row r="255" spans="1:50" ht="35.15" hidden="1" customHeight="1">
      <c r="A255" s="149">
        <v>251</v>
      </c>
      <c r="B255" s="597" t="s">
        <v>303</v>
      </c>
      <c r="C255" s="597"/>
      <c r="D255" s="597" t="s">
        <v>1908</v>
      </c>
      <c r="E255" s="597" t="s">
        <v>1909</v>
      </c>
      <c r="F255" s="597" t="s">
        <v>281</v>
      </c>
      <c r="G255" s="597">
        <v>1</v>
      </c>
      <c r="H255" s="597">
        <v>0</v>
      </c>
      <c r="I255" s="597" t="s">
        <v>1609</v>
      </c>
      <c r="J255" s="597" t="s">
        <v>1698</v>
      </c>
      <c r="K255" s="597" t="s">
        <v>1910</v>
      </c>
      <c r="L255" s="597" t="s">
        <v>1108</v>
      </c>
      <c r="M255" s="597" t="s">
        <v>1062</v>
      </c>
      <c r="N255" s="597" t="s">
        <v>1909</v>
      </c>
      <c r="O255" s="597" t="s">
        <v>1909</v>
      </c>
      <c r="P255" s="597" t="s">
        <v>1911</v>
      </c>
      <c r="Q255" s="597">
        <v>4456</v>
      </c>
      <c r="R255" s="621">
        <v>4471</v>
      </c>
      <c r="S255" s="621">
        <v>4383</v>
      </c>
      <c r="T255" s="621">
        <v>37</v>
      </c>
      <c r="U255" s="621">
        <v>51</v>
      </c>
      <c r="V255" s="621">
        <v>88</v>
      </c>
      <c r="W255" s="622">
        <v>0.98029999999999995</v>
      </c>
      <c r="X255" s="464">
        <v>1</v>
      </c>
      <c r="Y255" s="464">
        <v>0</v>
      </c>
      <c r="Z255" s="464">
        <v>1</v>
      </c>
      <c r="AA255" s="464">
        <v>0</v>
      </c>
      <c r="AB255" s="464" t="s">
        <v>303</v>
      </c>
      <c r="AC255" s="463" t="s">
        <v>1912</v>
      </c>
      <c r="AD255" s="463"/>
      <c r="AE255" s="463"/>
      <c r="AF255" s="463"/>
      <c r="AG255" s="463"/>
      <c r="AH255" s="463"/>
      <c r="AI255" s="463"/>
      <c r="AJ255" s="460"/>
      <c r="AK255" s="460"/>
      <c r="AL255" s="460"/>
      <c r="AM255" s="460"/>
      <c r="AN255" s="460"/>
      <c r="AO255" s="460"/>
      <c r="AP255" s="463" t="s">
        <v>289</v>
      </c>
      <c r="AQ255" s="463">
        <v>0</v>
      </c>
      <c r="AT255" s="177" t="s">
        <v>1076</v>
      </c>
      <c r="AU255" s="594" t="s">
        <v>1880</v>
      </c>
      <c r="AV255" s="392" t="s">
        <v>1913</v>
      </c>
      <c r="AW255" s="595" t="s">
        <v>1914</v>
      </c>
      <c r="AX255" s="450" t="s">
        <v>1878</v>
      </c>
    </row>
    <row r="256" spans="1:50" ht="35.15" hidden="1" customHeight="1">
      <c r="A256" s="149">
        <v>252</v>
      </c>
      <c r="B256" s="597" t="s">
        <v>1076</v>
      </c>
      <c r="C256" s="597"/>
      <c r="D256" s="597" t="s">
        <v>1915</v>
      </c>
      <c r="E256" s="597" t="s">
        <v>1916</v>
      </c>
      <c r="F256" s="597" t="s">
        <v>281</v>
      </c>
      <c r="G256" s="597">
        <v>1</v>
      </c>
      <c r="H256" s="597">
        <v>0</v>
      </c>
      <c r="I256" s="597" t="s">
        <v>1609</v>
      </c>
      <c r="J256" s="597" t="s">
        <v>1831</v>
      </c>
      <c r="K256" s="597" t="s">
        <v>1652</v>
      </c>
      <c r="L256" s="597" t="s">
        <v>1108</v>
      </c>
      <c r="M256" s="597" t="s">
        <v>1062</v>
      </c>
      <c r="N256" s="597" t="s">
        <v>1916</v>
      </c>
      <c r="O256" s="597" t="s">
        <v>1916</v>
      </c>
      <c r="P256" s="597" t="s">
        <v>1917</v>
      </c>
      <c r="Q256" s="597">
        <v>3445</v>
      </c>
      <c r="R256" s="621">
        <v>3234</v>
      </c>
      <c r="S256" s="621">
        <v>2704</v>
      </c>
      <c r="T256" s="621">
        <v>399</v>
      </c>
      <c r="U256" s="621">
        <v>98</v>
      </c>
      <c r="V256" s="621">
        <v>530</v>
      </c>
      <c r="W256" s="622">
        <v>0.83609999999999995</v>
      </c>
      <c r="X256" s="464">
        <v>0</v>
      </c>
      <c r="Y256" s="464">
        <v>1</v>
      </c>
      <c r="Z256" s="464">
        <v>1</v>
      </c>
      <c r="AA256" s="464">
        <v>0</v>
      </c>
      <c r="AB256" s="464" t="s">
        <v>1076</v>
      </c>
      <c r="AC256" s="463" t="s">
        <v>1918</v>
      </c>
      <c r="AD256" s="463"/>
      <c r="AE256" s="463"/>
      <c r="AF256" s="463"/>
      <c r="AG256" s="463"/>
      <c r="AH256" s="463"/>
      <c r="AI256" s="463"/>
      <c r="AJ256" s="460"/>
      <c r="AK256" s="460"/>
      <c r="AL256" s="460"/>
      <c r="AM256" s="460"/>
      <c r="AN256" s="460"/>
      <c r="AO256" s="460"/>
      <c r="AP256" s="463" t="s">
        <v>289</v>
      </c>
      <c r="AQ256" s="463">
        <v>0</v>
      </c>
      <c r="AT256" s="177" t="s">
        <v>303</v>
      </c>
      <c r="AU256" s="392" t="s">
        <v>1885</v>
      </c>
      <c r="AV256" s="392" t="s">
        <v>1919</v>
      </c>
      <c r="AW256" s="392" t="s">
        <v>1920</v>
      </c>
      <c r="AX256" s="450" t="s">
        <v>1883</v>
      </c>
    </row>
    <row r="257" spans="1:50" ht="35.15" hidden="1" customHeight="1">
      <c r="A257" s="149">
        <v>253</v>
      </c>
      <c r="B257" s="597" t="s">
        <v>1076</v>
      </c>
      <c r="C257" s="597"/>
      <c r="D257" s="597" t="s">
        <v>1921</v>
      </c>
      <c r="E257" s="597" t="s">
        <v>1922</v>
      </c>
      <c r="F257" s="597" t="s">
        <v>281</v>
      </c>
      <c r="G257" s="597">
        <v>1</v>
      </c>
      <c r="H257" s="597">
        <v>0</v>
      </c>
      <c r="I257" s="597" t="s">
        <v>1609</v>
      </c>
      <c r="J257" s="597" t="s">
        <v>1677</v>
      </c>
      <c r="K257" s="597" t="s">
        <v>1652</v>
      </c>
      <c r="L257" s="597" t="s">
        <v>1108</v>
      </c>
      <c r="M257" s="597" t="s">
        <v>1062</v>
      </c>
      <c r="N257" s="597" t="s">
        <v>1922</v>
      </c>
      <c r="O257" s="597" t="s">
        <v>1922</v>
      </c>
      <c r="P257" s="597" t="s">
        <v>1923</v>
      </c>
      <c r="Q257" s="597">
        <v>2458</v>
      </c>
      <c r="R257" s="621">
        <v>2458</v>
      </c>
      <c r="S257" s="621">
        <v>2332</v>
      </c>
      <c r="T257" s="621">
        <v>116</v>
      </c>
      <c r="U257" s="621">
        <v>10</v>
      </c>
      <c r="V257" s="621">
        <v>126</v>
      </c>
      <c r="W257" s="622">
        <v>0.94869999999999999</v>
      </c>
      <c r="X257" s="464">
        <v>0</v>
      </c>
      <c r="Y257" s="464">
        <v>1</v>
      </c>
      <c r="Z257" s="464">
        <v>1</v>
      </c>
      <c r="AA257" s="464">
        <v>0</v>
      </c>
      <c r="AB257" s="464" t="s">
        <v>1076</v>
      </c>
      <c r="AC257" s="463" t="s">
        <v>1924</v>
      </c>
      <c r="AD257" s="463"/>
      <c r="AE257" s="463"/>
      <c r="AF257" s="463"/>
      <c r="AG257" s="463"/>
      <c r="AH257" s="463"/>
      <c r="AI257" s="463"/>
      <c r="AJ257" s="460"/>
      <c r="AK257" s="460"/>
      <c r="AL257" s="460"/>
      <c r="AM257" s="460"/>
      <c r="AN257" s="460"/>
      <c r="AO257" s="460"/>
      <c r="AP257" s="463" t="s">
        <v>289</v>
      </c>
      <c r="AQ257" s="463">
        <v>0</v>
      </c>
      <c r="AT257" s="177" t="s">
        <v>303</v>
      </c>
      <c r="AU257" s="392" t="s">
        <v>1890</v>
      </c>
      <c r="AV257" s="392" t="s">
        <v>1925</v>
      </c>
      <c r="AW257" s="392" t="s">
        <v>1926</v>
      </c>
      <c r="AX257" s="450" t="s">
        <v>1888</v>
      </c>
    </row>
    <row r="258" spans="1:50" ht="35.15" hidden="1" customHeight="1">
      <c r="A258" s="149">
        <v>254</v>
      </c>
      <c r="B258" s="597" t="s">
        <v>303</v>
      </c>
      <c r="C258" s="597"/>
      <c r="D258" s="597" t="s">
        <v>1927</v>
      </c>
      <c r="E258" s="597" t="s">
        <v>1928</v>
      </c>
      <c r="F258" s="597" t="s">
        <v>281</v>
      </c>
      <c r="G258" s="597">
        <v>1</v>
      </c>
      <c r="H258" s="597">
        <v>0</v>
      </c>
      <c r="I258" s="597" t="s">
        <v>1609</v>
      </c>
      <c r="J258" s="597" t="s">
        <v>328</v>
      </c>
      <c r="K258" s="597" t="s">
        <v>1611</v>
      </c>
      <c r="L258" s="597" t="s">
        <v>1743</v>
      </c>
      <c r="M258" s="597" t="s">
        <v>1062</v>
      </c>
      <c r="N258" s="597" t="s">
        <v>1928</v>
      </c>
      <c r="O258" s="597" t="s">
        <v>1928</v>
      </c>
      <c r="P258" s="597" t="s">
        <v>1929</v>
      </c>
      <c r="Q258" s="597">
        <v>2703</v>
      </c>
      <c r="R258" s="621">
        <v>2660</v>
      </c>
      <c r="S258" s="621">
        <v>2527</v>
      </c>
      <c r="T258" s="621">
        <v>88</v>
      </c>
      <c r="U258" s="621">
        <v>45</v>
      </c>
      <c r="V258" s="621">
        <v>133</v>
      </c>
      <c r="W258" s="622">
        <v>0.95</v>
      </c>
      <c r="X258" s="464">
        <v>0</v>
      </c>
      <c r="Y258" s="464">
        <v>1</v>
      </c>
      <c r="Z258" s="464">
        <v>1</v>
      </c>
      <c r="AA258" s="464">
        <v>0</v>
      </c>
      <c r="AB258" s="464" t="s">
        <v>303</v>
      </c>
      <c r="AC258" s="463" t="s">
        <v>1930</v>
      </c>
      <c r="AD258" s="463"/>
      <c r="AE258" s="463"/>
      <c r="AF258" s="463"/>
      <c r="AG258" s="463"/>
      <c r="AH258" s="463"/>
      <c r="AI258" s="463"/>
      <c r="AJ258" s="460"/>
      <c r="AK258" s="460"/>
      <c r="AL258" s="460"/>
      <c r="AM258" s="460"/>
      <c r="AN258" s="460"/>
      <c r="AO258" s="460"/>
      <c r="AP258" s="463" t="s">
        <v>289</v>
      </c>
      <c r="AQ258" s="463">
        <v>0</v>
      </c>
      <c r="AT258" s="177" t="s">
        <v>303</v>
      </c>
      <c r="AU258" s="392" t="s">
        <v>1895</v>
      </c>
      <c r="AV258" s="392" t="s">
        <v>1931</v>
      </c>
      <c r="AW258" s="392" t="s">
        <v>1893</v>
      </c>
      <c r="AX258" s="450" t="s">
        <v>1893</v>
      </c>
    </row>
    <row r="259" spans="1:50" ht="35.15" hidden="1" customHeight="1">
      <c r="A259" s="149">
        <v>255</v>
      </c>
      <c r="B259" s="597" t="s">
        <v>1684</v>
      </c>
      <c r="C259" s="597"/>
      <c r="D259" s="597" t="s">
        <v>1932</v>
      </c>
      <c r="E259" s="597" t="s">
        <v>1933</v>
      </c>
      <c r="F259" s="597" t="s">
        <v>281</v>
      </c>
      <c r="G259" s="597">
        <v>1</v>
      </c>
      <c r="H259" s="597">
        <v>0</v>
      </c>
      <c r="I259" s="597" t="s">
        <v>1609</v>
      </c>
      <c r="J259" s="597" t="s">
        <v>1687</v>
      </c>
      <c r="K259" s="597" t="s">
        <v>1688</v>
      </c>
      <c r="L259" s="597" t="s">
        <v>1689</v>
      </c>
      <c r="M259" s="597" t="s">
        <v>1062</v>
      </c>
      <c r="N259" s="597" t="s">
        <v>1933</v>
      </c>
      <c r="O259" s="597" t="s">
        <v>1933</v>
      </c>
      <c r="P259" s="597" t="s">
        <v>1934</v>
      </c>
      <c r="Q259" s="597">
        <v>2039</v>
      </c>
      <c r="R259" s="621">
        <v>2104</v>
      </c>
      <c r="S259" s="621">
        <v>2104</v>
      </c>
      <c r="T259" s="621">
        <v>0</v>
      </c>
      <c r="U259" s="621">
        <v>0</v>
      </c>
      <c r="V259" s="621">
        <v>0</v>
      </c>
      <c r="W259" s="622">
        <v>1</v>
      </c>
      <c r="X259" s="464">
        <v>1</v>
      </c>
      <c r="Y259" s="464">
        <v>1</v>
      </c>
      <c r="Z259" s="464">
        <v>1</v>
      </c>
      <c r="AA259" s="464">
        <v>1</v>
      </c>
      <c r="AB259" s="464" t="s">
        <v>1684</v>
      </c>
      <c r="AC259" s="463" t="s">
        <v>1935</v>
      </c>
      <c r="AD259" s="463"/>
      <c r="AE259" s="463"/>
      <c r="AF259" s="463"/>
      <c r="AG259" s="463"/>
      <c r="AH259" s="463"/>
      <c r="AI259" s="463"/>
      <c r="AJ259" s="460"/>
      <c r="AK259" s="460"/>
      <c r="AL259" s="460"/>
      <c r="AM259" s="460"/>
      <c r="AN259" s="460"/>
      <c r="AO259" s="460"/>
      <c r="AP259" s="463" t="s">
        <v>289</v>
      </c>
      <c r="AQ259" s="463">
        <v>0</v>
      </c>
      <c r="AT259" s="177" t="s">
        <v>303</v>
      </c>
      <c r="AU259" s="392" t="s">
        <v>1901</v>
      </c>
      <c r="AV259" s="392" t="s">
        <v>1936</v>
      </c>
      <c r="AW259" s="392" t="s">
        <v>1937</v>
      </c>
      <c r="AX259" s="450" t="s">
        <v>1899</v>
      </c>
    </row>
    <row r="260" spans="1:50" ht="35.15" hidden="1" customHeight="1">
      <c r="A260" s="149">
        <v>256</v>
      </c>
      <c r="B260" s="597" t="s">
        <v>303</v>
      </c>
      <c r="C260" s="597"/>
      <c r="D260" s="597" t="s">
        <v>1938</v>
      </c>
      <c r="E260" s="597" t="s">
        <v>1939</v>
      </c>
      <c r="F260" s="597" t="s">
        <v>281</v>
      </c>
      <c r="G260" s="597">
        <v>1</v>
      </c>
      <c r="H260" s="597">
        <v>0</v>
      </c>
      <c r="I260" s="597" t="s">
        <v>1609</v>
      </c>
      <c r="J260" s="597" t="s">
        <v>328</v>
      </c>
      <c r="K260" s="597" t="s">
        <v>1611</v>
      </c>
      <c r="L260" s="597" t="s">
        <v>1108</v>
      </c>
      <c r="M260" s="597" t="s">
        <v>1062</v>
      </c>
      <c r="N260" s="597" t="s">
        <v>1939</v>
      </c>
      <c r="O260" s="597" t="s">
        <v>1939</v>
      </c>
      <c r="P260" s="597" t="s">
        <v>1940</v>
      </c>
      <c r="Q260" s="597">
        <v>3538</v>
      </c>
      <c r="R260" s="621">
        <v>3427</v>
      </c>
      <c r="S260" s="621">
        <v>3364</v>
      </c>
      <c r="T260" s="621">
        <v>11</v>
      </c>
      <c r="U260" s="621">
        <v>52</v>
      </c>
      <c r="V260" s="621">
        <v>63</v>
      </c>
      <c r="W260" s="622">
        <v>0.98160000000000003</v>
      </c>
      <c r="X260" s="464">
        <v>1</v>
      </c>
      <c r="Y260" s="464">
        <v>1</v>
      </c>
      <c r="Z260" s="464">
        <v>1</v>
      </c>
      <c r="AA260" s="464">
        <v>1</v>
      </c>
      <c r="AB260" s="464" t="s">
        <v>303</v>
      </c>
      <c r="AC260" s="463" t="s">
        <v>1941</v>
      </c>
      <c r="AD260" s="463"/>
      <c r="AE260" s="463"/>
      <c r="AF260" s="463"/>
      <c r="AG260" s="463"/>
      <c r="AH260" s="463"/>
      <c r="AI260" s="463"/>
      <c r="AJ260" s="460"/>
      <c r="AK260" s="460"/>
      <c r="AL260" s="460"/>
      <c r="AM260" s="460"/>
      <c r="AN260" s="460"/>
      <c r="AO260" s="460"/>
      <c r="AP260" s="463" t="s">
        <v>289</v>
      </c>
      <c r="AQ260" s="463">
        <v>0</v>
      </c>
      <c r="AT260" s="177" t="s">
        <v>303</v>
      </c>
      <c r="AU260" s="392" t="s">
        <v>1906</v>
      </c>
      <c r="AV260" s="392" t="s">
        <v>1942</v>
      </c>
      <c r="AW260" s="392" t="s">
        <v>1943</v>
      </c>
      <c r="AX260" s="450" t="s">
        <v>1904</v>
      </c>
    </row>
    <row r="261" spans="1:50" ht="35.15" hidden="1" customHeight="1">
      <c r="A261" s="149">
        <v>257</v>
      </c>
      <c r="B261" s="597" t="s">
        <v>303</v>
      </c>
      <c r="C261" s="597"/>
      <c r="D261" s="597" t="s">
        <v>1944</v>
      </c>
      <c r="E261" s="597" t="s">
        <v>1945</v>
      </c>
      <c r="F261" s="597" t="s">
        <v>281</v>
      </c>
      <c r="G261" s="597">
        <v>1</v>
      </c>
      <c r="H261" s="597">
        <v>0</v>
      </c>
      <c r="I261" s="597" t="s">
        <v>1609</v>
      </c>
      <c r="J261" s="597" t="s">
        <v>1669</v>
      </c>
      <c r="K261" s="597" t="s">
        <v>1611</v>
      </c>
      <c r="L261" s="597" t="s">
        <v>1108</v>
      </c>
      <c r="M261" s="597" t="s">
        <v>1062</v>
      </c>
      <c r="N261" s="597" t="s">
        <v>1945</v>
      </c>
      <c r="O261" s="597" t="s">
        <v>1945</v>
      </c>
      <c r="P261" s="597" t="s">
        <v>1946</v>
      </c>
      <c r="Q261" s="597">
        <v>8967</v>
      </c>
      <c r="R261" s="621">
        <v>8864</v>
      </c>
      <c r="S261" s="621">
        <v>7801</v>
      </c>
      <c r="T261" s="621">
        <v>1041</v>
      </c>
      <c r="U261" s="621">
        <v>22</v>
      </c>
      <c r="V261" s="621">
        <v>1063</v>
      </c>
      <c r="W261" s="622">
        <v>0.88009999999999999</v>
      </c>
      <c r="X261" s="464">
        <v>0</v>
      </c>
      <c r="Y261" s="464">
        <v>1</v>
      </c>
      <c r="Z261" s="464">
        <v>1</v>
      </c>
      <c r="AA261" s="464">
        <v>0</v>
      </c>
      <c r="AB261" s="464" t="s">
        <v>303</v>
      </c>
      <c r="AC261" s="463" t="s">
        <v>1947</v>
      </c>
      <c r="AD261" s="463"/>
      <c r="AE261" s="463"/>
      <c r="AF261" s="463"/>
      <c r="AG261" s="463"/>
      <c r="AH261" s="463"/>
      <c r="AI261" s="463"/>
      <c r="AJ261" s="460"/>
      <c r="AK261" s="460"/>
      <c r="AL261" s="460"/>
      <c r="AM261" s="460"/>
      <c r="AN261" s="460"/>
      <c r="AO261" s="460"/>
      <c r="AP261" s="463" t="s">
        <v>289</v>
      </c>
      <c r="AQ261" s="463">
        <v>0</v>
      </c>
      <c r="AT261" s="177" t="s">
        <v>303</v>
      </c>
      <c r="AU261" s="392" t="s">
        <v>1912</v>
      </c>
      <c r="AV261" s="392" t="s">
        <v>1948</v>
      </c>
      <c r="AW261" s="392" t="s">
        <v>1949</v>
      </c>
      <c r="AX261" s="450" t="s">
        <v>1909</v>
      </c>
    </row>
    <row r="262" spans="1:50" ht="35.15" hidden="1" customHeight="1">
      <c r="A262" s="149">
        <v>258</v>
      </c>
      <c r="B262" s="597" t="s">
        <v>303</v>
      </c>
      <c r="C262" s="597"/>
      <c r="D262" s="597" t="s">
        <v>1950</v>
      </c>
      <c r="E262" s="597" t="s">
        <v>1951</v>
      </c>
      <c r="F262" s="597" t="s">
        <v>281</v>
      </c>
      <c r="G262" s="597">
        <v>1</v>
      </c>
      <c r="H262" s="597">
        <v>0</v>
      </c>
      <c r="I262" s="597" t="s">
        <v>1609</v>
      </c>
      <c r="J262" s="597" t="s">
        <v>1720</v>
      </c>
      <c r="K262" s="597" t="s">
        <v>1626</v>
      </c>
      <c r="L262" s="597" t="s">
        <v>1108</v>
      </c>
      <c r="M262" s="597" t="s">
        <v>1062</v>
      </c>
      <c r="N262" s="597" t="s">
        <v>1951</v>
      </c>
      <c r="O262" s="597" t="s">
        <v>1951</v>
      </c>
      <c r="P262" s="597" t="s">
        <v>1952</v>
      </c>
      <c r="Q262" s="597">
        <v>2245</v>
      </c>
      <c r="R262" s="621">
        <v>2227</v>
      </c>
      <c r="S262" s="621">
        <v>2172</v>
      </c>
      <c r="T262" s="621">
        <v>31</v>
      </c>
      <c r="U262" s="621">
        <v>24</v>
      </c>
      <c r="V262" s="621">
        <v>55</v>
      </c>
      <c r="W262" s="622">
        <v>0.97529999999999994</v>
      </c>
      <c r="X262" s="464">
        <v>0</v>
      </c>
      <c r="Y262" s="464">
        <v>1</v>
      </c>
      <c r="Z262" s="464">
        <v>1</v>
      </c>
      <c r="AA262" s="464">
        <v>0</v>
      </c>
      <c r="AB262" s="464" t="s">
        <v>303</v>
      </c>
      <c r="AC262" s="463" t="s">
        <v>1953</v>
      </c>
      <c r="AD262" s="463"/>
      <c r="AE262" s="463"/>
      <c r="AF262" s="463"/>
      <c r="AG262" s="463"/>
      <c r="AH262" s="463"/>
      <c r="AI262" s="463"/>
      <c r="AJ262" s="460"/>
      <c r="AK262" s="460"/>
      <c r="AL262" s="460"/>
      <c r="AM262" s="460"/>
      <c r="AN262" s="460"/>
      <c r="AO262" s="460"/>
      <c r="AP262" s="463" t="s">
        <v>289</v>
      </c>
      <c r="AQ262" s="463">
        <v>0</v>
      </c>
      <c r="AT262" s="177" t="s">
        <v>1076</v>
      </c>
      <c r="AU262" s="594" t="s">
        <v>1918</v>
      </c>
      <c r="AV262" s="392" t="s">
        <v>1954</v>
      </c>
      <c r="AW262" s="595" t="s">
        <v>1955</v>
      </c>
      <c r="AX262" s="450" t="s">
        <v>1916</v>
      </c>
    </row>
    <row r="263" spans="1:50" ht="35.15" hidden="1" customHeight="1">
      <c r="A263" s="149">
        <v>259</v>
      </c>
      <c r="B263" s="597" t="s">
        <v>303</v>
      </c>
      <c r="C263" s="597"/>
      <c r="D263" s="597" t="s">
        <v>1956</v>
      </c>
      <c r="E263" s="597" t="s">
        <v>1957</v>
      </c>
      <c r="F263" s="597" t="s">
        <v>281</v>
      </c>
      <c r="G263" s="597">
        <v>1</v>
      </c>
      <c r="H263" s="597">
        <v>0</v>
      </c>
      <c r="I263" s="597" t="s">
        <v>1609</v>
      </c>
      <c r="J263" s="597" t="s">
        <v>1706</v>
      </c>
      <c r="K263" s="597" t="s">
        <v>1611</v>
      </c>
      <c r="L263" s="597" t="s">
        <v>1108</v>
      </c>
      <c r="M263" s="597" t="s">
        <v>1062</v>
      </c>
      <c r="N263" s="597" t="s">
        <v>1957</v>
      </c>
      <c r="O263" s="597" t="s">
        <v>1957</v>
      </c>
      <c r="P263" s="597" t="s">
        <v>1958</v>
      </c>
      <c r="Q263" s="597">
        <v>5488</v>
      </c>
      <c r="R263" s="621">
        <v>5360</v>
      </c>
      <c r="S263" s="621">
        <v>4423</v>
      </c>
      <c r="T263" s="621">
        <v>907</v>
      </c>
      <c r="U263" s="621">
        <v>30</v>
      </c>
      <c r="V263" s="621">
        <v>937</v>
      </c>
      <c r="W263" s="622">
        <v>0.82520000000000004</v>
      </c>
      <c r="X263" s="464">
        <v>0</v>
      </c>
      <c r="Y263" s="464">
        <v>0</v>
      </c>
      <c r="Z263" s="464">
        <v>1</v>
      </c>
      <c r="AA263" s="464">
        <v>0</v>
      </c>
      <c r="AB263" s="464" t="s">
        <v>303</v>
      </c>
      <c r="AC263" s="463" t="s">
        <v>1959</v>
      </c>
      <c r="AD263" s="463"/>
      <c r="AE263" s="463"/>
      <c r="AF263" s="463"/>
      <c r="AG263" s="463"/>
      <c r="AH263" s="463"/>
      <c r="AI263" s="463"/>
      <c r="AJ263" s="460"/>
      <c r="AK263" s="460"/>
      <c r="AL263" s="460"/>
      <c r="AM263" s="460"/>
      <c r="AN263" s="460"/>
      <c r="AO263" s="460"/>
      <c r="AP263" s="463" t="s">
        <v>289</v>
      </c>
      <c r="AQ263" s="463">
        <v>0</v>
      </c>
      <c r="AT263" s="177" t="s">
        <v>1076</v>
      </c>
      <c r="AU263" s="594" t="s">
        <v>1924</v>
      </c>
      <c r="AV263" s="392" t="s">
        <v>1960</v>
      </c>
      <c r="AW263" s="595" t="s">
        <v>1961</v>
      </c>
      <c r="AX263" s="450" t="s">
        <v>1922</v>
      </c>
    </row>
    <row r="264" spans="1:50" ht="35.15" hidden="1" customHeight="1">
      <c r="A264" s="149">
        <v>260</v>
      </c>
      <c r="B264" s="597" t="s">
        <v>303</v>
      </c>
      <c r="C264" s="597"/>
      <c r="D264" s="597" t="s">
        <v>1962</v>
      </c>
      <c r="E264" s="597" t="s">
        <v>1963</v>
      </c>
      <c r="F264" s="597" t="s">
        <v>281</v>
      </c>
      <c r="G264" s="597">
        <v>1</v>
      </c>
      <c r="H264" s="597">
        <v>0</v>
      </c>
      <c r="I264" s="597" t="s">
        <v>1609</v>
      </c>
      <c r="J264" s="597" t="s">
        <v>1625</v>
      </c>
      <c r="K264" s="597" t="s">
        <v>1611</v>
      </c>
      <c r="L264" s="597" t="s">
        <v>1108</v>
      </c>
      <c r="M264" s="597" t="s">
        <v>1062</v>
      </c>
      <c r="N264" s="597" t="s">
        <v>1963</v>
      </c>
      <c r="O264" s="597" t="s">
        <v>1963</v>
      </c>
      <c r="P264" s="597" t="s">
        <v>1964</v>
      </c>
      <c r="Q264" s="597">
        <v>2475</v>
      </c>
      <c r="R264" s="621">
        <v>2475</v>
      </c>
      <c r="S264" s="621">
        <v>2410</v>
      </c>
      <c r="T264" s="621">
        <v>49</v>
      </c>
      <c r="U264" s="621">
        <v>16</v>
      </c>
      <c r="V264" s="621">
        <v>65</v>
      </c>
      <c r="W264" s="622">
        <v>0.97370000000000001</v>
      </c>
      <c r="X264" s="464">
        <v>0</v>
      </c>
      <c r="Y264" s="464">
        <v>1</v>
      </c>
      <c r="Z264" s="464">
        <v>1</v>
      </c>
      <c r="AA264" s="464">
        <v>0</v>
      </c>
      <c r="AB264" s="464" t="s">
        <v>303</v>
      </c>
      <c r="AC264" s="463" t="s">
        <v>1965</v>
      </c>
      <c r="AD264" s="463"/>
      <c r="AE264" s="463"/>
      <c r="AF264" s="463"/>
      <c r="AG264" s="463"/>
      <c r="AH264" s="463"/>
      <c r="AI264" s="463"/>
      <c r="AJ264" s="460"/>
      <c r="AK264" s="460"/>
      <c r="AL264" s="460"/>
      <c r="AM264" s="460"/>
      <c r="AN264" s="460"/>
      <c r="AO264" s="460"/>
      <c r="AP264" s="463" t="s">
        <v>289</v>
      </c>
      <c r="AQ264" s="463">
        <v>0</v>
      </c>
      <c r="AT264" s="177" t="s">
        <v>303</v>
      </c>
      <c r="AU264" s="392" t="s">
        <v>1930</v>
      </c>
      <c r="AV264" s="392" t="s">
        <v>1966</v>
      </c>
      <c r="AW264" s="392" t="s">
        <v>1967</v>
      </c>
      <c r="AX264" s="450" t="s">
        <v>1928</v>
      </c>
    </row>
    <row r="265" spans="1:50" ht="35.15" hidden="1" customHeight="1">
      <c r="A265" s="149">
        <v>261</v>
      </c>
      <c r="B265" s="597" t="s">
        <v>303</v>
      </c>
      <c r="C265" s="597"/>
      <c r="D265" s="597" t="s">
        <v>1968</v>
      </c>
      <c r="E265" s="597" t="s">
        <v>1969</v>
      </c>
      <c r="F265" s="597" t="s">
        <v>281</v>
      </c>
      <c r="G265" s="597">
        <v>1</v>
      </c>
      <c r="H265" s="597">
        <v>0</v>
      </c>
      <c r="I265" s="597" t="s">
        <v>1609</v>
      </c>
      <c r="J265" s="597" t="s">
        <v>1668</v>
      </c>
      <c r="K265" s="597" t="s">
        <v>1611</v>
      </c>
      <c r="L265" s="597" t="s">
        <v>1108</v>
      </c>
      <c r="M265" s="597" t="s">
        <v>1062</v>
      </c>
      <c r="N265" s="597" t="s">
        <v>1969</v>
      </c>
      <c r="O265" s="597" t="s">
        <v>1969</v>
      </c>
      <c r="P265" s="597" t="s">
        <v>1970</v>
      </c>
      <c r="Q265" s="597">
        <v>1715</v>
      </c>
      <c r="R265" s="621">
        <v>1715</v>
      </c>
      <c r="S265" s="621">
        <v>1574</v>
      </c>
      <c r="T265" s="621">
        <v>97</v>
      </c>
      <c r="U265" s="621">
        <v>44</v>
      </c>
      <c r="V265" s="621">
        <v>141</v>
      </c>
      <c r="W265" s="622">
        <v>0.91779999999999995</v>
      </c>
      <c r="X265" s="464">
        <v>0</v>
      </c>
      <c r="Y265" s="464">
        <v>1</v>
      </c>
      <c r="Z265" s="464">
        <v>1</v>
      </c>
      <c r="AA265" s="464">
        <v>0</v>
      </c>
      <c r="AB265" s="464" t="s">
        <v>303</v>
      </c>
      <c r="AC265" s="463" t="s">
        <v>1971</v>
      </c>
      <c r="AD265" s="463"/>
      <c r="AE265" s="463"/>
      <c r="AF265" s="463"/>
      <c r="AG265" s="463"/>
      <c r="AH265" s="463"/>
      <c r="AI265" s="463"/>
      <c r="AJ265" s="460"/>
      <c r="AK265" s="460"/>
      <c r="AL265" s="460"/>
      <c r="AM265" s="460"/>
      <c r="AN265" s="460"/>
      <c r="AO265" s="460"/>
      <c r="AP265" s="463" t="s">
        <v>289</v>
      </c>
      <c r="AQ265" s="463">
        <v>0</v>
      </c>
      <c r="AT265" s="177" t="s">
        <v>1684</v>
      </c>
      <c r="AU265" s="594" t="s">
        <v>1935</v>
      </c>
      <c r="AV265" s="392" t="s">
        <v>1972</v>
      </c>
      <c r="AW265" s="595" t="s">
        <v>1933</v>
      </c>
      <c r="AX265" s="450" t="s">
        <v>1933</v>
      </c>
    </row>
    <row r="266" spans="1:50" ht="35.15" hidden="1" customHeight="1">
      <c r="A266" s="149">
        <v>262</v>
      </c>
      <c r="B266" s="597" t="s">
        <v>1076</v>
      </c>
      <c r="C266" s="597"/>
      <c r="D266" s="597" t="s">
        <v>1973</v>
      </c>
      <c r="E266" s="597" t="s">
        <v>1974</v>
      </c>
      <c r="F266" s="597" t="s">
        <v>281</v>
      </c>
      <c r="G266" s="597">
        <v>1</v>
      </c>
      <c r="H266" s="597">
        <v>0</v>
      </c>
      <c r="I266" s="597" t="s">
        <v>1609</v>
      </c>
      <c r="J266" s="597" t="s">
        <v>1777</v>
      </c>
      <c r="K266" s="597" t="s">
        <v>1652</v>
      </c>
      <c r="L266" s="597" t="s">
        <v>1108</v>
      </c>
      <c r="M266" s="597" t="s">
        <v>1062</v>
      </c>
      <c r="N266" s="597" t="s">
        <v>1974</v>
      </c>
      <c r="O266" s="597" t="s">
        <v>1974</v>
      </c>
      <c r="P266" s="597" t="s">
        <v>1975</v>
      </c>
      <c r="Q266" s="597">
        <v>2059</v>
      </c>
      <c r="R266" s="621">
        <v>2079</v>
      </c>
      <c r="S266" s="621">
        <v>1960</v>
      </c>
      <c r="T266" s="621">
        <v>93</v>
      </c>
      <c r="U266" s="621">
        <v>26</v>
      </c>
      <c r="V266" s="621">
        <v>119</v>
      </c>
      <c r="W266" s="622">
        <v>0.94279999999999997</v>
      </c>
      <c r="X266" s="464">
        <v>0</v>
      </c>
      <c r="Y266" s="464">
        <v>1</v>
      </c>
      <c r="Z266" s="464">
        <v>1</v>
      </c>
      <c r="AA266" s="464">
        <v>0</v>
      </c>
      <c r="AB266" s="464" t="s">
        <v>1076</v>
      </c>
      <c r="AC266" s="463" t="s">
        <v>1976</v>
      </c>
      <c r="AD266" s="463"/>
      <c r="AE266" s="463"/>
      <c r="AF266" s="463"/>
      <c r="AG266" s="463"/>
      <c r="AH266" s="463"/>
      <c r="AI266" s="463"/>
      <c r="AJ266" s="460"/>
      <c r="AK266" s="460"/>
      <c r="AL266" s="460"/>
      <c r="AM266" s="460"/>
      <c r="AN266" s="460"/>
      <c r="AO266" s="460"/>
      <c r="AP266" s="463" t="s">
        <v>289</v>
      </c>
      <c r="AQ266" s="463">
        <v>0</v>
      </c>
      <c r="AT266" s="177" t="s">
        <v>303</v>
      </c>
      <c r="AU266" s="392" t="s">
        <v>1941</v>
      </c>
      <c r="AV266" s="392" t="s">
        <v>1977</v>
      </c>
      <c r="AW266" s="392" t="s">
        <v>1939</v>
      </c>
      <c r="AX266" s="450" t="s">
        <v>1939</v>
      </c>
    </row>
    <row r="267" spans="1:50" ht="35.15" hidden="1" customHeight="1">
      <c r="A267" s="149">
        <v>263</v>
      </c>
      <c r="B267" s="597" t="s">
        <v>303</v>
      </c>
      <c r="C267" s="597"/>
      <c r="D267" s="597" t="s">
        <v>1978</v>
      </c>
      <c r="E267" s="597" t="s">
        <v>1979</v>
      </c>
      <c r="F267" s="597" t="s">
        <v>281</v>
      </c>
      <c r="G267" s="597">
        <v>1</v>
      </c>
      <c r="H267" s="597">
        <v>0</v>
      </c>
      <c r="I267" s="597" t="s">
        <v>1609</v>
      </c>
      <c r="J267" s="597" t="s">
        <v>1720</v>
      </c>
      <c r="K267" s="597" t="s">
        <v>1626</v>
      </c>
      <c r="L267" s="597" t="s">
        <v>1108</v>
      </c>
      <c r="M267" s="597" t="s">
        <v>1062</v>
      </c>
      <c r="N267" s="597" t="s">
        <v>1979</v>
      </c>
      <c r="O267" s="597" t="s">
        <v>1979</v>
      </c>
      <c r="P267" s="597" t="s">
        <v>1980</v>
      </c>
      <c r="Q267" s="597">
        <v>2464</v>
      </c>
      <c r="R267" s="621">
        <v>2488</v>
      </c>
      <c r="S267" s="621">
        <v>2442</v>
      </c>
      <c r="T267" s="621">
        <v>38</v>
      </c>
      <c r="U267" s="621">
        <v>8</v>
      </c>
      <c r="V267" s="621">
        <v>46</v>
      </c>
      <c r="W267" s="622">
        <v>0.98150000000000004</v>
      </c>
      <c r="X267" s="464">
        <v>1</v>
      </c>
      <c r="Y267" s="464">
        <v>1</v>
      </c>
      <c r="Z267" s="464">
        <v>1</v>
      </c>
      <c r="AA267" s="464">
        <v>1</v>
      </c>
      <c r="AB267" s="464" t="s">
        <v>303</v>
      </c>
      <c r="AC267" s="463" t="s">
        <v>1981</v>
      </c>
      <c r="AD267" s="463"/>
      <c r="AE267" s="463"/>
      <c r="AF267" s="463"/>
      <c r="AG267" s="463"/>
      <c r="AH267" s="463"/>
      <c r="AI267" s="463"/>
      <c r="AJ267" s="460"/>
      <c r="AK267" s="460"/>
      <c r="AL267" s="460"/>
      <c r="AM267" s="460"/>
      <c r="AN267" s="460"/>
      <c r="AO267" s="460"/>
      <c r="AP267" s="463" t="s">
        <v>289</v>
      </c>
      <c r="AQ267" s="463">
        <v>0</v>
      </c>
      <c r="AT267" s="177" t="s">
        <v>303</v>
      </c>
      <c r="AU267" s="392" t="s">
        <v>1947</v>
      </c>
      <c r="AV267" s="392" t="s">
        <v>1982</v>
      </c>
      <c r="AW267" s="392" t="s">
        <v>1945</v>
      </c>
      <c r="AX267" s="450" t="s">
        <v>1945</v>
      </c>
    </row>
    <row r="268" spans="1:50" ht="35.15" hidden="1" customHeight="1">
      <c r="A268" s="149">
        <v>264</v>
      </c>
      <c r="B268" s="597" t="s">
        <v>303</v>
      </c>
      <c r="C268" s="597"/>
      <c r="D268" s="597" t="s">
        <v>1983</v>
      </c>
      <c r="E268" s="597" t="s">
        <v>1984</v>
      </c>
      <c r="F268" s="597" t="s">
        <v>281</v>
      </c>
      <c r="G268" s="597">
        <v>1</v>
      </c>
      <c r="H268" s="597">
        <v>0</v>
      </c>
      <c r="I268" s="597" t="s">
        <v>1609</v>
      </c>
      <c r="J268" s="597" t="s">
        <v>1698</v>
      </c>
      <c r="K268" s="597" t="s">
        <v>1626</v>
      </c>
      <c r="L268" s="597" t="s">
        <v>1108</v>
      </c>
      <c r="M268" s="597" t="s">
        <v>1062</v>
      </c>
      <c r="N268" s="597" t="s">
        <v>1984</v>
      </c>
      <c r="O268" s="597" t="s">
        <v>1984</v>
      </c>
      <c r="P268" s="597" t="s">
        <v>1985</v>
      </c>
      <c r="Q268" s="597">
        <v>3446</v>
      </c>
      <c r="R268" s="621">
        <v>3330</v>
      </c>
      <c r="S268" s="621">
        <v>3273</v>
      </c>
      <c r="T268" s="621">
        <v>57</v>
      </c>
      <c r="U268" s="621">
        <v>0</v>
      </c>
      <c r="V268" s="621">
        <v>57</v>
      </c>
      <c r="W268" s="622">
        <v>0.9829</v>
      </c>
      <c r="X268" s="464">
        <v>1</v>
      </c>
      <c r="Y268" s="464">
        <v>1</v>
      </c>
      <c r="Z268" s="464">
        <v>1</v>
      </c>
      <c r="AA268" s="464">
        <v>1</v>
      </c>
      <c r="AB268" s="464" t="s">
        <v>303</v>
      </c>
      <c r="AC268" s="463" t="s">
        <v>1986</v>
      </c>
      <c r="AD268" s="463"/>
      <c r="AE268" s="463"/>
      <c r="AF268" s="463"/>
      <c r="AG268" s="463"/>
      <c r="AH268" s="463"/>
      <c r="AI268" s="463"/>
      <c r="AJ268" s="460"/>
      <c r="AK268" s="460"/>
      <c r="AL268" s="460"/>
      <c r="AM268" s="460"/>
      <c r="AN268" s="460"/>
      <c r="AO268" s="460"/>
      <c r="AP268" s="463" t="s">
        <v>289</v>
      </c>
      <c r="AQ268" s="463">
        <v>0</v>
      </c>
      <c r="AT268" s="177" t="s">
        <v>303</v>
      </c>
      <c r="AU268" s="392" t="s">
        <v>1953</v>
      </c>
      <c r="AV268" s="392" t="s">
        <v>1987</v>
      </c>
      <c r="AW268" s="392" t="s">
        <v>1951</v>
      </c>
      <c r="AX268" s="450" t="s">
        <v>1951</v>
      </c>
    </row>
    <row r="269" spans="1:50" ht="35.15" hidden="1" customHeight="1">
      <c r="A269" s="149">
        <v>265</v>
      </c>
      <c r="B269" s="597" t="s">
        <v>1076</v>
      </c>
      <c r="C269" s="597"/>
      <c r="D269" s="597" t="s">
        <v>1988</v>
      </c>
      <c r="E269" s="597" t="s">
        <v>1989</v>
      </c>
      <c r="F269" s="597" t="s">
        <v>281</v>
      </c>
      <c r="G269" s="597">
        <v>1</v>
      </c>
      <c r="H269" s="597">
        <v>0</v>
      </c>
      <c r="I269" s="597" t="s">
        <v>1609</v>
      </c>
      <c r="J269" s="597" t="s">
        <v>1831</v>
      </c>
      <c r="K269" s="597" t="s">
        <v>1652</v>
      </c>
      <c r="L269" s="597" t="s">
        <v>1108</v>
      </c>
      <c r="M269" s="597" t="s">
        <v>1062</v>
      </c>
      <c r="N269" s="597" t="s">
        <v>1989</v>
      </c>
      <c r="O269" s="597" t="s">
        <v>1989</v>
      </c>
      <c r="P269" s="597" t="s">
        <v>10430</v>
      </c>
      <c r="Q269" s="597">
        <v>1644</v>
      </c>
      <c r="R269" s="621">
        <v>1622</v>
      </c>
      <c r="S269" s="621">
        <v>1613</v>
      </c>
      <c r="T269" s="621">
        <v>9</v>
      </c>
      <c r="U269" s="621">
        <v>0</v>
      </c>
      <c r="V269" s="621">
        <v>9</v>
      </c>
      <c r="W269" s="622">
        <v>0.99450000000000005</v>
      </c>
      <c r="X269" s="464">
        <v>1</v>
      </c>
      <c r="Y269" s="464">
        <v>1</v>
      </c>
      <c r="Z269" s="464">
        <v>1</v>
      </c>
      <c r="AA269" s="464">
        <v>1</v>
      </c>
      <c r="AB269" s="464" t="s">
        <v>1076</v>
      </c>
      <c r="AC269" s="463" t="s">
        <v>1990</v>
      </c>
      <c r="AD269" s="463"/>
      <c r="AE269" s="463"/>
      <c r="AF269" s="463"/>
      <c r="AG269" s="463"/>
      <c r="AH269" s="463"/>
      <c r="AI269" s="463"/>
      <c r="AJ269" s="460"/>
      <c r="AK269" s="460"/>
      <c r="AL269" s="460"/>
      <c r="AM269" s="460"/>
      <c r="AN269" s="460"/>
      <c r="AO269" s="460"/>
      <c r="AP269" s="463" t="s">
        <v>289</v>
      </c>
      <c r="AQ269" s="463">
        <v>0</v>
      </c>
      <c r="AT269" s="177" t="s">
        <v>303</v>
      </c>
      <c r="AU269" s="392" t="s">
        <v>1959</v>
      </c>
      <c r="AV269" s="392" t="s">
        <v>1991</v>
      </c>
      <c r="AW269" s="392" t="s">
        <v>1957</v>
      </c>
      <c r="AX269" s="450" t="s">
        <v>1957</v>
      </c>
    </row>
    <row r="270" spans="1:50" ht="35.15" hidden="1" customHeight="1">
      <c r="A270" s="149">
        <v>266</v>
      </c>
      <c r="B270" s="597" t="s">
        <v>303</v>
      </c>
      <c r="C270" s="597"/>
      <c r="D270" s="597" t="s">
        <v>1992</v>
      </c>
      <c r="E270" s="597" t="s">
        <v>1993</v>
      </c>
      <c r="F270" s="597" t="s">
        <v>281</v>
      </c>
      <c r="G270" s="597">
        <v>1</v>
      </c>
      <c r="H270" s="597">
        <v>0</v>
      </c>
      <c r="I270" s="597" t="s">
        <v>1609</v>
      </c>
      <c r="J270" s="597" t="s">
        <v>1661</v>
      </c>
      <c r="K270" s="597" t="s">
        <v>1626</v>
      </c>
      <c r="L270" s="597" t="s">
        <v>1108</v>
      </c>
      <c r="M270" s="597" t="s">
        <v>1062</v>
      </c>
      <c r="N270" s="597" t="s">
        <v>1994</v>
      </c>
      <c r="O270" s="597" t="s">
        <v>1994</v>
      </c>
      <c r="P270" s="597" t="s">
        <v>1995</v>
      </c>
      <c r="Q270" s="597">
        <v>6313</v>
      </c>
      <c r="R270" s="621">
        <v>5031</v>
      </c>
      <c r="S270" s="621">
        <v>4997</v>
      </c>
      <c r="T270" s="621">
        <v>31</v>
      </c>
      <c r="U270" s="621">
        <v>3</v>
      </c>
      <c r="V270" s="621">
        <v>34</v>
      </c>
      <c r="W270" s="622">
        <v>0.99319999999999997</v>
      </c>
      <c r="X270" s="464">
        <v>1</v>
      </c>
      <c r="Y270" s="464">
        <v>0</v>
      </c>
      <c r="Z270" s="464">
        <v>1</v>
      </c>
      <c r="AA270" s="464">
        <v>0</v>
      </c>
      <c r="AB270" s="464" t="s">
        <v>303</v>
      </c>
      <c r="AC270" s="463" t="s">
        <v>1996</v>
      </c>
      <c r="AD270" s="463"/>
      <c r="AE270" s="463"/>
      <c r="AF270" s="463"/>
      <c r="AG270" s="463"/>
      <c r="AH270" s="463"/>
      <c r="AI270" s="463"/>
      <c r="AJ270" s="460"/>
      <c r="AK270" s="460"/>
      <c r="AL270" s="460"/>
      <c r="AM270" s="460"/>
      <c r="AN270" s="460"/>
      <c r="AO270" s="460"/>
      <c r="AP270" s="463" t="s">
        <v>289</v>
      </c>
      <c r="AQ270" s="463">
        <v>0</v>
      </c>
      <c r="AT270" s="177" t="s">
        <v>303</v>
      </c>
      <c r="AU270" s="392" t="s">
        <v>1965</v>
      </c>
      <c r="AV270" s="392" t="s">
        <v>1997</v>
      </c>
      <c r="AW270" s="392" t="s">
        <v>1963</v>
      </c>
      <c r="AX270" s="450" t="s">
        <v>1963</v>
      </c>
    </row>
    <row r="271" spans="1:50" ht="35.15" hidden="1" customHeight="1">
      <c r="A271" s="149">
        <v>267</v>
      </c>
      <c r="B271" s="597" t="s">
        <v>1684</v>
      </c>
      <c r="C271" s="597"/>
      <c r="D271" s="597" t="s">
        <v>1998</v>
      </c>
      <c r="E271" s="597" t="s">
        <v>1999</v>
      </c>
      <c r="F271" s="597" t="s">
        <v>281</v>
      </c>
      <c r="G271" s="597">
        <v>1</v>
      </c>
      <c r="H271" s="597">
        <v>0</v>
      </c>
      <c r="I271" s="597" t="s">
        <v>1609</v>
      </c>
      <c r="J271" s="597" t="s">
        <v>1687</v>
      </c>
      <c r="K271" s="597" t="s">
        <v>1688</v>
      </c>
      <c r="L271" s="597" t="s">
        <v>1689</v>
      </c>
      <c r="M271" s="597" t="s">
        <v>1062</v>
      </c>
      <c r="N271" s="597" t="s">
        <v>1999</v>
      </c>
      <c r="O271" s="597" t="s">
        <v>1999</v>
      </c>
      <c r="P271" s="597" t="s">
        <v>2000</v>
      </c>
      <c r="Q271" s="597">
        <v>3107</v>
      </c>
      <c r="R271" s="621">
        <v>2962</v>
      </c>
      <c r="S271" s="621">
        <v>2908</v>
      </c>
      <c r="T271" s="621">
        <v>0</v>
      </c>
      <c r="U271" s="621">
        <v>54</v>
      </c>
      <c r="V271" s="621">
        <v>54</v>
      </c>
      <c r="W271" s="622">
        <v>0.98180000000000001</v>
      </c>
      <c r="X271" s="464">
        <v>1</v>
      </c>
      <c r="Y271" s="464">
        <v>1</v>
      </c>
      <c r="Z271" s="464">
        <v>1</v>
      </c>
      <c r="AA271" s="464">
        <v>1</v>
      </c>
      <c r="AB271" s="464" t="s">
        <v>1684</v>
      </c>
      <c r="AC271" s="463" t="s">
        <v>2001</v>
      </c>
      <c r="AD271" s="463"/>
      <c r="AE271" s="463"/>
      <c r="AF271" s="463"/>
      <c r="AG271" s="463"/>
      <c r="AH271" s="463"/>
      <c r="AI271" s="463"/>
      <c r="AJ271" s="460"/>
      <c r="AK271" s="460"/>
      <c r="AL271" s="460"/>
      <c r="AM271" s="460"/>
      <c r="AN271" s="460"/>
      <c r="AO271" s="460"/>
      <c r="AP271" s="463" t="s">
        <v>289</v>
      </c>
      <c r="AQ271" s="463">
        <v>0</v>
      </c>
      <c r="AT271" s="177" t="s">
        <v>303</v>
      </c>
      <c r="AU271" s="392" t="s">
        <v>1971</v>
      </c>
      <c r="AV271" s="392" t="s">
        <v>2002</v>
      </c>
      <c r="AW271" s="392" t="s">
        <v>2003</v>
      </c>
      <c r="AX271" s="450" t="s">
        <v>1969</v>
      </c>
    </row>
    <row r="272" spans="1:50" ht="35.15" hidden="1" customHeight="1">
      <c r="A272" s="149">
        <v>268</v>
      </c>
      <c r="B272" s="597" t="s">
        <v>1684</v>
      </c>
      <c r="C272" s="597"/>
      <c r="D272" s="597" t="s">
        <v>2004</v>
      </c>
      <c r="E272" s="597" t="s">
        <v>2005</v>
      </c>
      <c r="F272" s="597" t="s">
        <v>281</v>
      </c>
      <c r="G272" s="597">
        <v>1</v>
      </c>
      <c r="H272" s="597">
        <v>0</v>
      </c>
      <c r="I272" s="597" t="s">
        <v>1609</v>
      </c>
      <c r="J272" s="597" t="s">
        <v>1687</v>
      </c>
      <c r="K272" s="597" t="s">
        <v>1688</v>
      </c>
      <c r="L272" s="597" t="s">
        <v>1689</v>
      </c>
      <c r="M272" s="597" t="s">
        <v>1062</v>
      </c>
      <c r="N272" s="597" t="s">
        <v>2006</v>
      </c>
      <c r="O272" s="597" t="s">
        <v>2006</v>
      </c>
      <c r="P272" s="597" t="s">
        <v>2007</v>
      </c>
      <c r="Q272" s="597">
        <v>3005</v>
      </c>
      <c r="R272" s="621">
        <v>3005</v>
      </c>
      <c r="S272" s="621">
        <v>3005</v>
      </c>
      <c r="T272" s="621">
        <v>0</v>
      </c>
      <c r="U272" s="621">
        <v>0</v>
      </c>
      <c r="V272" s="621">
        <v>0</v>
      </c>
      <c r="W272" s="622">
        <v>1</v>
      </c>
      <c r="X272" s="464">
        <v>1</v>
      </c>
      <c r="Y272" s="464">
        <v>1</v>
      </c>
      <c r="Z272" s="464">
        <v>1</v>
      </c>
      <c r="AA272" s="464">
        <v>1</v>
      </c>
      <c r="AB272" s="464" t="s">
        <v>1684</v>
      </c>
      <c r="AC272" s="463" t="s">
        <v>2008</v>
      </c>
      <c r="AD272" s="463"/>
      <c r="AE272" s="463"/>
      <c r="AF272" s="463"/>
      <c r="AG272" s="463"/>
      <c r="AH272" s="463"/>
      <c r="AI272" s="463"/>
      <c r="AJ272" s="460"/>
      <c r="AK272" s="460"/>
      <c r="AL272" s="460"/>
      <c r="AM272" s="460"/>
      <c r="AN272" s="460"/>
      <c r="AO272" s="460"/>
      <c r="AP272" s="463" t="s">
        <v>289</v>
      </c>
      <c r="AQ272" s="463">
        <v>0</v>
      </c>
      <c r="AT272" s="177" t="s">
        <v>1076</v>
      </c>
      <c r="AU272" s="594" t="s">
        <v>1976</v>
      </c>
      <c r="AV272" s="392" t="s">
        <v>2009</v>
      </c>
      <c r="AW272" s="595" t="s">
        <v>2010</v>
      </c>
      <c r="AX272" s="450" t="s">
        <v>1974</v>
      </c>
    </row>
    <row r="273" spans="1:50" ht="35.15" hidden="1" customHeight="1">
      <c r="A273" s="149">
        <v>269</v>
      </c>
      <c r="B273" s="597" t="s">
        <v>1684</v>
      </c>
      <c r="C273" s="597"/>
      <c r="D273" s="597" t="s">
        <v>2011</v>
      </c>
      <c r="E273" s="597" t="s">
        <v>2012</v>
      </c>
      <c r="F273" s="597" t="s">
        <v>281</v>
      </c>
      <c r="G273" s="597">
        <v>1</v>
      </c>
      <c r="H273" s="597">
        <v>0</v>
      </c>
      <c r="I273" s="597" t="s">
        <v>1609</v>
      </c>
      <c r="J273" s="597" t="s">
        <v>1687</v>
      </c>
      <c r="K273" s="597" t="s">
        <v>1688</v>
      </c>
      <c r="L273" s="597" t="s">
        <v>1689</v>
      </c>
      <c r="M273" s="597" t="s">
        <v>1062</v>
      </c>
      <c r="N273" s="597" t="s">
        <v>2012</v>
      </c>
      <c r="O273" s="597" t="s">
        <v>2012</v>
      </c>
      <c r="P273" s="597" t="s">
        <v>2013</v>
      </c>
      <c r="Q273" s="597">
        <v>3617</v>
      </c>
      <c r="R273" s="621">
        <v>3716</v>
      </c>
      <c r="S273" s="621">
        <v>3698</v>
      </c>
      <c r="T273" s="621">
        <v>6</v>
      </c>
      <c r="U273" s="621">
        <v>12</v>
      </c>
      <c r="V273" s="621">
        <v>18</v>
      </c>
      <c r="W273" s="622">
        <v>0.99519999999999997</v>
      </c>
      <c r="X273" s="464">
        <v>1</v>
      </c>
      <c r="Y273" s="464">
        <v>0</v>
      </c>
      <c r="Z273" s="464">
        <v>1</v>
      </c>
      <c r="AA273" s="464">
        <v>0</v>
      </c>
      <c r="AB273" s="464" t="s">
        <v>1684</v>
      </c>
      <c r="AC273" s="463" t="s">
        <v>2014</v>
      </c>
      <c r="AD273" s="463"/>
      <c r="AE273" s="463"/>
      <c r="AF273" s="463"/>
      <c r="AG273" s="463"/>
      <c r="AH273" s="463"/>
      <c r="AI273" s="463"/>
      <c r="AJ273" s="460"/>
      <c r="AK273" s="460"/>
      <c r="AL273" s="460"/>
      <c r="AM273" s="460"/>
      <c r="AN273" s="460"/>
      <c r="AO273" s="460"/>
      <c r="AP273" s="463" t="s">
        <v>289</v>
      </c>
      <c r="AQ273" s="463">
        <v>0</v>
      </c>
      <c r="AT273" s="177" t="s">
        <v>303</v>
      </c>
      <c r="AU273" s="392" t="s">
        <v>1981</v>
      </c>
      <c r="AV273" s="392" t="s">
        <v>2015</v>
      </c>
      <c r="AW273" s="392" t="s">
        <v>2016</v>
      </c>
      <c r="AX273" s="450" t="s">
        <v>1979</v>
      </c>
    </row>
    <row r="274" spans="1:50" ht="35.15" hidden="1" customHeight="1">
      <c r="A274" s="149">
        <v>270</v>
      </c>
      <c r="B274" s="597" t="s">
        <v>303</v>
      </c>
      <c r="C274" s="597"/>
      <c r="D274" s="597" t="s">
        <v>2017</v>
      </c>
      <c r="E274" s="597" t="s">
        <v>2018</v>
      </c>
      <c r="F274" s="597" t="s">
        <v>281</v>
      </c>
      <c r="G274" s="597">
        <v>1</v>
      </c>
      <c r="H274" s="597">
        <v>0</v>
      </c>
      <c r="I274" s="597" t="s">
        <v>1609</v>
      </c>
      <c r="J274" s="597" t="s">
        <v>1625</v>
      </c>
      <c r="K274" s="597" t="s">
        <v>1626</v>
      </c>
      <c r="L274" s="597" t="s">
        <v>1108</v>
      </c>
      <c r="M274" s="597" t="s">
        <v>1062</v>
      </c>
      <c r="N274" s="597" t="s">
        <v>2018</v>
      </c>
      <c r="O274" s="597" t="s">
        <v>2018</v>
      </c>
      <c r="P274" s="597" t="s">
        <v>2019</v>
      </c>
      <c r="Q274" s="597">
        <v>2087</v>
      </c>
      <c r="R274" s="621">
        <v>2098</v>
      </c>
      <c r="S274" s="621">
        <v>2069</v>
      </c>
      <c r="T274" s="621">
        <v>29</v>
      </c>
      <c r="U274" s="621">
        <v>0</v>
      </c>
      <c r="V274" s="621">
        <v>29</v>
      </c>
      <c r="W274" s="622">
        <v>0.98619999999999997</v>
      </c>
      <c r="X274" s="464">
        <v>1</v>
      </c>
      <c r="Y274" s="464">
        <v>1</v>
      </c>
      <c r="Z274" s="464">
        <v>1</v>
      </c>
      <c r="AA274" s="464">
        <v>1</v>
      </c>
      <c r="AB274" s="464" t="s">
        <v>303</v>
      </c>
      <c r="AC274" s="463" t="s">
        <v>2020</v>
      </c>
      <c r="AD274" s="463"/>
      <c r="AE274" s="463"/>
      <c r="AF274" s="463"/>
      <c r="AG274" s="463"/>
      <c r="AH274" s="463"/>
      <c r="AI274" s="463"/>
      <c r="AJ274" s="460"/>
      <c r="AK274" s="460"/>
      <c r="AL274" s="460"/>
      <c r="AM274" s="460"/>
      <c r="AN274" s="460"/>
      <c r="AO274" s="460"/>
      <c r="AP274" s="463" t="s">
        <v>289</v>
      </c>
      <c r="AQ274" s="463">
        <v>0</v>
      </c>
      <c r="AT274" s="177" t="s">
        <v>303</v>
      </c>
      <c r="AU274" s="392" t="s">
        <v>1986</v>
      </c>
      <c r="AV274" s="392" t="s">
        <v>2021</v>
      </c>
      <c r="AW274" s="392" t="s">
        <v>1984</v>
      </c>
      <c r="AX274" s="450" t="s">
        <v>1984</v>
      </c>
    </row>
    <row r="275" spans="1:50" ht="35.15" hidden="1" customHeight="1">
      <c r="A275" s="149">
        <v>271</v>
      </c>
      <c r="B275" s="597" t="s">
        <v>303</v>
      </c>
      <c r="C275" s="597"/>
      <c r="D275" s="597" t="s">
        <v>2022</v>
      </c>
      <c r="E275" s="597" t="s">
        <v>2023</v>
      </c>
      <c r="F275" s="597" t="s">
        <v>281</v>
      </c>
      <c r="G275" s="597">
        <v>1</v>
      </c>
      <c r="H275" s="597">
        <v>0</v>
      </c>
      <c r="I275" s="597" t="s">
        <v>1609</v>
      </c>
      <c r="J275" s="597" t="s">
        <v>1763</v>
      </c>
      <c r="K275" s="597" t="s">
        <v>1611</v>
      </c>
      <c r="L275" s="597" t="s">
        <v>1108</v>
      </c>
      <c r="M275" s="597" t="s">
        <v>1062</v>
      </c>
      <c r="N275" s="597" t="s">
        <v>2023</v>
      </c>
      <c r="O275" s="597" t="s">
        <v>2023</v>
      </c>
      <c r="P275" s="597" t="s">
        <v>2024</v>
      </c>
      <c r="Q275" s="597">
        <v>2020</v>
      </c>
      <c r="R275" s="621">
        <v>2020</v>
      </c>
      <c r="S275" s="621">
        <v>2004</v>
      </c>
      <c r="T275" s="621">
        <v>0</v>
      </c>
      <c r="U275" s="621">
        <v>16</v>
      </c>
      <c r="V275" s="621">
        <v>16</v>
      </c>
      <c r="W275" s="622">
        <v>0.99209999999999998</v>
      </c>
      <c r="X275" s="464">
        <v>1</v>
      </c>
      <c r="Y275" s="464">
        <v>1</v>
      </c>
      <c r="Z275" s="464">
        <v>1</v>
      </c>
      <c r="AA275" s="464">
        <v>1</v>
      </c>
      <c r="AB275" s="464" t="s">
        <v>303</v>
      </c>
      <c r="AC275" s="463" t="s">
        <v>2025</v>
      </c>
      <c r="AD275" s="463"/>
      <c r="AE275" s="463"/>
      <c r="AF275" s="463"/>
      <c r="AG275" s="463"/>
      <c r="AH275" s="463"/>
      <c r="AI275" s="463"/>
      <c r="AJ275" s="460"/>
      <c r="AK275" s="460"/>
      <c r="AL275" s="460"/>
      <c r="AM275" s="460"/>
      <c r="AN275" s="460"/>
      <c r="AO275" s="460"/>
      <c r="AP275" s="463" t="s">
        <v>289</v>
      </c>
      <c r="AQ275" s="463">
        <v>0</v>
      </c>
      <c r="AT275" s="177" t="s">
        <v>1076</v>
      </c>
      <c r="AU275" s="594" t="s">
        <v>1990</v>
      </c>
      <c r="AV275" s="392" t="s">
        <v>2026</v>
      </c>
      <c r="AW275" s="595" t="s">
        <v>1989</v>
      </c>
      <c r="AX275" s="450" t="s">
        <v>1989</v>
      </c>
    </row>
    <row r="276" spans="1:50" ht="35.15" hidden="1" customHeight="1">
      <c r="A276" s="149">
        <v>272</v>
      </c>
      <c r="B276" s="597" t="s">
        <v>303</v>
      </c>
      <c r="C276" s="597"/>
      <c r="D276" s="597" t="s">
        <v>2027</v>
      </c>
      <c r="E276" s="597" t="s">
        <v>2028</v>
      </c>
      <c r="F276" s="597" t="s">
        <v>281</v>
      </c>
      <c r="G276" s="597">
        <v>1</v>
      </c>
      <c r="H276" s="597">
        <v>0</v>
      </c>
      <c r="I276" s="597" t="s">
        <v>1609</v>
      </c>
      <c r="J276" s="597" t="s">
        <v>1763</v>
      </c>
      <c r="K276" s="597" t="s">
        <v>1611</v>
      </c>
      <c r="L276" s="597" t="s">
        <v>1108</v>
      </c>
      <c r="M276" s="597" t="s">
        <v>1062</v>
      </c>
      <c r="N276" s="597" t="s">
        <v>2028</v>
      </c>
      <c r="O276" s="597" t="s">
        <v>2028</v>
      </c>
      <c r="P276" s="597" t="s">
        <v>2029</v>
      </c>
      <c r="Q276" s="597">
        <v>3854</v>
      </c>
      <c r="R276" s="621">
        <v>4463</v>
      </c>
      <c r="S276" s="621">
        <v>4447</v>
      </c>
      <c r="T276" s="621">
        <v>0</v>
      </c>
      <c r="U276" s="621">
        <v>16</v>
      </c>
      <c r="V276" s="621">
        <v>16</v>
      </c>
      <c r="W276" s="622">
        <v>0.99639999999999995</v>
      </c>
      <c r="X276" s="464">
        <v>1</v>
      </c>
      <c r="Y276" s="464">
        <v>1</v>
      </c>
      <c r="Z276" s="464">
        <v>1</v>
      </c>
      <c r="AA276" s="464">
        <v>1</v>
      </c>
      <c r="AB276" s="464" t="s">
        <v>303</v>
      </c>
      <c r="AC276" s="463" t="s">
        <v>2030</v>
      </c>
      <c r="AD276" s="463"/>
      <c r="AE276" s="463"/>
      <c r="AF276" s="463"/>
      <c r="AG276" s="463"/>
      <c r="AH276" s="463"/>
      <c r="AI276" s="463"/>
      <c r="AJ276" s="460"/>
      <c r="AK276" s="460"/>
      <c r="AL276" s="460"/>
      <c r="AM276" s="460"/>
      <c r="AN276" s="460"/>
      <c r="AO276" s="460"/>
      <c r="AP276" s="463" t="s">
        <v>289</v>
      </c>
      <c r="AQ276" s="463">
        <v>0</v>
      </c>
      <c r="AT276" s="177" t="s">
        <v>303</v>
      </c>
      <c r="AU276" s="392" t="s">
        <v>1996</v>
      </c>
      <c r="AV276" s="392" t="s">
        <v>2031</v>
      </c>
      <c r="AW276" s="392" t="s">
        <v>2032</v>
      </c>
      <c r="AX276" s="450" t="s">
        <v>1993</v>
      </c>
    </row>
    <row r="277" spans="1:50" ht="35.15" hidden="1" customHeight="1">
      <c r="A277" s="149">
        <v>273</v>
      </c>
      <c r="B277" s="597" t="s">
        <v>303</v>
      </c>
      <c r="C277" s="597"/>
      <c r="D277" s="597" t="s">
        <v>2033</v>
      </c>
      <c r="E277" s="597" t="s">
        <v>2034</v>
      </c>
      <c r="F277" s="597" t="s">
        <v>281</v>
      </c>
      <c r="G277" s="597">
        <v>1</v>
      </c>
      <c r="H277" s="597">
        <v>0</v>
      </c>
      <c r="I277" s="597" t="s">
        <v>1609</v>
      </c>
      <c r="J277" s="597" t="s">
        <v>1720</v>
      </c>
      <c r="K277" s="597" t="s">
        <v>1611</v>
      </c>
      <c r="L277" s="597" t="s">
        <v>1108</v>
      </c>
      <c r="M277" s="597" t="s">
        <v>1062</v>
      </c>
      <c r="N277" s="597" t="s">
        <v>2034</v>
      </c>
      <c r="O277" s="597" t="s">
        <v>2034</v>
      </c>
      <c r="P277" s="597" t="s">
        <v>2035</v>
      </c>
      <c r="Q277" s="597">
        <v>2014</v>
      </c>
      <c r="R277" s="621">
        <v>2019</v>
      </c>
      <c r="S277" s="621">
        <v>2010</v>
      </c>
      <c r="T277" s="621">
        <v>9</v>
      </c>
      <c r="U277" s="621">
        <v>0</v>
      </c>
      <c r="V277" s="621">
        <v>9</v>
      </c>
      <c r="W277" s="622">
        <v>0.99550000000000005</v>
      </c>
      <c r="X277" s="464">
        <v>1</v>
      </c>
      <c r="Y277" s="464">
        <v>1</v>
      </c>
      <c r="Z277" s="464">
        <v>1</v>
      </c>
      <c r="AA277" s="464">
        <v>1</v>
      </c>
      <c r="AB277" s="464" t="s">
        <v>303</v>
      </c>
      <c r="AC277" s="463" t="s">
        <v>2036</v>
      </c>
      <c r="AD277" s="463"/>
      <c r="AE277" s="463"/>
      <c r="AF277" s="463"/>
      <c r="AG277" s="463"/>
      <c r="AH277" s="463"/>
      <c r="AI277" s="463"/>
      <c r="AJ277" s="460"/>
      <c r="AK277" s="460"/>
      <c r="AL277" s="460"/>
      <c r="AM277" s="460"/>
      <c r="AN277" s="460"/>
      <c r="AO277" s="460"/>
      <c r="AP277" s="463" t="s">
        <v>289</v>
      </c>
      <c r="AQ277" s="463">
        <v>0</v>
      </c>
      <c r="AT277" s="177" t="s">
        <v>1684</v>
      </c>
      <c r="AU277" s="392" t="s">
        <v>2001</v>
      </c>
      <c r="AV277" s="392" t="s">
        <v>2037</v>
      </c>
      <c r="AW277" s="392" t="s">
        <v>1999</v>
      </c>
      <c r="AX277" s="450" t="s">
        <v>1999</v>
      </c>
    </row>
    <row r="278" spans="1:50" ht="35.15" hidden="1" customHeight="1">
      <c r="A278" s="149">
        <v>274</v>
      </c>
      <c r="B278" s="597" t="s">
        <v>303</v>
      </c>
      <c r="C278" s="597"/>
      <c r="D278" s="597" t="s">
        <v>2038</v>
      </c>
      <c r="E278" s="597" t="s">
        <v>2039</v>
      </c>
      <c r="F278" s="597" t="s">
        <v>281</v>
      </c>
      <c r="G278" s="597">
        <v>1</v>
      </c>
      <c r="H278" s="597">
        <v>0</v>
      </c>
      <c r="I278" s="597" t="s">
        <v>1609</v>
      </c>
      <c r="J278" s="597" t="s">
        <v>1755</v>
      </c>
      <c r="K278" s="597" t="s">
        <v>1626</v>
      </c>
      <c r="L278" s="597" t="s">
        <v>1108</v>
      </c>
      <c r="M278" s="597" t="s">
        <v>1062</v>
      </c>
      <c r="N278" s="597" t="s">
        <v>2039</v>
      </c>
      <c r="O278" s="597" t="s">
        <v>2039</v>
      </c>
      <c r="P278" s="597" t="s">
        <v>2040</v>
      </c>
      <c r="Q278" s="597">
        <v>4869</v>
      </c>
      <c r="R278" s="621">
        <v>4869</v>
      </c>
      <c r="S278" s="621">
        <v>3400</v>
      </c>
      <c r="T278" s="621">
        <v>1377</v>
      </c>
      <c r="U278" s="621">
        <v>92</v>
      </c>
      <c r="V278" s="621">
        <v>1469</v>
      </c>
      <c r="W278" s="622">
        <v>0.69830000000000003</v>
      </c>
      <c r="X278" s="464">
        <v>0</v>
      </c>
      <c r="Y278" s="464">
        <v>0</v>
      </c>
      <c r="Z278" s="464">
        <v>1</v>
      </c>
      <c r="AA278" s="464">
        <v>0</v>
      </c>
      <c r="AB278" s="464" t="s">
        <v>303</v>
      </c>
      <c r="AC278" s="463" t="s">
        <v>2041</v>
      </c>
      <c r="AD278" s="463"/>
      <c r="AE278" s="463"/>
      <c r="AF278" s="463"/>
      <c r="AG278" s="463"/>
      <c r="AH278" s="463"/>
      <c r="AI278" s="463"/>
      <c r="AJ278" s="460"/>
      <c r="AK278" s="460"/>
      <c r="AL278" s="460"/>
      <c r="AM278" s="460"/>
      <c r="AN278" s="460"/>
      <c r="AO278" s="460"/>
      <c r="AP278" s="463" t="s">
        <v>289</v>
      </c>
      <c r="AQ278" s="463">
        <v>0</v>
      </c>
      <c r="AT278" s="177" t="s">
        <v>1684</v>
      </c>
      <c r="AU278" s="594" t="s">
        <v>2008</v>
      </c>
      <c r="AV278" s="392" t="s">
        <v>2042</v>
      </c>
      <c r="AW278" s="595" t="s">
        <v>2005</v>
      </c>
      <c r="AX278" s="450" t="s">
        <v>2005</v>
      </c>
    </row>
    <row r="279" spans="1:50" ht="35.15" hidden="1" customHeight="1">
      <c r="A279" s="149">
        <v>275</v>
      </c>
      <c r="B279" s="597" t="s">
        <v>1076</v>
      </c>
      <c r="C279" s="597"/>
      <c r="D279" s="597" t="s">
        <v>2043</v>
      </c>
      <c r="E279" s="597" t="s">
        <v>2044</v>
      </c>
      <c r="F279" s="597" t="s">
        <v>281</v>
      </c>
      <c r="G279" s="597">
        <v>1</v>
      </c>
      <c r="H279" s="597">
        <v>0</v>
      </c>
      <c r="I279" s="597" t="s">
        <v>1609</v>
      </c>
      <c r="J279" s="597" t="s">
        <v>1661</v>
      </c>
      <c r="K279" s="597" t="s">
        <v>1076</v>
      </c>
      <c r="L279" s="597" t="s">
        <v>1108</v>
      </c>
      <c r="M279" s="597" t="s">
        <v>1062</v>
      </c>
      <c r="N279" s="597" t="s">
        <v>2045</v>
      </c>
      <c r="O279" s="597" t="s">
        <v>2045</v>
      </c>
      <c r="P279" s="597" t="s">
        <v>2046</v>
      </c>
      <c r="Q279" s="597">
        <v>2142</v>
      </c>
      <c r="R279" s="621">
        <v>2210</v>
      </c>
      <c r="S279" s="621">
        <v>2181</v>
      </c>
      <c r="T279" s="621">
        <v>22</v>
      </c>
      <c r="U279" s="621">
        <v>7</v>
      </c>
      <c r="V279" s="621">
        <v>29</v>
      </c>
      <c r="W279" s="622">
        <v>0.9869</v>
      </c>
      <c r="X279" s="464">
        <v>1</v>
      </c>
      <c r="Y279" s="464">
        <v>1</v>
      </c>
      <c r="Z279" s="464">
        <v>1</v>
      </c>
      <c r="AA279" s="464">
        <v>1</v>
      </c>
      <c r="AB279" s="464" t="s">
        <v>1076</v>
      </c>
      <c r="AC279" s="463" t="s">
        <v>2047</v>
      </c>
      <c r="AD279" s="463"/>
      <c r="AE279" s="463"/>
      <c r="AF279" s="463"/>
      <c r="AG279" s="463"/>
      <c r="AH279" s="463"/>
      <c r="AI279" s="463"/>
      <c r="AJ279" s="460"/>
      <c r="AK279" s="460"/>
      <c r="AL279" s="460"/>
      <c r="AM279" s="460"/>
      <c r="AN279" s="460"/>
      <c r="AO279" s="460"/>
      <c r="AP279" s="463" t="s">
        <v>289</v>
      </c>
      <c r="AQ279" s="463">
        <v>0</v>
      </c>
      <c r="AT279" s="177" t="s">
        <v>1684</v>
      </c>
      <c r="AU279" s="594" t="s">
        <v>2014</v>
      </c>
      <c r="AV279" s="392" t="s">
        <v>2048</v>
      </c>
      <c r="AW279" s="595" t="s">
        <v>2012</v>
      </c>
      <c r="AX279" s="450" t="s">
        <v>2012</v>
      </c>
    </row>
    <row r="280" spans="1:50" ht="35.15" hidden="1" customHeight="1">
      <c r="A280" s="149">
        <v>276</v>
      </c>
      <c r="B280" s="597" t="s">
        <v>1076</v>
      </c>
      <c r="C280" s="597"/>
      <c r="D280" s="597" t="s">
        <v>2049</v>
      </c>
      <c r="E280" s="597" t="s">
        <v>2050</v>
      </c>
      <c r="F280" s="597" t="s">
        <v>281</v>
      </c>
      <c r="G280" s="597">
        <v>1</v>
      </c>
      <c r="H280" s="597">
        <v>0</v>
      </c>
      <c r="I280" s="597" t="s">
        <v>1609</v>
      </c>
      <c r="J280" s="597" t="s">
        <v>1728</v>
      </c>
      <c r="K280" s="597" t="s">
        <v>1652</v>
      </c>
      <c r="L280" s="597" t="s">
        <v>1108</v>
      </c>
      <c r="M280" s="597" t="s">
        <v>1062</v>
      </c>
      <c r="N280" s="597" t="s">
        <v>2050</v>
      </c>
      <c r="O280" s="597" t="s">
        <v>2050</v>
      </c>
      <c r="P280" s="597" t="s">
        <v>2051</v>
      </c>
      <c r="Q280" s="597">
        <v>1508</v>
      </c>
      <c r="R280" s="621">
        <v>1577</v>
      </c>
      <c r="S280" s="621">
        <v>1522</v>
      </c>
      <c r="T280" s="621">
        <v>17</v>
      </c>
      <c r="U280" s="621">
        <v>38</v>
      </c>
      <c r="V280" s="621">
        <v>55</v>
      </c>
      <c r="W280" s="622">
        <v>0.96509999999999996</v>
      </c>
      <c r="X280" s="464">
        <v>0</v>
      </c>
      <c r="Y280" s="464">
        <v>1</v>
      </c>
      <c r="Z280" s="464">
        <v>1</v>
      </c>
      <c r="AA280" s="464">
        <v>0</v>
      </c>
      <c r="AB280" s="464" t="s">
        <v>1076</v>
      </c>
      <c r="AC280" s="463" t="s">
        <v>2052</v>
      </c>
      <c r="AD280" s="463"/>
      <c r="AE280" s="463"/>
      <c r="AF280" s="463"/>
      <c r="AG280" s="463"/>
      <c r="AH280" s="463"/>
      <c r="AI280" s="463"/>
      <c r="AJ280" s="460"/>
      <c r="AK280" s="460"/>
      <c r="AL280" s="460"/>
      <c r="AM280" s="460"/>
      <c r="AN280" s="460"/>
      <c r="AO280" s="460"/>
      <c r="AP280" s="463" t="s">
        <v>289</v>
      </c>
      <c r="AQ280" s="463">
        <v>0</v>
      </c>
      <c r="AT280" s="177" t="s">
        <v>303</v>
      </c>
      <c r="AU280" s="392" t="s">
        <v>2020</v>
      </c>
      <c r="AV280" s="392" t="s">
        <v>2053</v>
      </c>
      <c r="AW280" s="392" t="s">
        <v>2018</v>
      </c>
      <c r="AX280" s="450" t="s">
        <v>2018</v>
      </c>
    </row>
    <row r="281" spans="1:50" ht="35.15" hidden="1" customHeight="1">
      <c r="A281" s="149">
        <v>277</v>
      </c>
      <c r="B281" s="597" t="s">
        <v>303</v>
      </c>
      <c r="C281" s="597"/>
      <c r="D281" s="597" t="s">
        <v>2054</v>
      </c>
      <c r="E281" s="597" t="s">
        <v>2055</v>
      </c>
      <c r="F281" s="597" t="s">
        <v>745</v>
      </c>
      <c r="G281" s="597">
        <v>0</v>
      </c>
      <c r="H281" s="597">
        <v>1</v>
      </c>
      <c r="I281" s="597" t="s">
        <v>1609</v>
      </c>
      <c r="J281" s="597" t="s">
        <v>1756</v>
      </c>
      <c r="K281" s="597" t="s">
        <v>1626</v>
      </c>
      <c r="L281" s="597" t="s">
        <v>1108</v>
      </c>
      <c r="M281" s="597" t="s">
        <v>285</v>
      </c>
      <c r="N281" s="597" t="s">
        <v>1755</v>
      </c>
      <c r="O281" s="597" t="s">
        <v>1755</v>
      </c>
      <c r="P281" s="597" t="s">
        <v>2056</v>
      </c>
      <c r="Q281" s="597">
        <v>12703</v>
      </c>
      <c r="R281" s="621">
        <v>11864</v>
      </c>
      <c r="S281" s="621">
        <v>11744</v>
      </c>
      <c r="T281" s="621">
        <v>103</v>
      </c>
      <c r="U281" s="621">
        <v>17</v>
      </c>
      <c r="V281" s="621">
        <v>120</v>
      </c>
      <c r="W281" s="622">
        <v>0.9899</v>
      </c>
      <c r="X281" s="464">
        <v>1</v>
      </c>
      <c r="Y281" s="464">
        <v>1</v>
      </c>
      <c r="Z281" s="464">
        <v>1</v>
      </c>
      <c r="AA281" s="464">
        <v>1</v>
      </c>
      <c r="AB281" s="464" t="s">
        <v>303</v>
      </c>
      <c r="AC281" s="463"/>
      <c r="AD281" s="463"/>
      <c r="AE281" s="463"/>
      <c r="AF281" s="463"/>
      <c r="AG281" s="463"/>
      <c r="AH281" s="463"/>
      <c r="AI281" s="463"/>
      <c r="AJ281" s="460" t="s">
        <v>1754</v>
      </c>
      <c r="AK281" s="460"/>
      <c r="AL281" s="460"/>
      <c r="AM281" s="460"/>
      <c r="AN281" s="460"/>
      <c r="AO281" s="460"/>
      <c r="AP281" s="463" t="s">
        <v>289</v>
      </c>
      <c r="AQ281" s="463">
        <v>0</v>
      </c>
      <c r="AT281" s="177" t="s">
        <v>303</v>
      </c>
      <c r="AU281" s="392" t="s">
        <v>2025</v>
      </c>
      <c r="AV281" s="392" t="s">
        <v>2057</v>
      </c>
      <c r="AW281" s="392" t="s">
        <v>2058</v>
      </c>
      <c r="AX281" s="450" t="s">
        <v>2023</v>
      </c>
    </row>
    <row r="282" spans="1:50" ht="35.15" hidden="1" customHeight="1">
      <c r="A282" s="149">
        <v>278</v>
      </c>
      <c r="B282" s="597" t="s">
        <v>1684</v>
      </c>
      <c r="C282" s="597"/>
      <c r="D282" s="597" t="s">
        <v>2059</v>
      </c>
      <c r="E282" s="597" t="s">
        <v>2060</v>
      </c>
      <c r="F282" s="597" t="s">
        <v>281</v>
      </c>
      <c r="G282" s="597">
        <v>1</v>
      </c>
      <c r="H282" s="597">
        <v>0</v>
      </c>
      <c r="I282" s="597" t="s">
        <v>1609</v>
      </c>
      <c r="J282" s="597" t="s">
        <v>1687</v>
      </c>
      <c r="K282" s="597" t="s">
        <v>1688</v>
      </c>
      <c r="L282" s="597" t="s">
        <v>1689</v>
      </c>
      <c r="M282" s="597" t="s">
        <v>1062</v>
      </c>
      <c r="N282" s="597" t="s">
        <v>2060</v>
      </c>
      <c r="O282" s="597" t="s">
        <v>2060</v>
      </c>
      <c r="P282" s="597" t="s">
        <v>2061</v>
      </c>
      <c r="Q282" s="597">
        <v>2366</v>
      </c>
      <c r="R282" s="621">
        <v>2100</v>
      </c>
      <c r="S282" s="621">
        <v>2046</v>
      </c>
      <c r="T282" s="621">
        <v>17</v>
      </c>
      <c r="U282" s="621">
        <v>37</v>
      </c>
      <c r="V282" s="621">
        <v>54</v>
      </c>
      <c r="W282" s="622">
        <v>0.97430000000000005</v>
      </c>
      <c r="X282" s="464">
        <v>0</v>
      </c>
      <c r="Y282" s="464">
        <v>1</v>
      </c>
      <c r="Z282" s="464">
        <v>1</v>
      </c>
      <c r="AA282" s="464">
        <v>0</v>
      </c>
      <c r="AB282" s="464" t="s">
        <v>1684</v>
      </c>
      <c r="AC282" s="463" t="s">
        <v>2062</v>
      </c>
      <c r="AD282" s="463"/>
      <c r="AE282" s="463"/>
      <c r="AF282" s="463"/>
      <c r="AG282" s="463"/>
      <c r="AH282" s="463"/>
      <c r="AI282" s="463"/>
      <c r="AJ282" s="460"/>
      <c r="AK282" s="460"/>
      <c r="AL282" s="460"/>
      <c r="AM282" s="460"/>
      <c r="AN282" s="460"/>
      <c r="AO282" s="460"/>
      <c r="AP282" s="463" t="s">
        <v>289</v>
      </c>
      <c r="AQ282" s="463">
        <v>0</v>
      </c>
      <c r="AT282" s="177" t="s">
        <v>303</v>
      </c>
      <c r="AU282" s="392" t="s">
        <v>2030</v>
      </c>
      <c r="AV282" s="392" t="s">
        <v>2063</v>
      </c>
      <c r="AW282" s="392" t="s">
        <v>2028</v>
      </c>
      <c r="AX282" s="450" t="s">
        <v>2028</v>
      </c>
    </row>
    <row r="283" spans="1:50" ht="35.15" hidden="1" customHeight="1">
      <c r="A283" s="149">
        <v>279</v>
      </c>
      <c r="B283" s="597" t="s">
        <v>1684</v>
      </c>
      <c r="C283" s="597"/>
      <c r="D283" s="597" t="s">
        <v>2064</v>
      </c>
      <c r="E283" s="597" t="s">
        <v>2065</v>
      </c>
      <c r="F283" s="597" t="s">
        <v>281</v>
      </c>
      <c r="G283" s="597">
        <v>1</v>
      </c>
      <c r="H283" s="597">
        <v>0</v>
      </c>
      <c r="I283" s="597" t="s">
        <v>1609</v>
      </c>
      <c r="J283" s="597" t="s">
        <v>1687</v>
      </c>
      <c r="K283" s="597" t="s">
        <v>1688</v>
      </c>
      <c r="L283" s="597" t="s">
        <v>1689</v>
      </c>
      <c r="M283" s="597" t="s">
        <v>1062</v>
      </c>
      <c r="N283" s="597" t="s">
        <v>1867</v>
      </c>
      <c r="O283" s="597" t="s">
        <v>1867</v>
      </c>
      <c r="P283" s="597" t="s">
        <v>2066</v>
      </c>
      <c r="Q283" s="597">
        <v>2100</v>
      </c>
      <c r="R283" s="621">
        <v>2130</v>
      </c>
      <c r="S283" s="621">
        <v>2130</v>
      </c>
      <c r="T283" s="621">
        <v>0</v>
      </c>
      <c r="U283" s="621">
        <v>0</v>
      </c>
      <c r="V283" s="621">
        <v>0</v>
      </c>
      <c r="W283" s="622">
        <v>1</v>
      </c>
      <c r="X283" s="464">
        <v>1</v>
      </c>
      <c r="Y283" s="464">
        <v>1</v>
      </c>
      <c r="Z283" s="464">
        <v>1</v>
      </c>
      <c r="AA283" s="464">
        <v>1</v>
      </c>
      <c r="AB283" s="464" t="s">
        <v>1684</v>
      </c>
      <c r="AC283" s="463" t="s">
        <v>2067</v>
      </c>
      <c r="AD283" s="463"/>
      <c r="AE283" s="463"/>
      <c r="AF283" s="463"/>
      <c r="AG283" s="463"/>
      <c r="AH283" s="463"/>
      <c r="AI283" s="463"/>
      <c r="AJ283" s="460"/>
      <c r="AK283" s="460"/>
      <c r="AL283" s="460"/>
      <c r="AM283" s="460"/>
      <c r="AN283" s="460"/>
      <c r="AO283" s="460"/>
      <c r="AP283" s="463" t="s">
        <v>289</v>
      </c>
      <c r="AQ283" s="463">
        <v>0</v>
      </c>
      <c r="AT283" s="177" t="s">
        <v>303</v>
      </c>
      <c r="AU283" s="392" t="s">
        <v>2036</v>
      </c>
      <c r="AV283" s="392" t="s">
        <v>2068</v>
      </c>
      <c r="AW283" s="392" t="s">
        <v>2034</v>
      </c>
      <c r="AX283" s="450" t="s">
        <v>2034</v>
      </c>
    </row>
    <row r="284" spans="1:50" ht="35.15" hidden="1" customHeight="1">
      <c r="A284" s="149">
        <v>280</v>
      </c>
      <c r="B284" s="597" t="s">
        <v>1076</v>
      </c>
      <c r="C284" s="597"/>
      <c r="D284" s="597" t="s">
        <v>2069</v>
      </c>
      <c r="E284" s="597" t="s">
        <v>2070</v>
      </c>
      <c r="F284" s="597" t="s">
        <v>281</v>
      </c>
      <c r="G284" s="597">
        <v>1</v>
      </c>
      <c r="H284" s="597">
        <v>0</v>
      </c>
      <c r="I284" s="597" t="s">
        <v>1609</v>
      </c>
      <c r="J284" s="597" t="s">
        <v>1678</v>
      </c>
      <c r="K284" s="597" t="s">
        <v>1652</v>
      </c>
      <c r="L284" s="597" t="s">
        <v>1108</v>
      </c>
      <c r="M284" s="597" t="s">
        <v>1062</v>
      </c>
      <c r="N284" s="597" t="s">
        <v>2070</v>
      </c>
      <c r="O284" s="597" t="s">
        <v>2070</v>
      </c>
      <c r="P284" s="597" t="s">
        <v>2071</v>
      </c>
      <c r="Q284" s="597">
        <v>2287</v>
      </c>
      <c r="R284" s="621">
        <v>2237</v>
      </c>
      <c r="S284" s="621">
        <v>2220</v>
      </c>
      <c r="T284" s="621">
        <v>11</v>
      </c>
      <c r="U284" s="621">
        <v>6</v>
      </c>
      <c r="V284" s="621">
        <v>17</v>
      </c>
      <c r="W284" s="622">
        <v>0.99239999999999995</v>
      </c>
      <c r="X284" s="464">
        <v>1</v>
      </c>
      <c r="Y284" s="464">
        <v>0</v>
      </c>
      <c r="Z284" s="464">
        <v>1</v>
      </c>
      <c r="AA284" s="464">
        <v>0</v>
      </c>
      <c r="AB284" s="464" t="s">
        <v>1076</v>
      </c>
      <c r="AC284" s="463" t="s">
        <v>2072</v>
      </c>
      <c r="AD284" s="463"/>
      <c r="AE284" s="463"/>
      <c r="AF284" s="463"/>
      <c r="AG284" s="463"/>
      <c r="AH284" s="463"/>
      <c r="AI284" s="463"/>
      <c r="AJ284" s="460"/>
      <c r="AK284" s="460"/>
      <c r="AL284" s="460"/>
      <c r="AM284" s="460"/>
      <c r="AN284" s="460"/>
      <c r="AO284" s="460"/>
      <c r="AP284" s="463" t="s">
        <v>289</v>
      </c>
      <c r="AQ284" s="463">
        <v>0</v>
      </c>
      <c r="AT284" s="177" t="s">
        <v>303</v>
      </c>
      <c r="AU284" s="392" t="s">
        <v>2041</v>
      </c>
      <c r="AV284" s="392" t="s">
        <v>2073</v>
      </c>
      <c r="AW284" s="392" t="s">
        <v>2039</v>
      </c>
      <c r="AX284" s="450" t="s">
        <v>2039</v>
      </c>
    </row>
    <row r="285" spans="1:50" ht="35.15" hidden="1" customHeight="1">
      <c r="A285" s="149">
        <v>281</v>
      </c>
      <c r="B285" s="597" t="s">
        <v>303</v>
      </c>
      <c r="C285" s="597"/>
      <c r="D285" s="597" t="s">
        <v>2074</v>
      </c>
      <c r="E285" s="597" t="s">
        <v>2075</v>
      </c>
      <c r="F285" s="597" t="s">
        <v>281</v>
      </c>
      <c r="G285" s="597">
        <v>1</v>
      </c>
      <c r="H285" s="597">
        <v>0</v>
      </c>
      <c r="I285" s="597" t="s">
        <v>1609</v>
      </c>
      <c r="J285" s="597" t="s">
        <v>1669</v>
      </c>
      <c r="K285" s="597" t="s">
        <v>1611</v>
      </c>
      <c r="L285" s="597" t="s">
        <v>1108</v>
      </c>
      <c r="M285" s="597" t="s">
        <v>1062</v>
      </c>
      <c r="N285" s="597" t="s">
        <v>2075</v>
      </c>
      <c r="O285" s="597" t="s">
        <v>2075</v>
      </c>
      <c r="P285" s="597" t="s">
        <v>2076</v>
      </c>
      <c r="Q285" s="597">
        <v>3610</v>
      </c>
      <c r="R285" s="621">
        <v>3612</v>
      </c>
      <c r="S285" s="621">
        <v>3597</v>
      </c>
      <c r="T285" s="621">
        <v>9</v>
      </c>
      <c r="U285" s="621">
        <v>6</v>
      </c>
      <c r="V285" s="621">
        <v>15</v>
      </c>
      <c r="W285" s="622">
        <v>0.99580000000000002</v>
      </c>
      <c r="X285" s="464">
        <v>1</v>
      </c>
      <c r="Y285" s="464">
        <v>1</v>
      </c>
      <c r="Z285" s="464">
        <v>1</v>
      </c>
      <c r="AA285" s="464">
        <v>1</v>
      </c>
      <c r="AB285" s="464" t="s">
        <v>303</v>
      </c>
      <c r="AC285" s="463" t="s">
        <v>2077</v>
      </c>
      <c r="AD285" s="463"/>
      <c r="AE285" s="463"/>
      <c r="AF285" s="463"/>
      <c r="AG285" s="463"/>
      <c r="AH285" s="463"/>
      <c r="AI285" s="463"/>
      <c r="AJ285" s="460"/>
      <c r="AK285" s="460"/>
      <c r="AL285" s="460"/>
      <c r="AM285" s="460"/>
      <c r="AN285" s="460"/>
      <c r="AO285" s="460"/>
      <c r="AP285" s="463" t="s">
        <v>289</v>
      </c>
      <c r="AQ285" s="463">
        <v>0</v>
      </c>
      <c r="AT285" s="177" t="s">
        <v>1076</v>
      </c>
      <c r="AU285" s="594" t="s">
        <v>2047</v>
      </c>
      <c r="AV285" s="392" t="s">
        <v>2078</v>
      </c>
      <c r="AW285" s="595" t="s">
        <v>2079</v>
      </c>
      <c r="AX285" s="450" t="s">
        <v>2044</v>
      </c>
    </row>
    <row r="286" spans="1:50" ht="35.15" hidden="1" customHeight="1">
      <c r="A286" s="149">
        <v>282</v>
      </c>
      <c r="B286" s="597" t="s">
        <v>303</v>
      </c>
      <c r="C286" s="597"/>
      <c r="D286" s="597" t="s">
        <v>2080</v>
      </c>
      <c r="E286" s="597" t="s">
        <v>2081</v>
      </c>
      <c r="F286" s="597" t="s">
        <v>281</v>
      </c>
      <c r="G286" s="597">
        <v>1</v>
      </c>
      <c r="H286" s="597">
        <v>0</v>
      </c>
      <c r="I286" s="597" t="s">
        <v>1609</v>
      </c>
      <c r="J286" s="597" t="s">
        <v>1669</v>
      </c>
      <c r="K286" s="597" t="s">
        <v>1611</v>
      </c>
      <c r="L286" s="597" t="s">
        <v>1108</v>
      </c>
      <c r="M286" s="597" t="s">
        <v>1062</v>
      </c>
      <c r="N286" s="597" t="s">
        <v>2081</v>
      </c>
      <c r="O286" s="597" t="s">
        <v>2081</v>
      </c>
      <c r="P286" s="597" t="s">
        <v>2082</v>
      </c>
      <c r="Q286" s="597">
        <v>2823</v>
      </c>
      <c r="R286" s="621">
        <v>2731</v>
      </c>
      <c r="S286" s="621">
        <v>2711</v>
      </c>
      <c r="T286" s="621">
        <v>20</v>
      </c>
      <c r="U286" s="621">
        <v>0</v>
      </c>
      <c r="V286" s="621">
        <v>20</v>
      </c>
      <c r="W286" s="622">
        <v>0.99270000000000003</v>
      </c>
      <c r="X286" s="464">
        <v>1</v>
      </c>
      <c r="Y286" s="464">
        <v>1</v>
      </c>
      <c r="Z286" s="464">
        <v>1</v>
      </c>
      <c r="AA286" s="464">
        <v>1</v>
      </c>
      <c r="AB286" s="464" t="s">
        <v>303</v>
      </c>
      <c r="AC286" s="463" t="s">
        <v>2083</v>
      </c>
      <c r="AD286" s="463"/>
      <c r="AE286" s="463"/>
      <c r="AF286" s="463"/>
      <c r="AG286" s="463"/>
      <c r="AH286" s="463"/>
      <c r="AI286" s="463"/>
      <c r="AJ286" s="460"/>
      <c r="AK286" s="460"/>
      <c r="AL286" s="460"/>
      <c r="AM286" s="460"/>
      <c r="AN286" s="460"/>
      <c r="AO286" s="460"/>
      <c r="AP286" s="463" t="s">
        <v>289</v>
      </c>
      <c r="AQ286" s="463">
        <v>0</v>
      </c>
      <c r="AT286" s="177" t="s">
        <v>1076</v>
      </c>
      <c r="AU286" s="594" t="s">
        <v>2052</v>
      </c>
      <c r="AV286" s="392" t="s">
        <v>2084</v>
      </c>
      <c r="AW286" s="595" t="s">
        <v>2085</v>
      </c>
      <c r="AX286" s="450" t="s">
        <v>2050</v>
      </c>
    </row>
    <row r="287" spans="1:50" ht="35.15" hidden="1" customHeight="1">
      <c r="A287" s="149">
        <v>283</v>
      </c>
      <c r="B287" s="597" t="s">
        <v>303</v>
      </c>
      <c r="C287" s="597"/>
      <c r="D287" s="597" t="s">
        <v>2086</v>
      </c>
      <c r="E287" s="597" t="s">
        <v>2087</v>
      </c>
      <c r="F287" s="597" t="s">
        <v>281</v>
      </c>
      <c r="G287" s="597">
        <v>1</v>
      </c>
      <c r="H287" s="597">
        <v>0</v>
      </c>
      <c r="I287" s="597" t="s">
        <v>1609</v>
      </c>
      <c r="J287" s="597" t="s">
        <v>1698</v>
      </c>
      <c r="K287" s="597" t="s">
        <v>1910</v>
      </c>
      <c r="L287" s="597" t="s">
        <v>1108</v>
      </c>
      <c r="M287" s="597" t="s">
        <v>1062</v>
      </c>
      <c r="N287" s="597" t="s">
        <v>2087</v>
      </c>
      <c r="O287" s="597" t="s">
        <v>2087</v>
      </c>
      <c r="P287" s="597" t="s">
        <v>2088</v>
      </c>
      <c r="Q287" s="597">
        <v>2575</v>
      </c>
      <c r="R287" s="621">
        <v>2575</v>
      </c>
      <c r="S287" s="621">
        <v>2535</v>
      </c>
      <c r="T287" s="621">
        <v>28</v>
      </c>
      <c r="U287" s="621">
        <v>12</v>
      </c>
      <c r="V287" s="621">
        <v>40</v>
      </c>
      <c r="W287" s="622">
        <v>0.98450000000000004</v>
      </c>
      <c r="X287" s="464">
        <v>1</v>
      </c>
      <c r="Y287" s="464">
        <v>1</v>
      </c>
      <c r="Z287" s="464">
        <v>1</v>
      </c>
      <c r="AA287" s="464">
        <v>1</v>
      </c>
      <c r="AB287" s="464" t="s">
        <v>303</v>
      </c>
      <c r="AC287" s="463" t="s">
        <v>2089</v>
      </c>
      <c r="AD287" s="463"/>
      <c r="AE287" s="463"/>
      <c r="AF287" s="463"/>
      <c r="AG287" s="463"/>
      <c r="AH287" s="463"/>
      <c r="AI287" s="463"/>
      <c r="AJ287" s="460"/>
      <c r="AK287" s="460"/>
      <c r="AL287" s="460"/>
      <c r="AM287" s="460"/>
      <c r="AN287" s="460"/>
      <c r="AO287" s="460"/>
      <c r="AP287" s="463" t="s">
        <v>289</v>
      </c>
      <c r="AQ287" s="463">
        <v>0</v>
      </c>
      <c r="AT287" s="177" t="s">
        <v>1684</v>
      </c>
      <c r="AU287" s="594" t="s">
        <v>2062</v>
      </c>
      <c r="AV287" s="392" t="s">
        <v>2090</v>
      </c>
      <c r="AW287" s="595" t="s">
        <v>2091</v>
      </c>
      <c r="AX287" s="450" t="s">
        <v>2060</v>
      </c>
    </row>
    <row r="288" spans="1:50" ht="35.15" hidden="1" customHeight="1">
      <c r="A288" s="149">
        <v>284</v>
      </c>
      <c r="B288" s="597" t="s">
        <v>1684</v>
      </c>
      <c r="C288" s="597"/>
      <c r="D288" s="597" t="s">
        <v>2092</v>
      </c>
      <c r="E288" s="597" t="s">
        <v>2093</v>
      </c>
      <c r="F288" s="597" t="s">
        <v>281</v>
      </c>
      <c r="G288" s="597">
        <v>1</v>
      </c>
      <c r="H288" s="597">
        <v>0</v>
      </c>
      <c r="I288" s="597" t="s">
        <v>1609</v>
      </c>
      <c r="J288" s="597" t="s">
        <v>1687</v>
      </c>
      <c r="K288" s="597" t="s">
        <v>1688</v>
      </c>
      <c r="L288" s="597" t="s">
        <v>1689</v>
      </c>
      <c r="M288" s="597" t="s">
        <v>1062</v>
      </c>
      <c r="N288" s="597" t="s">
        <v>2093</v>
      </c>
      <c r="O288" s="597" t="s">
        <v>2093</v>
      </c>
      <c r="P288" s="597" t="s">
        <v>2094</v>
      </c>
      <c r="Q288" s="597">
        <v>4262</v>
      </c>
      <c r="R288" s="621">
        <v>4262</v>
      </c>
      <c r="S288" s="621">
        <v>4262</v>
      </c>
      <c r="T288" s="621">
        <v>0</v>
      </c>
      <c r="U288" s="621">
        <v>0</v>
      </c>
      <c r="V288" s="621">
        <v>0</v>
      </c>
      <c r="W288" s="622">
        <v>1</v>
      </c>
      <c r="X288" s="464">
        <v>1</v>
      </c>
      <c r="Y288" s="464">
        <v>1</v>
      </c>
      <c r="Z288" s="464">
        <v>1</v>
      </c>
      <c r="AA288" s="464">
        <v>1</v>
      </c>
      <c r="AB288" s="464" t="s">
        <v>1684</v>
      </c>
      <c r="AC288" s="463" t="s">
        <v>2095</v>
      </c>
      <c r="AD288" s="463"/>
      <c r="AE288" s="463"/>
      <c r="AF288" s="463"/>
      <c r="AG288" s="463"/>
      <c r="AH288" s="463"/>
      <c r="AI288" s="463"/>
      <c r="AJ288" s="460"/>
      <c r="AK288" s="460"/>
      <c r="AL288" s="460"/>
      <c r="AM288" s="460"/>
      <c r="AN288" s="460"/>
      <c r="AO288" s="460"/>
      <c r="AP288" s="463" t="s">
        <v>289</v>
      </c>
      <c r="AQ288" s="463">
        <v>0</v>
      </c>
      <c r="AT288" s="177" t="s">
        <v>1684</v>
      </c>
      <c r="AU288" s="392" t="s">
        <v>2067</v>
      </c>
      <c r="AV288" s="392" t="s">
        <v>2096</v>
      </c>
      <c r="AW288" s="392" t="s">
        <v>2065</v>
      </c>
      <c r="AX288" s="450" t="s">
        <v>2065</v>
      </c>
    </row>
    <row r="289" spans="1:50" ht="35.15" hidden="1" customHeight="1">
      <c r="A289" s="149">
        <v>285</v>
      </c>
      <c r="B289" s="597" t="s">
        <v>303</v>
      </c>
      <c r="C289" s="597"/>
      <c r="D289" s="597" t="s">
        <v>2097</v>
      </c>
      <c r="E289" s="597" t="s">
        <v>2098</v>
      </c>
      <c r="F289" s="597" t="s">
        <v>281</v>
      </c>
      <c r="G289" s="597">
        <v>1</v>
      </c>
      <c r="H289" s="597">
        <v>0</v>
      </c>
      <c r="I289" s="597" t="s">
        <v>1609</v>
      </c>
      <c r="J289" s="597" t="s">
        <v>1756</v>
      </c>
      <c r="K289" s="597" t="s">
        <v>1626</v>
      </c>
      <c r="L289" s="597" t="s">
        <v>1108</v>
      </c>
      <c r="M289" s="597" t="s">
        <v>1062</v>
      </c>
      <c r="N289" s="597" t="s">
        <v>2098</v>
      </c>
      <c r="O289" s="597" t="s">
        <v>2098</v>
      </c>
      <c r="P289" s="597" t="s">
        <v>2099</v>
      </c>
      <c r="Q289" s="597">
        <v>2419</v>
      </c>
      <c r="R289" s="621">
        <v>2546</v>
      </c>
      <c r="S289" s="621">
        <v>2512</v>
      </c>
      <c r="T289" s="621">
        <v>34</v>
      </c>
      <c r="U289" s="621">
        <v>0</v>
      </c>
      <c r="V289" s="621">
        <v>34</v>
      </c>
      <c r="W289" s="622">
        <v>0.98660000000000003</v>
      </c>
      <c r="X289" s="464">
        <v>1</v>
      </c>
      <c r="Y289" s="464">
        <v>1</v>
      </c>
      <c r="Z289" s="464">
        <v>1</v>
      </c>
      <c r="AA289" s="464">
        <v>1</v>
      </c>
      <c r="AB289" s="464" t="s">
        <v>303</v>
      </c>
      <c r="AC289" s="463" t="s">
        <v>2100</v>
      </c>
      <c r="AD289" s="463"/>
      <c r="AE289" s="463"/>
      <c r="AF289" s="463"/>
      <c r="AG289" s="463"/>
      <c r="AH289" s="463"/>
      <c r="AI289" s="463"/>
      <c r="AJ289" s="460"/>
      <c r="AK289" s="460"/>
      <c r="AL289" s="460"/>
      <c r="AM289" s="460"/>
      <c r="AN289" s="460"/>
      <c r="AO289" s="460"/>
      <c r="AP289" s="463" t="s">
        <v>289</v>
      </c>
      <c r="AQ289" s="463">
        <v>0</v>
      </c>
      <c r="AT289" s="177" t="s">
        <v>1076</v>
      </c>
      <c r="AU289" s="594" t="s">
        <v>2072</v>
      </c>
      <c r="AV289" s="392" t="s">
        <v>2101</v>
      </c>
      <c r="AW289" s="595" t="s">
        <v>2070</v>
      </c>
      <c r="AX289" s="450" t="s">
        <v>2070</v>
      </c>
    </row>
    <row r="290" spans="1:50" ht="35.15" hidden="1" customHeight="1">
      <c r="A290" s="149">
        <v>286</v>
      </c>
      <c r="B290" s="597" t="s">
        <v>303</v>
      </c>
      <c r="C290" s="597"/>
      <c r="D290" s="597" t="s">
        <v>2102</v>
      </c>
      <c r="E290" s="597" t="s">
        <v>2103</v>
      </c>
      <c r="F290" s="597" t="s">
        <v>281</v>
      </c>
      <c r="G290" s="597">
        <v>1</v>
      </c>
      <c r="H290" s="597">
        <v>0</v>
      </c>
      <c r="I290" s="597" t="s">
        <v>1609</v>
      </c>
      <c r="J290" s="597" t="s">
        <v>1677</v>
      </c>
      <c r="K290" s="597" t="s">
        <v>1611</v>
      </c>
      <c r="L290" s="597" t="s">
        <v>1108</v>
      </c>
      <c r="M290" s="597" t="s">
        <v>1062</v>
      </c>
      <c r="N290" s="597" t="s">
        <v>2104</v>
      </c>
      <c r="O290" s="597" t="s">
        <v>2104</v>
      </c>
      <c r="P290" s="597" t="s">
        <v>2105</v>
      </c>
      <c r="Q290" s="597">
        <v>3541</v>
      </c>
      <c r="R290" s="621">
        <v>3541</v>
      </c>
      <c r="S290" s="621">
        <v>3533</v>
      </c>
      <c r="T290" s="621">
        <v>0</v>
      </c>
      <c r="U290" s="621">
        <v>8</v>
      </c>
      <c r="V290" s="621">
        <v>8</v>
      </c>
      <c r="W290" s="622">
        <v>0.99770000000000003</v>
      </c>
      <c r="X290" s="464">
        <v>1</v>
      </c>
      <c r="Y290" s="464">
        <v>1</v>
      </c>
      <c r="Z290" s="464">
        <v>1</v>
      </c>
      <c r="AA290" s="464">
        <v>1</v>
      </c>
      <c r="AB290" s="464" t="s">
        <v>303</v>
      </c>
      <c r="AC290" s="463" t="s">
        <v>2106</v>
      </c>
      <c r="AD290" s="463"/>
      <c r="AE290" s="463"/>
      <c r="AF290" s="463"/>
      <c r="AG290" s="463"/>
      <c r="AH290" s="463"/>
      <c r="AI290" s="463"/>
      <c r="AJ290" s="460"/>
      <c r="AK290" s="460"/>
      <c r="AL290" s="460"/>
      <c r="AM290" s="460"/>
      <c r="AN290" s="460"/>
      <c r="AO290" s="460"/>
      <c r="AP290" s="463" t="s">
        <v>289</v>
      </c>
      <c r="AQ290" s="463">
        <v>0</v>
      </c>
      <c r="AT290" s="177" t="s">
        <v>303</v>
      </c>
      <c r="AU290" s="392" t="s">
        <v>2077</v>
      </c>
      <c r="AV290" s="392" t="s">
        <v>2107</v>
      </c>
      <c r="AW290" s="392" t="s">
        <v>2108</v>
      </c>
      <c r="AX290" s="450" t="s">
        <v>2075</v>
      </c>
    </row>
    <row r="291" spans="1:50" ht="35.15" hidden="1" customHeight="1">
      <c r="A291" s="149">
        <v>287</v>
      </c>
      <c r="B291" s="597" t="s">
        <v>303</v>
      </c>
      <c r="C291" s="597"/>
      <c r="D291" s="597" t="s">
        <v>2109</v>
      </c>
      <c r="E291" s="597" t="s">
        <v>2110</v>
      </c>
      <c r="F291" s="597" t="s">
        <v>281</v>
      </c>
      <c r="G291" s="597">
        <v>1</v>
      </c>
      <c r="H291" s="597">
        <v>0</v>
      </c>
      <c r="I291" s="597" t="s">
        <v>1609</v>
      </c>
      <c r="J291" s="597" t="s">
        <v>1669</v>
      </c>
      <c r="K291" s="597" t="s">
        <v>1611</v>
      </c>
      <c r="L291" s="597" t="s">
        <v>1108</v>
      </c>
      <c r="M291" s="597" t="s">
        <v>1062</v>
      </c>
      <c r="N291" s="597" t="s">
        <v>2111</v>
      </c>
      <c r="O291" s="597" t="s">
        <v>2111</v>
      </c>
      <c r="P291" s="597" t="s">
        <v>2112</v>
      </c>
      <c r="Q291" s="597">
        <v>2400</v>
      </c>
      <c r="R291" s="621">
        <v>2400</v>
      </c>
      <c r="S291" s="621">
        <v>1569</v>
      </c>
      <c r="T291" s="621">
        <v>562</v>
      </c>
      <c r="U291" s="621">
        <v>269</v>
      </c>
      <c r="V291" s="621">
        <v>831</v>
      </c>
      <c r="W291" s="622">
        <v>0.65380000000000005</v>
      </c>
      <c r="X291" s="464">
        <v>0</v>
      </c>
      <c r="Y291" s="464">
        <v>1</v>
      </c>
      <c r="Z291" s="464">
        <v>1</v>
      </c>
      <c r="AA291" s="464">
        <v>0</v>
      </c>
      <c r="AB291" s="464" t="s">
        <v>303</v>
      </c>
      <c r="AC291" s="463" t="s">
        <v>2113</v>
      </c>
      <c r="AD291" s="463"/>
      <c r="AE291" s="463"/>
      <c r="AF291" s="463"/>
      <c r="AG291" s="463"/>
      <c r="AH291" s="463"/>
      <c r="AI291" s="463"/>
      <c r="AJ291" s="460"/>
      <c r="AK291" s="460"/>
      <c r="AL291" s="460"/>
      <c r="AM291" s="460"/>
      <c r="AN291" s="460"/>
      <c r="AO291" s="460"/>
      <c r="AP291" s="463" t="s">
        <v>289</v>
      </c>
      <c r="AQ291" s="463">
        <v>0</v>
      </c>
      <c r="AT291" s="177" t="s">
        <v>303</v>
      </c>
      <c r="AU291" s="392" t="s">
        <v>2083</v>
      </c>
      <c r="AV291" s="392" t="s">
        <v>2114</v>
      </c>
      <c r="AW291" s="392" t="s">
        <v>2081</v>
      </c>
      <c r="AX291" s="450" t="s">
        <v>2081</v>
      </c>
    </row>
    <row r="292" spans="1:50" ht="35.15" hidden="1" customHeight="1">
      <c r="A292" s="149">
        <v>288</v>
      </c>
      <c r="B292" s="597" t="s">
        <v>1684</v>
      </c>
      <c r="C292" s="597"/>
      <c r="D292" s="597" t="s">
        <v>2115</v>
      </c>
      <c r="E292" s="597" t="s">
        <v>2116</v>
      </c>
      <c r="F292" s="597" t="s">
        <v>281</v>
      </c>
      <c r="G292" s="597">
        <v>1</v>
      </c>
      <c r="H292" s="597">
        <v>0</v>
      </c>
      <c r="I292" s="597" t="s">
        <v>1609</v>
      </c>
      <c r="J292" s="597" t="s">
        <v>1687</v>
      </c>
      <c r="K292" s="597" t="s">
        <v>1688</v>
      </c>
      <c r="L292" s="597" t="s">
        <v>1689</v>
      </c>
      <c r="M292" s="597" t="s">
        <v>1062</v>
      </c>
      <c r="N292" s="597" t="s">
        <v>2116</v>
      </c>
      <c r="O292" s="597" t="s">
        <v>2116</v>
      </c>
      <c r="P292" s="597" t="s">
        <v>2117</v>
      </c>
      <c r="Q292" s="597">
        <v>2458</v>
      </c>
      <c r="R292" s="621">
        <v>2458</v>
      </c>
      <c r="S292" s="621">
        <v>2458</v>
      </c>
      <c r="T292" s="621">
        <v>0</v>
      </c>
      <c r="U292" s="621">
        <v>0</v>
      </c>
      <c r="V292" s="621">
        <v>0</v>
      </c>
      <c r="W292" s="622">
        <v>1</v>
      </c>
      <c r="X292" s="464">
        <v>1</v>
      </c>
      <c r="Y292" s="464">
        <v>1</v>
      </c>
      <c r="Z292" s="464">
        <v>1</v>
      </c>
      <c r="AA292" s="464">
        <v>1</v>
      </c>
      <c r="AB292" s="464" t="s">
        <v>1684</v>
      </c>
      <c r="AC292" s="463" t="s">
        <v>2118</v>
      </c>
      <c r="AD292" s="463"/>
      <c r="AE292" s="463"/>
      <c r="AF292" s="463"/>
      <c r="AG292" s="463"/>
      <c r="AH292" s="463"/>
      <c r="AI292" s="463"/>
      <c r="AJ292" s="460"/>
      <c r="AK292" s="460"/>
      <c r="AL292" s="460"/>
      <c r="AM292" s="460"/>
      <c r="AN292" s="460"/>
      <c r="AO292" s="460"/>
      <c r="AP292" s="463" t="s">
        <v>289</v>
      </c>
      <c r="AQ292" s="463">
        <v>0</v>
      </c>
      <c r="AT292" s="177" t="s">
        <v>303</v>
      </c>
      <c r="AU292" s="392" t="s">
        <v>2089</v>
      </c>
      <c r="AV292" s="392" t="s">
        <v>2119</v>
      </c>
      <c r="AW292" s="392" t="s">
        <v>2120</v>
      </c>
      <c r="AX292" s="450" t="s">
        <v>2087</v>
      </c>
    </row>
    <row r="293" spans="1:50" ht="35.15" hidden="1" customHeight="1">
      <c r="A293" s="149">
        <v>289</v>
      </c>
      <c r="B293" s="597" t="s">
        <v>1319</v>
      </c>
      <c r="C293" s="597"/>
      <c r="D293" s="597" t="s">
        <v>2121</v>
      </c>
      <c r="E293" s="597" t="s">
        <v>2122</v>
      </c>
      <c r="F293" s="597" t="s">
        <v>281</v>
      </c>
      <c r="G293" s="597">
        <v>1</v>
      </c>
      <c r="H293" s="597">
        <v>0</v>
      </c>
      <c r="I293" s="597" t="s">
        <v>2123</v>
      </c>
      <c r="J293" s="597" t="s">
        <v>2124</v>
      </c>
      <c r="K293" s="597" t="s">
        <v>2125</v>
      </c>
      <c r="L293" s="597" t="s">
        <v>1322</v>
      </c>
      <c r="M293" s="597" t="s">
        <v>285</v>
      </c>
      <c r="N293" s="597" t="s">
        <v>2122</v>
      </c>
      <c r="O293" s="597" t="s">
        <v>2126</v>
      </c>
      <c r="P293" s="597" t="s">
        <v>2127</v>
      </c>
      <c r="Q293" s="597">
        <v>811629</v>
      </c>
      <c r="R293" s="621">
        <v>849506</v>
      </c>
      <c r="S293" s="621">
        <v>836152</v>
      </c>
      <c r="T293" s="621">
        <v>12245</v>
      </c>
      <c r="U293" s="621">
        <v>1109</v>
      </c>
      <c r="V293" s="621">
        <v>13354</v>
      </c>
      <c r="W293" s="622">
        <v>0.98429999999999995</v>
      </c>
      <c r="X293" s="464">
        <v>0</v>
      </c>
      <c r="Y293" s="464">
        <v>1</v>
      </c>
      <c r="Z293" s="464">
        <v>1</v>
      </c>
      <c r="AA293" s="464">
        <v>0</v>
      </c>
      <c r="AB293" s="464" t="s">
        <v>1319</v>
      </c>
      <c r="AC293" s="463" t="s">
        <v>2128</v>
      </c>
      <c r="AD293" s="463"/>
      <c r="AE293" s="463"/>
      <c r="AF293" s="463"/>
      <c r="AG293" s="463"/>
      <c r="AH293" s="463"/>
      <c r="AI293" s="463"/>
      <c r="AJ293" s="460"/>
      <c r="AK293" s="460"/>
      <c r="AL293" s="460"/>
      <c r="AM293" s="460"/>
      <c r="AN293" s="460"/>
      <c r="AO293" s="460"/>
      <c r="AP293" s="463" t="s">
        <v>289</v>
      </c>
      <c r="AQ293" s="463">
        <v>0</v>
      </c>
      <c r="AT293" s="177" t="s">
        <v>1684</v>
      </c>
      <c r="AU293" s="594" t="s">
        <v>2095</v>
      </c>
      <c r="AV293" s="392" t="s">
        <v>2129</v>
      </c>
      <c r="AW293" s="595" t="s">
        <v>2130</v>
      </c>
      <c r="AX293" s="450" t="s">
        <v>2093</v>
      </c>
    </row>
    <row r="294" spans="1:50" ht="35.15" hidden="1" customHeight="1">
      <c r="A294" s="149">
        <v>290</v>
      </c>
      <c r="B294" s="597" t="s">
        <v>1076</v>
      </c>
      <c r="C294" s="597"/>
      <c r="D294" s="597" t="s">
        <v>2131</v>
      </c>
      <c r="E294" s="597" t="s">
        <v>2132</v>
      </c>
      <c r="F294" s="597" t="s">
        <v>281</v>
      </c>
      <c r="G294" s="597">
        <v>1</v>
      </c>
      <c r="H294" s="597">
        <v>0</v>
      </c>
      <c r="I294" s="597" t="s">
        <v>2123</v>
      </c>
      <c r="J294" s="597" t="s">
        <v>2133</v>
      </c>
      <c r="K294" s="597" t="s">
        <v>2132</v>
      </c>
      <c r="L294" s="597" t="s">
        <v>1108</v>
      </c>
      <c r="M294" s="597" t="s">
        <v>1062</v>
      </c>
      <c r="N294" s="597" t="s">
        <v>2132</v>
      </c>
      <c r="O294" s="597" t="s">
        <v>2132</v>
      </c>
      <c r="P294" s="597" t="s">
        <v>2134</v>
      </c>
      <c r="Q294" s="597">
        <v>79204</v>
      </c>
      <c r="R294" s="621">
        <v>75011</v>
      </c>
      <c r="S294" s="621">
        <v>73663</v>
      </c>
      <c r="T294" s="621">
        <v>1008</v>
      </c>
      <c r="U294" s="621">
        <v>340</v>
      </c>
      <c r="V294" s="621">
        <v>1348</v>
      </c>
      <c r="W294" s="622">
        <v>0.98199999999999998</v>
      </c>
      <c r="X294" s="464">
        <v>1</v>
      </c>
      <c r="Y294" s="464">
        <v>1</v>
      </c>
      <c r="Z294" s="464">
        <v>1</v>
      </c>
      <c r="AA294" s="464">
        <v>1</v>
      </c>
      <c r="AB294" s="464" t="s">
        <v>1076</v>
      </c>
      <c r="AC294" s="463" t="s">
        <v>2135</v>
      </c>
      <c r="AD294" s="463"/>
      <c r="AE294" s="463"/>
      <c r="AF294" s="463"/>
      <c r="AG294" s="463"/>
      <c r="AH294" s="463"/>
      <c r="AI294" s="463"/>
      <c r="AJ294" s="460"/>
      <c r="AK294" s="460"/>
      <c r="AL294" s="460"/>
      <c r="AM294" s="460"/>
      <c r="AN294" s="460"/>
      <c r="AO294" s="460"/>
      <c r="AP294" s="463" t="s">
        <v>289</v>
      </c>
      <c r="AQ294" s="463">
        <v>0</v>
      </c>
      <c r="AT294" s="177" t="s">
        <v>303</v>
      </c>
      <c r="AU294" s="392" t="s">
        <v>2100</v>
      </c>
      <c r="AV294" s="392" t="s">
        <v>2136</v>
      </c>
      <c r="AW294" s="392" t="s">
        <v>2137</v>
      </c>
      <c r="AX294" s="450" t="s">
        <v>2098</v>
      </c>
    </row>
    <row r="295" spans="1:50" ht="35.15" hidden="1" customHeight="1">
      <c r="A295" s="149">
        <v>291</v>
      </c>
      <c r="B295" s="597" t="s">
        <v>1076</v>
      </c>
      <c r="C295" s="597"/>
      <c r="D295" s="597" t="s">
        <v>2138</v>
      </c>
      <c r="E295" s="597" t="s">
        <v>2139</v>
      </c>
      <c r="F295" s="597" t="s">
        <v>281</v>
      </c>
      <c r="G295" s="597">
        <v>1</v>
      </c>
      <c r="H295" s="597">
        <v>0</v>
      </c>
      <c r="I295" s="597" t="s">
        <v>2123</v>
      </c>
      <c r="J295" s="597" t="s">
        <v>2140</v>
      </c>
      <c r="K295" s="597" t="s">
        <v>2141</v>
      </c>
      <c r="L295" s="597" t="s">
        <v>1108</v>
      </c>
      <c r="M295" s="597" t="s">
        <v>1062</v>
      </c>
      <c r="N295" s="597" t="s">
        <v>2142</v>
      </c>
      <c r="O295" s="597" t="s">
        <v>2143</v>
      </c>
      <c r="P295" s="597" t="s">
        <v>2144</v>
      </c>
      <c r="Q295" s="597">
        <v>199303</v>
      </c>
      <c r="R295" s="621">
        <v>199050</v>
      </c>
      <c r="S295" s="621">
        <v>197061</v>
      </c>
      <c r="T295" s="621">
        <v>1805</v>
      </c>
      <c r="U295" s="621">
        <v>184</v>
      </c>
      <c r="V295" s="621">
        <v>1989</v>
      </c>
      <c r="W295" s="622">
        <v>0.99</v>
      </c>
      <c r="X295" s="464">
        <v>1</v>
      </c>
      <c r="Y295" s="464">
        <v>1</v>
      </c>
      <c r="Z295" s="464">
        <v>1</v>
      </c>
      <c r="AA295" s="464">
        <v>1</v>
      </c>
      <c r="AB295" s="464" t="s">
        <v>1076</v>
      </c>
      <c r="AC295" s="463" t="s">
        <v>2145</v>
      </c>
      <c r="AD295" s="463"/>
      <c r="AE295" s="463"/>
      <c r="AF295" s="463"/>
      <c r="AG295" s="463"/>
      <c r="AH295" s="463"/>
      <c r="AI295" s="463"/>
      <c r="AJ295" s="460"/>
      <c r="AK295" s="460"/>
      <c r="AL295" s="460"/>
      <c r="AM295" s="460"/>
      <c r="AN295" s="460"/>
      <c r="AO295" s="460"/>
      <c r="AP295" s="463" t="s">
        <v>289</v>
      </c>
      <c r="AQ295" s="463">
        <v>0</v>
      </c>
      <c r="AT295" s="177" t="s">
        <v>303</v>
      </c>
      <c r="AU295" s="392" t="s">
        <v>2106</v>
      </c>
      <c r="AV295" s="392" t="s">
        <v>2146</v>
      </c>
      <c r="AW295" s="392" t="s">
        <v>2103</v>
      </c>
      <c r="AX295" s="450" t="s">
        <v>2103</v>
      </c>
    </row>
    <row r="296" spans="1:50" ht="35.15" hidden="1" customHeight="1">
      <c r="A296" s="149">
        <v>292</v>
      </c>
      <c r="B296" s="597" t="s">
        <v>1076</v>
      </c>
      <c r="C296" s="597"/>
      <c r="D296" s="597" t="s">
        <v>2147</v>
      </c>
      <c r="E296" s="597" t="s">
        <v>2148</v>
      </c>
      <c r="F296" s="597" t="s">
        <v>281</v>
      </c>
      <c r="G296" s="597">
        <v>1</v>
      </c>
      <c r="H296" s="597">
        <v>0</v>
      </c>
      <c r="I296" s="597" t="s">
        <v>2123</v>
      </c>
      <c r="J296" s="597" t="s">
        <v>2148</v>
      </c>
      <c r="K296" s="597" t="s">
        <v>2132</v>
      </c>
      <c r="L296" s="597" t="s">
        <v>1108</v>
      </c>
      <c r="M296" s="597" t="s">
        <v>1062</v>
      </c>
      <c r="N296" s="597" t="s">
        <v>2149</v>
      </c>
      <c r="O296" s="597" t="s">
        <v>2150</v>
      </c>
      <c r="P296" s="597" t="s">
        <v>2151</v>
      </c>
      <c r="Q296" s="597">
        <v>97210</v>
      </c>
      <c r="R296" s="621">
        <v>85998</v>
      </c>
      <c r="S296" s="621">
        <v>81162</v>
      </c>
      <c r="T296" s="621">
        <v>4775</v>
      </c>
      <c r="U296" s="621">
        <v>61</v>
      </c>
      <c r="V296" s="621">
        <v>4836</v>
      </c>
      <c r="W296" s="622">
        <v>0.94379999999999997</v>
      </c>
      <c r="X296" s="464">
        <v>0</v>
      </c>
      <c r="Y296" s="464">
        <v>1</v>
      </c>
      <c r="Z296" s="464">
        <v>1</v>
      </c>
      <c r="AA296" s="464">
        <v>0</v>
      </c>
      <c r="AB296" s="464" t="s">
        <v>1076</v>
      </c>
      <c r="AC296" s="463" t="s">
        <v>2152</v>
      </c>
      <c r="AD296" s="463"/>
      <c r="AE296" s="463"/>
      <c r="AF296" s="463"/>
      <c r="AG296" s="463"/>
      <c r="AH296" s="463"/>
      <c r="AI296" s="463"/>
      <c r="AJ296" s="460"/>
      <c r="AK296" s="460"/>
      <c r="AL296" s="460"/>
      <c r="AM296" s="460"/>
      <c r="AN296" s="460"/>
      <c r="AO296" s="460"/>
      <c r="AP296" s="463" t="s">
        <v>289</v>
      </c>
      <c r="AQ296" s="463">
        <v>0</v>
      </c>
      <c r="AT296" s="177" t="s">
        <v>303</v>
      </c>
      <c r="AU296" s="392" t="s">
        <v>2113</v>
      </c>
      <c r="AV296" s="392" t="s">
        <v>2153</v>
      </c>
      <c r="AW296" s="392" t="s">
        <v>2110</v>
      </c>
      <c r="AX296" s="450" t="s">
        <v>2110</v>
      </c>
    </row>
    <row r="297" spans="1:50" ht="35.15" hidden="1" customHeight="1">
      <c r="A297" s="149">
        <v>293</v>
      </c>
      <c r="B297" s="597" t="s">
        <v>1076</v>
      </c>
      <c r="C297" s="597"/>
      <c r="D297" s="597" t="s">
        <v>2154</v>
      </c>
      <c r="E297" s="597" t="s">
        <v>2141</v>
      </c>
      <c r="F297" s="597" t="s">
        <v>281</v>
      </c>
      <c r="G297" s="597">
        <v>1</v>
      </c>
      <c r="H297" s="597">
        <v>0</v>
      </c>
      <c r="I297" s="597" t="s">
        <v>2123</v>
      </c>
      <c r="J297" s="597" t="s">
        <v>2155</v>
      </c>
      <c r="K297" s="597" t="s">
        <v>2141</v>
      </c>
      <c r="L297" s="597" t="s">
        <v>1108</v>
      </c>
      <c r="M297" s="597" t="s">
        <v>1062</v>
      </c>
      <c r="N297" s="597" t="s">
        <v>2156</v>
      </c>
      <c r="O297" s="597" t="s">
        <v>2157</v>
      </c>
      <c r="P297" s="597" t="s">
        <v>2158</v>
      </c>
      <c r="Q297" s="597">
        <v>96772</v>
      </c>
      <c r="R297" s="621">
        <v>90246</v>
      </c>
      <c r="S297" s="621">
        <v>88262</v>
      </c>
      <c r="T297" s="621">
        <v>1842</v>
      </c>
      <c r="U297" s="621">
        <v>138</v>
      </c>
      <c r="V297" s="621">
        <v>1984</v>
      </c>
      <c r="W297" s="622">
        <v>0.97799999999999998</v>
      </c>
      <c r="X297" s="464">
        <v>0</v>
      </c>
      <c r="Y297" s="464">
        <v>1</v>
      </c>
      <c r="Z297" s="464">
        <v>1</v>
      </c>
      <c r="AA297" s="464">
        <v>0</v>
      </c>
      <c r="AB297" s="464" t="s">
        <v>1076</v>
      </c>
      <c r="AC297" s="463" t="s">
        <v>2159</v>
      </c>
      <c r="AD297" s="463"/>
      <c r="AE297" s="463"/>
      <c r="AF297" s="463"/>
      <c r="AG297" s="463"/>
      <c r="AH297" s="463"/>
      <c r="AI297" s="463"/>
      <c r="AJ297" s="460"/>
      <c r="AK297" s="460"/>
      <c r="AL297" s="460"/>
      <c r="AM297" s="460"/>
      <c r="AN297" s="460"/>
      <c r="AO297" s="460"/>
      <c r="AP297" s="463" t="s">
        <v>289</v>
      </c>
      <c r="AQ297" s="463">
        <v>0</v>
      </c>
      <c r="AT297" s="177" t="s">
        <v>1684</v>
      </c>
      <c r="AU297" s="594" t="s">
        <v>2118</v>
      </c>
      <c r="AV297" s="392" t="s">
        <v>2160</v>
      </c>
      <c r="AW297" s="595" t="s">
        <v>2161</v>
      </c>
      <c r="AX297" s="450" t="s">
        <v>2116</v>
      </c>
    </row>
    <row r="298" spans="1:50" ht="35.15" hidden="1" customHeight="1">
      <c r="A298" s="149">
        <v>294</v>
      </c>
      <c r="B298" s="597" t="s">
        <v>1319</v>
      </c>
      <c r="C298" s="597"/>
      <c r="D298" s="597" t="s">
        <v>2162</v>
      </c>
      <c r="E298" s="597" t="s">
        <v>2163</v>
      </c>
      <c r="F298" s="597" t="s">
        <v>281</v>
      </c>
      <c r="G298" s="597">
        <v>1</v>
      </c>
      <c r="H298" s="597">
        <v>0</v>
      </c>
      <c r="I298" s="597" t="s">
        <v>2123</v>
      </c>
      <c r="J298" s="597" t="s">
        <v>2164</v>
      </c>
      <c r="K298" s="597" t="s">
        <v>2125</v>
      </c>
      <c r="L298" s="597" t="s">
        <v>1322</v>
      </c>
      <c r="M298" s="597" t="s">
        <v>285</v>
      </c>
      <c r="N298" s="597" t="s">
        <v>2165</v>
      </c>
      <c r="O298" s="597" t="s">
        <v>2166</v>
      </c>
      <c r="P298" s="597" t="s">
        <v>2167</v>
      </c>
      <c r="Q298" s="597">
        <v>52754</v>
      </c>
      <c r="R298" s="621">
        <v>49993</v>
      </c>
      <c r="S298" s="621">
        <v>45471</v>
      </c>
      <c r="T298" s="621">
        <v>3565</v>
      </c>
      <c r="U298" s="621">
        <v>957</v>
      </c>
      <c r="V298" s="621">
        <v>4522</v>
      </c>
      <c r="W298" s="622">
        <v>0.90949999999999998</v>
      </c>
      <c r="X298" s="464">
        <v>0</v>
      </c>
      <c r="Y298" s="464">
        <v>1</v>
      </c>
      <c r="Z298" s="464">
        <v>1</v>
      </c>
      <c r="AA298" s="464">
        <v>0</v>
      </c>
      <c r="AB298" s="464" t="s">
        <v>1319</v>
      </c>
      <c r="AC298" s="463" t="s">
        <v>2168</v>
      </c>
      <c r="AD298" s="463"/>
      <c r="AE298" s="463"/>
      <c r="AF298" s="463"/>
      <c r="AG298" s="463"/>
      <c r="AH298" s="463"/>
      <c r="AI298" s="463"/>
      <c r="AJ298" s="460"/>
      <c r="AK298" s="460"/>
      <c r="AL298" s="460"/>
      <c r="AM298" s="460"/>
      <c r="AN298" s="460"/>
      <c r="AO298" s="460"/>
      <c r="AP298" s="463" t="s">
        <v>289</v>
      </c>
      <c r="AQ298" s="463">
        <v>0</v>
      </c>
      <c r="AT298" s="177" t="s">
        <v>1319</v>
      </c>
      <c r="AU298" s="392" t="s">
        <v>2128</v>
      </c>
      <c r="AV298" s="392" t="s">
        <v>2169</v>
      </c>
      <c r="AW298" s="392" t="s">
        <v>2170</v>
      </c>
      <c r="AX298" s="450" t="s">
        <v>2122</v>
      </c>
    </row>
    <row r="299" spans="1:50" ht="35.15" hidden="1" customHeight="1">
      <c r="A299" s="149">
        <v>295</v>
      </c>
      <c r="B299" s="597" t="s">
        <v>1319</v>
      </c>
      <c r="C299" s="597"/>
      <c r="D299" s="597" t="s">
        <v>2171</v>
      </c>
      <c r="E299" s="597" t="s">
        <v>2172</v>
      </c>
      <c r="F299" s="597" t="s">
        <v>281</v>
      </c>
      <c r="G299" s="597">
        <v>1</v>
      </c>
      <c r="H299" s="597">
        <v>0</v>
      </c>
      <c r="I299" s="597" t="s">
        <v>2123</v>
      </c>
      <c r="J299" s="597" t="s">
        <v>2173</v>
      </c>
      <c r="K299" s="597" t="s">
        <v>2125</v>
      </c>
      <c r="L299" s="597" t="s">
        <v>1322</v>
      </c>
      <c r="M299" s="597" t="s">
        <v>285</v>
      </c>
      <c r="N299" s="597" t="s">
        <v>2172</v>
      </c>
      <c r="O299" s="597" t="s">
        <v>2174</v>
      </c>
      <c r="P299" s="597" t="s">
        <v>2175</v>
      </c>
      <c r="Q299" s="597">
        <v>61130</v>
      </c>
      <c r="R299" s="621">
        <v>58494</v>
      </c>
      <c r="S299" s="621">
        <v>57245</v>
      </c>
      <c r="T299" s="621">
        <v>699</v>
      </c>
      <c r="U299" s="621">
        <v>550</v>
      </c>
      <c r="V299" s="621">
        <v>1249</v>
      </c>
      <c r="W299" s="622">
        <v>0.97860000000000003</v>
      </c>
      <c r="X299" s="464">
        <v>0</v>
      </c>
      <c r="Y299" s="464">
        <v>1</v>
      </c>
      <c r="Z299" s="464">
        <v>1</v>
      </c>
      <c r="AA299" s="464">
        <v>0</v>
      </c>
      <c r="AB299" s="464" t="s">
        <v>1319</v>
      </c>
      <c r="AC299" s="463" t="s">
        <v>2176</v>
      </c>
      <c r="AD299" s="463"/>
      <c r="AE299" s="463"/>
      <c r="AF299" s="463"/>
      <c r="AG299" s="463"/>
      <c r="AH299" s="463"/>
      <c r="AI299" s="463"/>
      <c r="AJ299" s="460"/>
      <c r="AK299" s="460"/>
      <c r="AL299" s="460"/>
      <c r="AM299" s="460"/>
      <c r="AN299" s="460"/>
      <c r="AO299" s="460"/>
      <c r="AP299" s="463" t="s">
        <v>289</v>
      </c>
      <c r="AQ299" s="463">
        <v>0</v>
      </c>
      <c r="AT299" s="177" t="s">
        <v>1076</v>
      </c>
      <c r="AU299" s="594" t="s">
        <v>2135</v>
      </c>
      <c r="AV299" s="392" t="s">
        <v>2177</v>
      </c>
      <c r="AW299" s="595" t="s">
        <v>840</v>
      </c>
      <c r="AX299" s="450" t="s">
        <v>2132</v>
      </c>
    </row>
    <row r="300" spans="1:50" ht="35.15" hidden="1" customHeight="1">
      <c r="A300" s="149">
        <v>296</v>
      </c>
      <c r="B300" s="597" t="s">
        <v>1319</v>
      </c>
      <c r="C300" s="597"/>
      <c r="D300" s="597" t="s">
        <v>2178</v>
      </c>
      <c r="E300" s="597" t="s">
        <v>2179</v>
      </c>
      <c r="F300" s="597" t="s">
        <v>281</v>
      </c>
      <c r="G300" s="597">
        <v>1</v>
      </c>
      <c r="H300" s="597">
        <v>0</v>
      </c>
      <c r="I300" s="597" t="s">
        <v>2123</v>
      </c>
      <c r="J300" s="597" t="s">
        <v>2180</v>
      </c>
      <c r="K300" s="597" t="s">
        <v>2125</v>
      </c>
      <c r="L300" s="597" t="s">
        <v>1322</v>
      </c>
      <c r="M300" s="597" t="s">
        <v>285</v>
      </c>
      <c r="N300" s="597" t="s">
        <v>2181</v>
      </c>
      <c r="O300" s="597" t="s">
        <v>2182</v>
      </c>
      <c r="P300" s="597" t="s">
        <v>2183</v>
      </c>
      <c r="Q300" s="597">
        <v>76915</v>
      </c>
      <c r="R300" s="621">
        <v>73565</v>
      </c>
      <c r="S300" s="621">
        <v>72830</v>
      </c>
      <c r="T300" s="621">
        <v>305</v>
      </c>
      <c r="U300" s="621">
        <v>430</v>
      </c>
      <c r="V300" s="621">
        <v>735</v>
      </c>
      <c r="W300" s="622">
        <v>0.99</v>
      </c>
      <c r="X300" s="464">
        <v>1</v>
      </c>
      <c r="Y300" s="464">
        <v>1</v>
      </c>
      <c r="Z300" s="464">
        <v>1</v>
      </c>
      <c r="AA300" s="464">
        <v>1</v>
      </c>
      <c r="AB300" s="464" t="s">
        <v>1319</v>
      </c>
      <c r="AC300" s="463" t="s">
        <v>2184</v>
      </c>
      <c r="AD300" s="463"/>
      <c r="AE300" s="463"/>
      <c r="AF300" s="463"/>
      <c r="AG300" s="463"/>
      <c r="AH300" s="463"/>
      <c r="AI300" s="463"/>
      <c r="AJ300" s="460"/>
      <c r="AK300" s="460"/>
      <c r="AL300" s="460"/>
      <c r="AM300" s="460"/>
      <c r="AN300" s="460"/>
      <c r="AO300" s="460"/>
      <c r="AP300" s="463" t="s">
        <v>289</v>
      </c>
      <c r="AQ300" s="463">
        <v>0</v>
      </c>
      <c r="AT300" s="177" t="s">
        <v>1076</v>
      </c>
      <c r="AU300" s="594" t="s">
        <v>2145</v>
      </c>
      <c r="AV300" s="392" t="s">
        <v>2185</v>
      </c>
      <c r="AW300" s="595" t="s">
        <v>2186</v>
      </c>
      <c r="AX300" s="450" t="s">
        <v>2139</v>
      </c>
    </row>
    <row r="301" spans="1:50" ht="35.15" hidden="1" customHeight="1">
      <c r="A301" s="149">
        <v>297</v>
      </c>
      <c r="B301" s="597" t="s">
        <v>1076</v>
      </c>
      <c r="C301" s="597"/>
      <c r="D301" s="597" t="s">
        <v>2187</v>
      </c>
      <c r="E301" s="597" t="s">
        <v>2188</v>
      </c>
      <c r="F301" s="597" t="s">
        <v>281</v>
      </c>
      <c r="G301" s="597">
        <v>1</v>
      </c>
      <c r="H301" s="597">
        <v>0</v>
      </c>
      <c r="I301" s="597" t="s">
        <v>2123</v>
      </c>
      <c r="J301" s="597" t="s">
        <v>2189</v>
      </c>
      <c r="K301" s="597" t="s">
        <v>2141</v>
      </c>
      <c r="L301" s="597" t="s">
        <v>1108</v>
      </c>
      <c r="M301" s="597" t="s">
        <v>1062</v>
      </c>
      <c r="N301" s="597" t="s">
        <v>2188</v>
      </c>
      <c r="O301" s="597" t="s">
        <v>2188</v>
      </c>
      <c r="P301" s="597" t="s">
        <v>2190</v>
      </c>
      <c r="Q301" s="597">
        <v>4218</v>
      </c>
      <c r="R301" s="621">
        <v>4083</v>
      </c>
      <c r="S301" s="621">
        <v>587</v>
      </c>
      <c r="T301" s="621">
        <v>3281</v>
      </c>
      <c r="U301" s="621">
        <v>215</v>
      </c>
      <c r="V301" s="621">
        <v>3496</v>
      </c>
      <c r="W301" s="622">
        <v>0.14380000000000001</v>
      </c>
      <c r="X301" s="464">
        <v>0</v>
      </c>
      <c r="Y301" s="464">
        <v>1</v>
      </c>
      <c r="Z301" s="464">
        <v>1</v>
      </c>
      <c r="AA301" s="464">
        <v>0</v>
      </c>
      <c r="AB301" s="464" t="s">
        <v>1076</v>
      </c>
      <c r="AC301" s="463" t="s">
        <v>2191</v>
      </c>
      <c r="AD301" s="463"/>
      <c r="AE301" s="463"/>
      <c r="AF301" s="463"/>
      <c r="AG301" s="463"/>
      <c r="AH301" s="463"/>
      <c r="AI301" s="463"/>
      <c r="AJ301" s="460"/>
      <c r="AK301" s="460"/>
      <c r="AL301" s="460"/>
      <c r="AM301" s="460"/>
      <c r="AN301" s="460"/>
      <c r="AO301" s="460"/>
      <c r="AP301" s="463" t="s">
        <v>289</v>
      </c>
      <c r="AQ301" s="463">
        <v>0</v>
      </c>
      <c r="AT301" s="177" t="s">
        <v>1076</v>
      </c>
      <c r="AU301" s="594" t="s">
        <v>2152</v>
      </c>
      <c r="AV301" s="392" t="s">
        <v>2192</v>
      </c>
      <c r="AW301" s="595" t="s">
        <v>2193</v>
      </c>
      <c r="AX301" s="450" t="s">
        <v>2148</v>
      </c>
    </row>
    <row r="302" spans="1:50" ht="35.15" hidden="1" customHeight="1">
      <c r="A302" s="149">
        <v>298</v>
      </c>
      <c r="B302" s="597" t="s">
        <v>1076</v>
      </c>
      <c r="C302" s="597"/>
      <c r="D302" s="597" t="s">
        <v>2194</v>
      </c>
      <c r="E302" s="597" t="s">
        <v>2195</v>
      </c>
      <c r="F302" s="597" t="s">
        <v>281</v>
      </c>
      <c r="G302" s="597">
        <v>1</v>
      </c>
      <c r="H302" s="597">
        <v>0</v>
      </c>
      <c r="I302" s="597" t="s">
        <v>2123</v>
      </c>
      <c r="J302" s="597" t="s">
        <v>2196</v>
      </c>
      <c r="K302" s="597" t="s">
        <v>2141</v>
      </c>
      <c r="L302" s="597" t="s">
        <v>1108</v>
      </c>
      <c r="M302" s="597" t="s">
        <v>1062</v>
      </c>
      <c r="N302" s="597" t="s">
        <v>2195</v>
      </c>
      <c r="O302" s="597" t="s">
        <v>2197</v>
      </c>
      <c r="P302" s="597" t="s">
        <v>2198</v>
      </c>
      <c r="Q302" s="597">
        <v>80962</v>
      </c>
      <c r="R302" s="621">
        <v>83504</v>
      </c>
      <c r="S302" s="621">
        <v>82376</v>
      </c>
      <c r="T302" s="621">
        <v>1058</v>
      </c>
      <c r="U302" s="621">
        <v>70</v>
      </c>
      <c r="V302" s="621">
        <v>1128</v>
      </c>
      <c r="W302" s="622">
        <v>0.98650000000000004</v>
      </c>
      <c r="X302" s="464">
        <v>1</v>
      </c>
      <c r="Y302" s="464">
        <v>1</v>
      </c>
      <c r="Z302" s="464">
        <v>1</v>
      </c>
      <c r="AA302" s="464">
        <v>1</v>
      </c>
      <c r="AB302" s="464" t="s">
        <v>1076</v>
      </c>
      <c r="AC302" s="463" t="s">
        <v>2199</v>
      </c>
      <c r="AD302" s="463"/>
      <c r="AE302" s="463"/>
      <c r="AF302" s="463"/>
      <c r="AG302" s="463"/>
      <c r="AH302" s="463"/>
      <c r="AI302" s="463"/>
      <c r="AJ302" s="460"/>
      <c r="AK302" s="460"/>
      <c r="AL302" s="460"/>
      <c r="AM302" s="460"/>
      <c r="AN302" s="460"/>
      <c r="AO302" s="460"/>
      <c r="AP302" s="463" t="s">
        <v>289</v>
      </c>
      <c r="AQ302" s="463">
        <v>0</v>
      </c>
      <c r="AT302" s="177" t="s">
        <v>1076</v>
      </c>
      <c r="AU302" s="594" t="s">
        <v>2159</v>
      </c>
      <c r="AV302" s="392" t="s">
        <v>2200</v>
      </c>
      <c r="AW302" s="595" t="s">
        <v>2201</v>
      </c>
      <c r="AX302" s="450" t="s">
        <v>2141</v>
      </c>
    </row>
    <row r="303" spans="1:50" ht="35.15" hidden="1" customHeight="1">
      <c r="A303" s="149">
        <v>299</v>
      </c>
      <c r="B303" s="597" t="s">
        <v>1076</v>
      </c>
      <c r="C303" s="597"/>
      <c r="D303" s="597" t="s">
        <v>2202</v>
      </c>
      <c r="E303" s="597" t="s">
        <v>2203</v>
      </c>
      <c r="F303" s="597" t="s">
        <v>281</v>
      </c>
      <c r="G303" s="597">
        <v>1</v>
      </c>
      <c r="H303" s="597">
        <v>0</v>
      </c>
      <c r="I303" s="597" t="s">
        <v>2123</v>
      </c>
      <c r="J303" s="597" t="s">
        <v>2204</v>
      </c>
      <c r="K303" s="597" t="s">
        <v>2141</v>
      </c>
      <c r="L303" s="597" t="s">
        <v>1108</v>
      </c>
      <c r="M303" s="597" t="s">
        <v>1062</v>
      </c>
      <c r="N303" s="597" t="s">
        <v>2205</v>
      </c>
      <c r="O303" s="597" t="s">
        <v>2205</v>
      </c>
      <c r="P303" s="597" t="s">
        <v>2206</v>
      </c>
      <c r="Q303" s="597">
        <v>85202</v>
      </c>
      <c r="R303" s="621">
        <v>65895</v>
      </c>
      <c r="S303" s="621">
        <v>64754</v>
      </c>
      <c r="T303" s="621">
        <v>977</v>
      </c>
      <c r="U303" s="621">
        <v>164</v>
      </c>
      <c r="V303" s="621">
        <v>1141</v>
      </c>
      <c r="W303" s="622">
        <v>0.98270000000000002</v>
      </c>
      <c r="X303" s="464">
        <v>1</v>
      </c>
      <c r="Y303" s="464">
        <v>1</v>
      </c>
      <c r="Z303" s="464">
        <v>1</v>
      </c>
      <c r="AA303" s="464">
        <v>1</v>
      </c>
      <c r="AB303" s="464" t="s">
        <v>1076</v>
      </c>
      <c r="AC303" s="463" t="s">
        <v>2207</v>
      </c>
      <c r="AD303" s="463"/>
      <c r="AE303" s="463"/>
      <c r="AF303" s="463"/>
      <c r="AG303" s="463"/>
      <c r="AH303" s="463"/>
      <c r="AI303" s="463"/>
      <c r="AJ303" s="460"/>
      <c r="AK303" s="460"/>
      <c r="AL303" s="460"/>
      <c r="AM303" s="460"/>
      <c r="AN303" s="460"/>
      <c r="AO303" s="460"/>
      <c r="AP303" s="463" t="s">
        <v>289</v>
      </c>
      <c r="AQ303" s="463">
        <v>0</v>
      </c>
      <c r="AT303" s="177" t="s">
        <v>1319</v>
      </c>
      <c r="AU303" s="392" t="s">
        <v>2168</v>
      </c>
      <c r="AV303" s="392" t="s">
        <v>2208</v>
      </c>
      <c r="AW303" s="392" t="s">
        <v>2209</v>
      </c>
      <c r="AX303" s="450" t="s">
        <v>2163</v>
      </c>
    </row>
    <row r="304" spans="1:50" ht="35.15" hidden="1" customHeight="1">
      <c r="A304" s="149">
        <v>300</v>
      </c>
      <c r="B304" s="597" t="s">
        <v>1319</v>
      </c>
      <c r="C304" s="597"/>
      <c r="D304" s="597" t="s">
        <v>2210</v>
      </c>
      <c r="E304" s="597" t="s">
        <v>2211</v>
      </c>
      <c r="F304" s="597" t="s">
        <v>281</v>
      </c>
      <c r="G304" s="597">
        <v>1</v>
      </c>
      <c r="H304" s="597">
        <v>0</v>
      </c>
      <c r="I304" s="597" t="s">
        <v>2123</v>
      </c>
      <c r="J304" s="597" t="s">
        <v>2212</v>
      </c>
      <c r="K304" s="597" t="s">
        <v>2125</v>
      </c>
      <c r="L304" s="597" t="s">
        <v>1322</v>
      </c>
      <c r="M304" s="597" t="s">
        <v>285</v>
      </c>
      <c r="N304" s="597" t="s">
        <v>2211</v>
      </c>
      <c r="O304" s="597" t="s">
        <v>2213</v>
      </c>
      <c r="P304" s="597" t="s">
        <v>2214</v>
      </c>
      <c r="Q304" s="597">
        <v>24611</v>
      </c>
      <c r="R304" s="621">
        <v>24006</v>
      </c>
      <c r="S304" s="621">
        <v>22795</v>
      </c>
      <c r="T304" s="621">
        <v>1194</v>
      </c>
      <c r="U304" s="621">
        <v>17</v>
      </c>
      <c r="V304" s="621">
        <v>1211</v>
      </c>
      <c r="W304" s="622">
        <v>0.9496</v>
      </c>
      <c r="X304" s="464">
        <v>0</v>
      </c>
      <c r="Y304" s="464">
        <v>1</v>
      </c>
      <c r="Z304" s="464">
        <v>1</v>
      </c>
      <c r="AA304" s="464">
        <v>0</v>
      </c>
      <c r="AB304" s="464" t="s">
        <v>1319</v>
      </c>
      <c r="AC304" s="463" t="s">
        <v>2215</v>
      </c>
      <c r="AD304" s="463"/>
      <c r="AE304" s="463"/>
      <c r="AF304" s="463"/>
      <c r="AG304" s="463"/>
      <c r="AH304" s="463"/>
      <c r="AI304" s="463"/>
      <c r="AJ304" s="460"/>
      <c r="AK304" s="460"/>
      <c r="AL304" s="460"/>
      <c r="AM304" s="460"/>
      <c r="AN304" s="460"/>
      <c r="AO304" s="460"/>
      <c r="AP304" s="463" t="s">
        <v>289</v>
      </c>
      <c r="AQ304" s="463">
        <v>0</v>
      </c>
      <c r="AT304" s="177" t="s">
        <v>1319</v>
      </c>
      <c r="AU304" s="392" t="s">
        <v>2176</v>
      </c>
      <c r="AV304" s="392" t="s">
        <v>2216</v>
      </c>
      <c r="AW304" s="392" t="s">
        <v>2172</v>
      </c>
      <c r="AX304" s="450" t="s">
        <v>2172</v>
      </c>
    </row>
    <row r="305" spans="1:50" ht="35.15" hidden="1" customHeight="1">
      <c r="A305" s="149">
        <v>301</v>
      </c>
      <c r="B305" s="597" t="s">
        <v>1076</v>
      </c>
      <c r="C305" s="597"/>
      <c r="D305" s="597" t="s">
        <v>2217</v>
      </c>
      <c r="E305" s="597" t="s">
        <v>2218</v>
      </c>
      <c r="F305" s="597" t="s">
        <v>281</v>
      </c>
      <c r="G305" s="597">
        <v>1</v>
      </c>
      <c r="H305" s="597">
        <v>0</v>
      </c>
      <c r="I305" s="597" t="s">
        <v>2123</v>
      </c>
      <c r="J305" s="597" t="s">
        <v>2219</v>
      </c>
      <c r="K305" s="597" t="s">
        <v>2132</v>
      </c>
      <c r="L305" s="597" t="s">
        <v>1108</v>
      </c>
      <c r="M305" s="597" t="s">
        <v>1062</v>
      </c>
      <c r="N305" s="597" t="s">
        <v>2218</v>
      </c>
      <c r="O305" s="597" t="s">
        <v>2218</v>
      </c>
      <c r="P305" s="597" t="s">
        <v>2220</v>
      </c>
      <c r="Q305" s="597">
        <v>26531</v>
      </c>
      <c r="R305" s="621">
        <v>26113</v>
      </c>
      <c r="S305" s="621">
        <v>26031</v>
      </c>
      <c r="T305" s="621">
        <v>82</v>
      </c>
      <c r="U305" s="621">
        <v>0</v>
      </c>
      <c r="V305" s="621">
        <v>82</v>
      </c>
      <c r="W305" s="622">
        <v>0.99690000000000001</v>
      </c>
      <c r="X305" s="464">
        <v>1</v>
      </c>
      <c r="Y305" s="464">
        <v>1</v>
      </c>
      <c r="Z305" s="464">
        <v>1</v>
      </c>
      <c r="AA305" s="464">
        <v>1</v>
      </c>
      <c r="AB305" s="464" t="s">
        <v>1076</v>
      </c>
      <c r="AC305" s="463" t="s">
        <v>2221</v>
      </c>
      <c r="AD305" s="463"/>
      <c r="AE305" s="463"/>
      <c r="AF305" s="463"/>
      <c r="AG305" s="463"/>
      <c r="AH305" s="463"/>
      <c r="AI305" s="463"/>
      <c r="AJ305" s="460"/>
      <c r="AK305" s="460"/>
      <c r="AL305" s="460"/>
      <c r="AM305" s="460"/>
      <c r="AN305" s="460"/>
      <c r="AO305" s="460"/>
      <c r="AP305" s="624" t="s">
        <v>323</v>
      </c>
      <c r="AQ305" s="463">
        <v>1</v>
      </c>
      <c r="AT305" s="177" t="s">
        <v>1319</v>
      </c>
      <c r="AU305" s="392" t="s">
        <v>2184</v>
      </c>
      <c r="AV305" s="392" t="s">
        <v>2222</v>
      </c>
      <c r="AW305" s="392" t="s">
        <v>2223</v>
      </c>
      <c r="AX305" s="450" t="s">
        <v>2179</v>
      </c>
    </row>
    <row r="306" spans="1:50" ht="35.15" hidden="1" customHeight="1">
      <c r="A306" s="149">
        <v>302</v>
      </c>
      <c r="B306" s="597" t="s">
        <v>1076</v>
      </c>
      <c r="C306" s="597"/>
      <c r="D306" s="597" t="s">
        <v>2224</v>
      </c>
      <c r="E306" s="597" t="s">
        <v>2225</v>
      </c>
      <c r="F306" s="597" t="s">
        <v>281</v>
      </c>
      <c r="G306" s="597">
        <v>1</v>
      </c>
      <c r="H306" s="597">
        <v>0</v>
      </c>
      <c r="I306" s="597" t="s">
        <v>2123</v>
      </c>
      <c r="J306" s="597" t="s">
        <v>2204</v>
      </c>
      <c r="K306" s="597" t="s">
        <v>2141</v>
      </c>
      <c r="L306" s="597" t="s">
        <v>1108</v>
      </c>
      <c r="M306" s="597" t="s">
        <v>1062</v>
      </c>
      <c r="N306" s="597" t="s">
        <v>2225</v>
      </c>
      <c r="O306" s="597" t="s">
        <v>2225</v>
      </c>
      <c r="P306" s="597" t="s">
        <v>2226</v>
      </c>
      <c r="Q306" s="597">
        <v>20015</v>
      </c>
      <c r="R306" s="621">
        <v>18630</v>
      </c>
      <c r="S306" s="621">
        <v>18096</v>
      </c>
      <c r="T306" s="621">
        <v>475</v>
      </c>
      <c r="U306" s="621">
        <v>59</v>
      </c>
      <c r="V306" s="621">
        <v>534</v>
      </c>
      <c r="W306" s="622">
        <v>0.97130000000000005</v>
      </c>
      <c r="X306" s="464">
        <v>0</v>
      </c>
      <c r="Y306" s="464">
        <v>1</v>
      </c>
      <c r="Z306" s="464">
        <v>1</v>
      </c>
      <c r="AA306" s="464">
        <v>0</v>
      </c>
      <c r="AB306" s="464" t="s">
        <v>1076</v>
      </c>
      <c r="AC306" s="463" t="s">
        <v>2227</v>
      </c>
      <c r="AD306" s="463"/>
      <c r="AE306" s="463"/>
      <c r="AF306" s="463"/>
      <c r="AG306" s="463"/>
      <c r="AH306" s="463"/>
      <c r="AI306" s="463"/>
      <c r="AJ306" s="460"/>
      <c r="AK306" s="460"/>
      <c r="AL306" s="460"/>
      <c r="AM306" s="460"/>
      <c r="AN306" s="460"/>
      <c r="AO306" s="460"/>
      <c r="AP306" s="463" t="s">
        <v>289</v>
      </c>
      <c r="AQ306" s="463">
        <v>0</v>
      </c>
      <c r="AT306" s="177" t="s">
        <v>1076</v>
      </c>
      <c r="AU306" s="594" t="s">
        <v>2191</v>
      </c>
      <c r="AV306" s="392" t="s">
        <v>2228</v>
      </c>
      <c r="AW306" s="595" t="s">
        <v>2229</v>
      </c>
      <c r="AX306" s="450" t="s">
        <v>2188</v>
      </c>
    </row>
    <row r="307" spans="1:50" ht="35.15" hidden="1" customHeight="1">
      <c r="A307" s="149">
        <v>303</v>
      </c>
      <c r="B307" s="597" t="s">
        <v>1076</v>
      </c>
      <c r="C307" s="597"/>
      <c r="D307" s="597" t="s">
        <v>2230</v>
      </c>
      <c r="E307" s="597" t="s">
        <v>2231</v>
      </c>
      <c r="F307" s="597" t="s">
        <v>281</v>
      </c>
      <c r="G307" s="597">
        <v>1</v>
      </c>
      <c r="H307" s="597">
        <v>0</v>
      </c>
      <c r="I307" s="597" t="s">
        <v>2123</v>
      </c>
      <c r="J307" s="597" t="s">
        <v>2204</v>
      </c>
      <c r="K307" s="597" t="s">
        <v>2141</v>
      </c>
      <c r="L307" s="597" t="s">
        <v>1108</v>
      </c>
      <c r="M307" s="597" t="s">
        <v>1062</v>
      </c>
      <c r="N307" s="597" t="s">
        <v>2231</v>
      </c>
      <c r="O307" s="597" t="s">
        <v>2232</v>
      </c>
      <c r="P307" s="597" t="s">
        <v>2233</v>
      </c>
      <c r="Q307" s="597">
        <v>25805</v>
      </c>
      <c r="R307" s="621">
        <v>25805</v>
      </c>
      <c r="S307" s="621">
        <v>23217</v>
      </c>
      <c r="T307" s="621">
        <v>2311</v>
      </c>
      <c r="U307" s="621">
        <v>277</v>
      </c>
      <c r="V307" s="621">
        <v>2588</v>
      </c>
      <c r="W307" s="622">
        <v>0.89970000000000006</v>
      </c>
      <c r="X307" s="464">
        <v>0</v>
      </c>
      <c r="Y307" s="464">
        <v>1</v>
      </c>
      <c r="Z307" s="464">
        <v>1</v>
      </c>
      <c r="AA307" s="464">
        <v>0</v>
      </c>
      <c r="AB307" s="464" t="s">
        <v>1076</v>
      </c>
      <c r="AC307" s="463" t="s">
        <v>2234</v>
      </c>
      <c r="AD307" s="463"/>
      <c r="AE307" s="463"/>
      <c r="AF307" s="463"/>
      <c r="AG307" s="463"/>
      <c r="AH307" s="463"/>
      <c r="AI307" s="463"/>
      <c r="AJ307" s="460"/>
      <c r="AK307" s="460"/>
      <c r="AL307" s="460"/>
      <c r="AM307" s="460"/>
      <c r="AN307" s="460"/>
      <c r="AO307" s="460"/>
      <c r="AP307" s="463" t="s">
        <v>289</v>
      </c>
      <c r="AQ307" s="463">
        <v>0</v>
      </c>
      <c r="AT307" s="177" t="s">
        <v>1076</v>
      </c>
      <c r="AU307" s="594" t="s">
        <v>2199</v>
      </c>
      <c r="AV307" s="392" t="s">
        <v>2235</v>
      </c>
      <c r="AW307" s="595" t="s">
        <v>2236</v>
      </c>
      <c r="AX307" s="450" t="s">
        <v>2195</v>
      </c>
    </row>
    <row r="308" spans="1:50" ht="35.15" hidden="1" customHeight="1">
      <c r="A308" s="149">
        <v>304</v>
      </c>
      <c r="B308" s="597" t="s">
        <v>1076</v>
      </c>
      <c r="C308" s="597"/>
      <c r="D308" s="597" t="s">
        <v>2237</v>
      </c>
      <c r="E308" s="597" t="s">
        <v>2238</v>
      </c>
      <c r="F308" s="597" t="s">
        <v>281</v>
      </c>
      <c r="G308" s="597">
        <v>1</v>
      </c>
      <c r="H308" s="597">
        <v>0</v>
      </c>
      <c r="I308" s="597" t="s">
        <v>2123</v>
      </c>
      <c r="J308" s="597" t="s">
        <v>2239</v>
      </c>
      <c r="K308" s="597" t="s">
        <v>2141</v>
      </c>
      <c r="L308" s="597" t="s">
        <v>1108</v>
      </c>
      <c r="M308" s="597" t="s">
        <v>1062</v>
      </c>
      <c r="N308" s="597" t="s">
        <v>2238</v>
      </c>
      <c r="O308" s="597" t="s">
        <v>2238</v>
      </c>
      <c r="P308" s="597" t="s">
        <v>2240</v>
      </c>
      <c r="Q308" s="597">
        <v>15646</v>
      </c>
      <c r="R308" s="621">
        <v>15248</v>
      </c>
      <c r="S308" s="621">
        <v>14498</v>
      </c>
      <c r="T308" s="621">
        <v>602</v>
      </c>
      <c r="U308" s="621">
        <v>148</v>
      </c>
      <c r="V308" s="621">
        <v>750</v>
      </c>
      <c r="W308" s="622">
        <v>0.95079999999999998</v>
      </c>
      <c r="X308" s="464">
        <v>0</v>
      </c>
      <c r="Y308" s="464">
        <v>1</v>
      </c>
      <c r="Z308" s="464">
        <v>1</v>
      </c>
      <c r="AA308" s="464">
        <v>0</v>
      </c>
      <c r="AB308" s="464" t="s">
        <v>1076</v>
      </c>
      <c r="AC308" s="463" t="s">
        <v>2241</v>
      </c>
      <c r="AD308" s="463"/>
      <c r="AE308" s="463"/>
      <c r="AF308" s="463"/>
      <c r="AG308" s="463"/>
      <c r="AH308" s="463"/>
      <c r="AI308" s="463"/>
      <c r="AJ308" s="460"/>
      <c r="AK308" s="460"/>
      <c r="AL308" s="460"/>
      <c r="AM308" s="460"/>
      <c r="AN308" s="460"/>
      <c r="AO308" s="460"/>
      <c r="AP308" s="463" t="s">
        <v>289</v>
      </c>
      <c r="AQ308" s="463">
        <v>0</v>
      </c>
      <c r="AT308" s="177" t="s">
        <v>1076</v>
      </c>
      <c r="AU308" s="594" t="s">
        <v>2207</v>
      </c>
      <c r="AV308" s="392" t="s">
        <v>2242</v>
      </c>
      <c r="AW308" s="595" t="s">
        <v>2243</v>
      </c>
      <c r="AX308" s="450" t="s">
        <v>2203</v>
      </c>
    </row>
    <row r="309" spans="1:50" ht="35.15" hidden="1" customHeight="1">
      <c r="A309" s="149">
        <v>305</v>
      </c>
      <c r="B309" s="597" t="s">
        <v>1319</v>
      </c>
      <c r="C309" s="597"/>
      <c r="D309" s="597" t="s">
        <v>2244</v>
      </c>
      <c r="E309" s="597" t="s">
        <v>2245</v>
      </c>
      <c r="F309" s="597" t="s">
        <v>281</v>
      </c>
      <c r="G309" s="597">
        <v>1</v>
      </c>
      <c r="H309" s="597">
        <v>0</v>
      </c>
      <c r="I309" s="597" t="s">
        <v>2123</v>
      </c>
      <c r="J309" s="597" t="s">
        <v>2246</v>
      </c>
      <c r="K309" s="597" t="s">
        <v>2125</v>
      </c>
      <c r="L309" s="597" t="s">
        <v>1322</v>
      </c>
      <c r="M309" s="597" t="s">
        <v>285</v>
      </c>
      <c r="N309" s="597" t="s">
        <v>2245</v>
      </c>
      <c r="O309" s="597" t="s">
        <v>2245</v>
      </c>
      <c r="P309" s="597" t="s">
        <v>2247</v>
      </c>
      <c r="Q309" s="597">
        <v>12539</v>
      </c>
      <c r="R309" s="621">
        <v>8904</v>
      </c>
      <c r="S309" s="621">
        <v>8733</v>
      </c>
      <c r="T309" s="621">
        <v>113</v>
      </c>
      <c r="U309" s="621">
        <v>58</v>
      </c>
      <c r="V309" s="621">
        <v>171</v>
      </c>
      <c r="W309" s="622">
        <v>0.98080000000000001</v>
      </c>
      <c r="X309" s="464">
        <v>1</v>
      </c>
      <c r="Y309" s="464">
        <v>1</v>
      </c>
      <c r="Z309" s="464">
        <v>1</v>
      </c>
      <c r="AA309" s="464">
        <v>1</v>
      </c>
      <c r="AB309" s="464" t="s">
        <v>1319</v>
      </c>
      <c r="AC309" s="463" t="s">
        <v>2248</v>
      </c>
      <c r="AD309" s="463"/>
      <c r="AE309" s="463"/>
      <c r="AF309" s="463"/>
      <c r="AG309" s="463"/>
      <c r="AH309" s="463"/>
      <c r="AI309" s="463"/>
      <c r="AJ309" s="460"/>
      <c r="AK309" s="460"/>
      <c r="AL309" s="460"/>
      <c r="AM309" s="460"/>
      <c r="AN309" s="460"/>
      <c r="AO309" s="460"/>
      <c r="AP309" s="463" t="s">
        <v>289</v>
      </c>
      <c r="AQ309" s="463">
        <v>0</v>
      </c>
      <c r="AT309" s="177" t="s">
        <v>1319</v>
      </c>
      <c r="AU309" s="392" t="s">
        <v>2215</v>
      </c>
      <c r="AV309" s="392" t="s">
        <v>2249</v>
      </c>
      <c r="AW309" s="392" t="s">
        <v>2211</v>
      </c>
      <c r="AX309" s="450" t="s">
        <v>2211</v>
      </c>
    </row>
    <row r="310" spans="1:50" ht="35.15" hidden="1" customHeight="1">
      <c r="A310" s="149">
        <v>306</v>
      </c>
      <c r="B310" s="597" t="s">
        <v>1076</v>
      </c>
      <c r="C310" s="597"/>
      <c r="D310" s="597" t="s">
        <v>2250</v>
      </c>
      <c r="E310" s="597" t="s">
        <v>2251</v>
      </c>
      <c r="F310" s="597" t="s">
        <v>281</v>
      </c>
      <c r="G310" s="597">
        <v>1</v>
      </c>
      <c r="H310" s="597">
        <v>0</v>
      </c>
      <c r="I310" s="597" t="s">
        <v>2123</v>
      </c>
      <c r="J310" s="597" t="s">
        <v>2252</v>
      </c>
      <c r="K310" s="597" t="s">
        <v>2132</v>
      </c>
      <c r="L310" s="597" t="s">
        <v>1108</v>
      </c>
      <c r="M310" s="597" t="s">
        <v>1062</v>
      </c>
      <c r="N310" s="597" t="s">
        <v>2251</v>
      </c>
      <c r="O310" s="597" t="s">
        <v>2251</v>
      </c>
      <c r="P310" s="597" t="s">
        <v>2253</v>
      </c>
      <c r="Q310" s="597">
        <v>4932</v>
      </c>
      <c r="R310" s="621">
        <v>4887</v>
      </c>
      <c r="S310" s="621">
        <v>4799</v>
      </c>
      <c r="T310" s="621">
        <v>56</v>
      </c>
      <c r="U310" s="621">
        <v>32</v>
      </c>
      <c r="V310" s="621">
        <v>88</v>
      </c>
      <c r="W310" s="622">
        <v>0.98199999999999998</v>
      </c>
      <c r="X310" s="464">
        <v>1</v>
      </c>
      <c r="Y310" s="464">
        <v>1</v>
      </c>
      <c r="Z310" s="464">
        <v>1</v>
      </c>
      <c r="AA310" s="464">
        <v>1</v>
      </c>
      <c r="AB310" s="464" t="s">
        <v>1076</v>
      </c>
      <c r="AC310" s="463" t="s">
        <v>2254</v>
      </c>
      <c r="AD310" s="463"/>
      <c r="AE310" s="463"/>
      <c r="AF310" s="463"/>
      <c r="AG310" s="463"/>
      <c r="AH310" s="463"/>
      <c r="AI310" s="463"/>
      <c r="AJ310" s="460"/>
      <c r="AK310" s="460"/>
      <c r="AL310" s="460"/>
      <c r="AM310" s="460"/>
      <c r="AN310" s="460"/>
      <c r="AO310" s="460"/>
      <c r="AP310" s="463" t="s">
        <v>289</v>
      </c>
      <c r="AQ310" s="463">
        <v>0</v>
      </c>
      <c r="AT310" s="177" t="s">
        <v>1076</v>
      </c>
      <c r="AU310" s="594" t="s">
        <v>2221</v>
      </c>
      <c r="AV310" s="392" t="s">
        <v>2255</v>
      </c>
      <c r="AW310" s="595" t="s">
        <v>2218</v>
      </c>
      <c r="AX310" s="450" t="s">
        <v>2218</v>
      </c>
    </row>
    <row r="311" spans="1:50" ht="35.15" hidden="1" customHeight="1">
      <c r="A311" s="149">
        <v>307</v>
      </c>
      <c r="B311" s="597" t="s">
        <v>1076</v>
      </c>
      <c r="C311" s="597"/>
      <c r="D311" s="597" t="s">
        <v>2256</v>
      </c>
      <c r="E311" s="597" t="s">
        <v>2257</v>
      </c>
      <c r="F311" s="597" t="s">
        <v>281</v>
      </c>
      <c r="G311" s="597">
        <v>1</v>
      </c>
      <c r="H311" s="597">
        <v>0</v>
      </c>
      <c r="I311" s="597" t="s">
        <v>2123</v>
      </c>
      <c r="J311" s="597" t="s">
        <v>2258</v>
      </c>
      <c r="K311" s="597" t="s">
        <v>2141</v>
      </c>
      <c r="L311" s="597" t="s">
        <v>1108</v>
      </c>
      <c r="M311" s="597" t="s">
        <v>1062</v>
      </c>
      <c r="N311" s="597" t="s">
        <v>2257</v>
      </c>
      <c r="O311" s="597" t="s">
        <v>2257</v>
      </c>
      <c r="P311" s="597" t="s">
        <v>2259</v>
      </c>
      <c r="Q311" s="597">
        <v>18333</v>
      </c>
      <c r="R311" s="621">
        <v>16507</v>
      </c>
      <c r="S311" s="621">
        <v>16325</v>
      </c>
      <c r="T311" s="621">
        <v>30</v>
      </c>
      <c r="U311" s="621">
        <v>122</v>
      </c>
      <c r="V311" s="621">
        <v>182</v>
      </c>
      <c r="W311" s="622">
        <v>0.98899999999999999</v>
      </c>
      <c r="X311" s="464">
        <v>1</v>
      </c>
      <c r="Y311" s="464">
        <v>1</v>
      </c>
      <c r="Z311" s="464">
        <v>1</v>
      </c>
      <c r="AA311" s="464">
        <v>1</v>
      </c>
      <c r="AB311" s="464" t="s">
        <v>1076</v>
      </c>
      <c r="AC311" s="463" t="s">
        <v>2260</v>
      </c>
      <c r="AD311" s="463"/>
      <c r="AE311" s="463"/>
      <c r="AF311" s="463"/>
      <c r="AG311" s="463"/>
      <c r="AH311" s="463"/>
      <c r="AI311" s="463"/>
      <c r="AJ311" s="460"/>
      <c r="AK311" s="460"/>
      <c r="AL311" s="460"/>
      <c r="AM311" s="460"/>
      <c r="AN311" s="460"/>
      <c r="AO311" s="460"/>
      <c r="AP311" s="463" t="s">
        <v>289</v>
      </c>
      <c r="AQ311" s="463">
        <v>0</v>
      </c>
      <c r="AT311" s="177" t="s">
        <v>1076</v>
      </c>
      <c r="AU311" s="594" t="s">
        <v>2227</v>
      </c>
      <c r="AV311" s="392" t="s">
        <v>2261</v>
      </c>
      <c r="AW311" s="595" t="s">
        <v>2262</v>
      </c>
      <c r="AX311" s="450" t="s">
        <v>2225</v>
      </c>
    </row>
    <row r="312" spans="1:50" ht="35.15" hidden="1" customHeight="1">
      <c r="A312" s="149">
        <v>308</v>
      </c>
      <c r="B312" s="597" t="s">
        <v>1076</v>
      </c>
      <c r="C312" s="597"/>
      <c r="D312" s="597" t="s">
        <v>2263</v>
      </c>
      <c r="E312" s="597" t="s">
        <v>2264</v>
      </c>
      <c r="F312" s="597" t="s">
        <v>281</v>
      </c>
      <c r="G312" s="597">
        <v>1</v>
      </c>
      <c r="H312" s="597">
        <v>0</v>
      </c>
      <c r="I312" s="597" t="s">
        <v>2123</v>
      </c>
      <c r="J312" s="597" t="s">
        <v>2265</v>
      </c>
      <c r="K312" s="597" t="s">
        <v>2132</v>
      </c>
      <c r="L312" s="597" t="s">
        <v>1108</v>
      </c>
      <c r="M312" s="597" t="s">
        <v>1062</v>
      </c>
      <c r="N312" s="597" t="s">
        <v>2264</v>
      </c>
      <c r="O312" s="597" t="s">
        <v>2264</v>
      </c>
      <c r="P312" s="597" t="s">
        <v>2266</v>
      </c>
      <c r="Q312" s="597">
        <v>8895</v>
      </c>
      <c r="R312" s="621">
        <v>8733</v>
      </c>
      <c r="S312" s="621">
        <v>7603</v>
      </c>
      <c r="T312" s="621">
        <v>918</v>
      </c>
      <c r="U312" s="621">
        <v>212</v>
      </c>
      <c r="V312" s="621">
        <v>1130</v>
      </c>
      <c r="W312" s="622">
        <v>0.87060000000000004</v>
      </c>
      <c r="X312" s="464">
        <v>0</v>
      </c>
      <c r="Y312" s="464">
        <v>1</v>
      </c>
      <c r="Z312" s="464">
        <v>1</v>
      </c>
      <c r="AA312" s="464">
        <v>0</v>
      </c>
      <c r="AB312" s="464" t="s">
        <v>1076</v>
      </c>
      <c r="AC312" s="463" t="s">
        <v>2267</v>
      </c>
      <c r="AD312" s="463"/>
      <c r="AE312" s="463"/>
      <c r="AF312" s="463"/>
      <c r="AG312" s="463"/>
      <c r="AH312" s="463"/>
      <c r="AI312" s="463"/>
      <c r="AJ312" s="460"/>
      <c r="AK312" s="460"/>
      <c r="AL312" s="460"/>
      <c r="AM312" s="460"/>
      <c r="AN312" s="460"/>
      <c r="AO312" s="460"/>
      <c r="AP312" s="463" t="s">
        <v>289</v>
      </c>
      <c r="AQ312" s="463">
        <v>0</v>
      </c>
      <c r="AT312" s="177" t="s">
        <v>1076</v>
      </c>
      <c r="AU312" s="594" t="s">
        <v>2234</v>
      </c>
      <c r="AV312" s="392" t="s">
        <v>2268</v>
      </c>
      <c r="AW312" s="595" t="s">
        <v>2269</v>
      </c>
      <c r="AX312" s="450" t="s">
        <v>2231</v>
      </c>
    </row>
    <row r="313" spans="1:50" ht="35.15" hidden="1" customHeight="1">
      <c r="A313" s="149">
        <v>309</v>
      </c>
      <c r="B313" s="597" t="s">
        <v>1319</v>
      </c>
      <c r="C313" s="597"/>
      <c r="D313" s="597" t="s">
        <v>2270</v>
      </c>
      <c r="E313" s="597" t="s">
        <v>2271</v>
      </c>
      <c r="F313" s="597" t="s">
        <v>281</v>
      </c>
      <c r="G313" s="597">
        <v>1</v>
      </c>
      <c r="H313" s="597">
        <v>0</v>
      </c>
      <c r="I313" s="597" t="s">
        <v>2123</v>
      </c>
      <c r="J313" s="597" t="s">
        <v>2272</v>
      </c>
      <c r="K313" s="597" t="s">
        <v>2125</v>
      </c>
      <c r="L313" s="597" t="s">
        <v>1322</v>
      </c>
      <c r="M313" s="597" t="s">
        <v>285</v>
      </c>
      <c r="N313" s="597" t="s">
        <v>2271</v>
      </c>
      <c r="O313" s="597" t="s">
        <v>2271</v>
      </c>
      <c r="P313" s="597" t="s">
        <v>2273</v>
      </c>
      <c r="Q313" s="597">
        <v>3294</v>
      </c>
      <c r="R313" s="621">
        <v>3177</v>
      </c>
      <c r="S313" s="621">
        <v>3074</v>
      </c>
      <c r="T313" s="621">
        <v>71</v>
      </c>
      <c r="U313" s="621">
        <v>32</v>
      </c>
      <c r="V313" s="621">
        <v>103</v>
      </c>
      <c r="W313" s="622">
        <v>0.96760000000000002</v>
      </c>
      <c r="X313" s="464">
        <v>0</v>
      </c>
      <c r="Y313" s="464">
        <v>1</v>
      </c>
      <c r="Z313" s="464">
        <v>1</v>
      </c>
      <c r="AA313" s="464">
        <v>0</v>
      </c>
      <c r="AB313" s="464" t="s">
        <v>1319</v>
      </c>
      <c r="AC313" s="463" t="s">
        <v>2274</v>
      </c>
      <c r="AD313" s="463"/>
      <c r="AE313" s="463"/>
      <c r="AF313" s="463"/>
      <c r="AG313" s="463"/>
      <c r="AH313" s="463"/>
      <c r="AI313" s="463"/>
      <c r="AJ313" s="460"/>
      <c r="AK313" s="460"/>
      <c r="AL313" s="460"/>
      <c r="AM313" s="460"/>
      <c r="AN313" s="460"/>
      <c r="AO313" s="460"/>
      <c r="AP313" s="463" t="s">
        <v>289</v>
      </c>
      <c r="AQ313" s="463">
        <v>0</v>
      </c>
      <c r="AT313" s="177" t="s">
        <v>1076</v>
      </c>
      <c r="AU313" s="594" t="s">
        <v>2241</v>
      </c>
      <c r="AV313" s="392" t="s">
        <v>2275</v>
      </c>
      <c r="AW313" s="595" t="s">
        <v>2276</v>
      </c>
      <c r="AX313" s="450" t="s">
        <v>2238</v>
      </c>
    </row>
    <row r="314" spans="1:50" ht="35.15" hidden="1" customHeight="1">
      <c r="A314" s="149">
        <v>310</v>
      </c>
      <c r="B314" s="597" t="s">
        <v>1076</v>
      </c>
      <c r="C314" s="597"/>
      <c r="D314" s="597" t="s">
        <v>2277</v>
      </c>
      <c r="E314" s="597" t="s">
        <v>2278</v>
      </c>
      <c r="F314" s="597" t="s">
        <v>281</v>
      </c>
      <c r="G314" s="597">
        <v>1</v>
      </c>
      <c r="H314" s="597">
        <v>0</v>
      </c>
      <c r="I314" s="597" t="s">
        <v>2123</v>
      </c>
      <c r="J314" s="597" t="s">
        <v>2279</v>
      </c>
      <c r="K314" s="597" t="s">
        <v>2141</v>
      </c>
      <c r="L314" s="597" t="s">
        <v>1108</v>
      </c>
      <c r="M314" s="597" t="s">
        <v>1062</v>
      </c>
      <c r="N314" s="597" t="s">
        <v>2280</v>
      </c>
      <c r="O314" s="597" t="s">
        <v>2281</v>
      </c>
      <c r="P314" s="597" t="s">
        <v>2282</v>
      </c>
      <c r="Q314" s="597">
        <v>37198</v>
      </c>
      <c r="R314" s="621">
        <v>32289</v>
      </c>
      <c r="S314" s="621">
        <v>31952</v>
      </c>
      <c r="T314" s="621">
        <v>337</v>
      </c>
      <c r="U314" s="621">
        <v>0</v>
      </c>
      <c r="V314" s="621">
        <v>337</v>
      </c>
      <c r="W314" s="622">
        <v>0.98960000000000004</v>
      </c>
      <c r="X314" s="464">
        <v>1</v>
      </c>
      <c r="Y314" s="464">
        <v>1</v>
      </c>
      <c r="Z314" s="464">
        <v>1</v>
      </c>
      <c r="AA314" s="464">
        <v>1</v>
      </c>
      <c r="AB314" s="464" t="s">
        <v>1076</v>
      </c>
      <c r="AC314" s="463" t="s">
        <v>2283</v>
      </c>
      <c r="AD314" s="463"/>
      <c r="AE314" s="463"/>
      <c r="AF314" s="463"/>
      <c r="AG314" s="463"/>
      <c r="AH314" s="463"/>
      <c r="AI314" s="463"/>
      <c r="AJ314" s="460"/>
      <c r="AK314" s="460"/>
      <c r="AL314" s="460"/>
      <c r="AM314" s="460"/>
      <c r="AN314" s="460"/>
      <c r="AO314" s="460"/>
      <c r="AP314" s="463" t="s">
        <v>289</v>
      </c>
      <c r="AQ314" s="463">
        <v>0</v>
      </c>
      <c r="AT314" s="177" t="s">
        <v>1319</v>
      </c>
      <c r="AU314" s="392" t="s">
        <v>2248</v>
      </c>
      <c r="AV314" s="392" t="s">
        <v>2284</v>
      </c>
      <c r="AW314" s="392" t="s">
        <v>2245</v>
      </c>
      <c r="AX314" s="450" t="s">
        <v>2245</v>
      </c>
    </row>
    <row r="315" spans="1:50" ht="35.15" hidden="1" customHeight="1">
      <c r="A315" s="149">
        <v>311</v>
      </c>
      <c r="B315" s="597" t="s">
        <v>1076</v>
      </c>
      <c r="C315" s="597"/>
      <c r="D315" s="597" t="s">
        <v>2285</v>
      </c>
      <c r="E315" s="597" t="s">
        <v>2286</v>
      </c>
      <c r="F315" s="597" t="s">
        <v>281</v>
      </c>
      <c r="G315" s="597">
        <v>1</v>
      </c>
      <c r="H315" s="597">
        <v>0</v>
      </c>
      <c r="I315" s="597" t="s">
        <v>2123</v>
      </c>
      <c r="J315" s="597" t="s">
        <v>2204</v>
      </c>
      <c r="K315" s="597" t="s">
        <v>2141</v>
      </c>
      <c r="L315" s="597" t="s">
        <v>1108</v>
      </c>
      <c r="M315" s="597" t="s">
        <v>1062</v>
      </c>
      <c r="N315" s="597" t="s">
        <v>2287</v>
      </c>
      <c r="O315" s="597" t="s">
        <v>2287</v>
      </c>
      <c r="P315" s="597" t="s">
        <v>2288</v>
      </c>
      <c r="Q315" s="597">
        <v>13360</v>
      </c>
      <c r="R315" s="621">
        <v>12557</v>
      </c>
      <c r="S315" s="621">
        <v>10219</v>
      </c>
      <c r="T315" s="621">
        <v>2305</v>
      </c>
      <c r="U315" s="621">
        <v>33</v>
      </c>
      <c r="V315" s="621">
        <v>2338</v>
      </c>
      <c r="W315" s="622">
        <v>0.81379999999999997</v>
      </c>
      <c r="X315" s="464">
        <v>0</v>
      </c>
      <c r="Y315" s="464">
        <v>1</v>
      </c>
      <c r="Z315" s="464">
        <v>1</v>
      </c>
      <c r="AA315" s="464">
        <v>0</v>
      </c>
      <c r="AB315" s="464" t="s">
        <v>1076</v>
      </c>
      <c r="AC315" s="463" t="s">
        <v>2289</v>
      </c>
      <c r="AD315" s="463"/>
      <c r="AE315" s="463"/>
      <c r="AF315" s="463"/>
      <c r="AG315" s="463"/>
      <c r="AH315" s="463"/>
      <c r="AI315" s="463"/>
      <c r="AJ315" s="460"/>
      <c r="AK315" s="460"/>
      <c r="AL315" s="460"/>
      <c r="AM315" s="460"/>
      <c r="AN315" s="460"/>
      <c r="AO315" s="460"/>
      <c r="AP315" s="463" t="s">
        <v>289</v>
      </c>
      <c r="AQ315" s="463">
        <v>0</v>
      </c>
      <c r="AT315" s="177" t="s">
        <v>1076</v>
      </c>
      <c r="AU315" s="594" t="s">
        <v>2254</v>
      </c>
      <c r="AV315" s="392" t="s">
        <v>2290</v>
      </c>
      <c r="AW315" s="595" t="s">
        <v>2291</v>
      </c>
      <c r="AX315" s="450" t="s">
        <v>2251</v>
      </c>
    </row>
    <row r="316" spans="1:50" ht="35.15" hidden="1" customHeight="1">
      <c r="A316" s="149">
        <v>312</v>
      </c>
      <c r="B316" s="597" t="s">
        <v>1076</v>
      </c>
      <c r="C316" s="597"/>
      <c r="D316" s="597" t="s">
        <v>2292</v>
      </c>
      <c r="E316" s="597" t="s">
        <v>2293</v>
      </c>
      <c r="F316" s="597" t="s">
        <v>281</v>
      </c>
      <c r="G316" s="597">
        <v>1</v>
      </c>
      <c r="H316" s="597">
        <v>0</v>
      </c>
      <c r="I316" s="597" t="s">
        <v>2123</v>
      </c>
      <c r="J316" s="597" t="s">
        <v>2140</v>
      </c>
      <c r="K316" s="597" t="s">
        <v>2141</v>
      </c>
      <c r="L316" s="597" t="s">
        <v>1108</v>
      </c>
      <c r="M316" s="597" t="s">
        <v>1062</v>
      </c>
      <c r="N316" s="597" t="s">
        <v>2293</v>
      </c>
      <c r="O316" s="597" t="s">
        <v>2293</v>
      </c>
      <c r="P316" s="597" t="s">
        <v>2294</v>
      </c>
      <c r="Q316" s="597">
        <v>8670</v>
      </c>
      <c r="R316" s="621">
        <v>8686</v>
      </c>
      <c r="S316" s="621">
        <v>8577</v>
      </c>
      <c r="T316" s="621">
        <v>109</v>
      </c>
      <c r="U316" s="621">
        <v>0</v>
      </c>
      <c r="V316" s="621">
        <v>109</v>
      </c>
      <c r="W316" s="622">
        <v>0.98750000000000004</v>
      </c>
      <c r="X316" s="464">
        <v>1</v>
      </c>
      <c r="Y316" s="464">
        <v>1</v>
      </c>
      <c r="Z316" s="464">
        <v>1</v>
      </c>
      <c r="AA316" s="464">
        <v>1</v>
      </c>
      <c r="AB316" s="464" t="s">
        <v>1076</v>
      </c>
      <c r="AC316" s="463" t="s">
        <v>2295</v>
      </c>
      <c r="AD316" s="463"/>
      <c r="AE316" s="463"/>
      <c r="AF316" s="463"/>
      <c r="AG316" s="463"/>
      <c r="AH316" s="463"/>
      <c r="AI316" s="463"/>
      <c r="AJ316" s="460"/>
      <c r="AK316" s="460"/>
      <c r="AL316" s="460"/>
      <c r="AM316" s="460"/>
      <c r="AN316" s="460"/>
      <c r="AO316" s="460"/>
      <c r="AP316" s="463" t="s">
        <v>289</v>
      </c>
      <c r="AQ316" s="463">
        <v>0</v>
      </c>
      <c r="AT316" s="177" t="s">
        <v>1076</v>
      </c>
      <c r="AU316" s="594" t="s">
        <v>2260</v>
      </c>
      <c r="AV316" s="392" t="s">
        <v>2296</v>
      </c>
      <c r="AW316" s="595" t="s">
        <v>2297</v>
      </c>
      <c r="AX316" s="450" t="s">
        <v>2257</v>
      </c>
    </row>
    <row r="317" spans="1:50" ht="35.15" hidden="1" customHeight="1">
      <c r="A317" s="149">
        <v>313</v>
      </c>
      <c r="B317" s="597" t="s">
        <v>1319</v>
      </c>
      <c r="C317" s="597"/>
      <c r="D317" s="597" t="s">
        <v>2298</v>
      </c>
      <c r="E317" s="597" t="s">
        <v>2299</v>
      </c>
      <c r="F317" s="597" t="s">
        <v>281</v>
      </c>
      <c r="G317" s="597">
        <v>1</v>
      </c>
      <c r="H317" s="597">
        <v>0</v>
      </c>
      <c r="I317" s="597" t="s">
        <v>2123</v>
      </c>
      <c r="J317" s="597" t="s">
        <v>2272</v>
      </c>
      <c r="K317" s="597" t="s">
        <v>2300</v>
      </c>
      <c r="L317" s="597" t="s">
        <v>1322</v>
      </c>
      <c r="M317" s="597" t="s">
        <v>285</v>
      </c>
      <c r="N317" s="597" t="s">
        <v>2299</v>
      </c>
      <c r="O317" s="597" t="s">
        <v>2299</v>
      </c>
      <c r="P317" s="597" t="s">
        <v>2301</v>
      </c>
      <c r="Q317" s="597">
        <v>2459</v>
      </c>
      <c r="R317" s="621">
        <v>2459</v>
      </c>
      <c r="S317" s="621">
        <v>2420</v>
      </c>
      <c r="T317" s="621">
        <v>39</v>
      </c>
      <c r="U317" s="621">
        <v>0</v>
      </c>
      <c r="V317" s="621">
        <v>39</v>
      </c>
      <c r="W317" s="622">
        <v>0.98409999999999997</v>
      </c>
      <c r="X317" s="464">
        <v>1</v>
      </c>
      <c r="Y317" s="464">
        <v>1</v>
      </c>
      <c r="Z317" s="464">
        <v>1</v>
      </c>
      <c r="AA317" s="464">
        <v>1</v>
      </c>
      <c r="AB317" s="464" t="s">
        <v>1319</v>
      </c>
      <c r="AC317" s="463" t="s">
        <v>2302</v>
      </c>
      <c r="AD317" s="463"/>
      <c r="AE317" s="463"/>
      <c r="AF317" s="463"/>
      <c r="AG317" s="463"/>
      <c r="AH317" s="463"/>
      <c r="AI317" s="463"/>
      <c r="AJ317" s="460"/>
      <c r="AK317" s="460"/>
      <c r="AL317" s="460"/>
      <c r="AM317" s="460"/>
      <c r="AN317" s="460"/>
      <c r="AO317" s="460"/>
      <c r="AP317" s="463" t="s">
        <v>289</v>
      </c>
      <c r="AQ317" s="463">
        <v>0</v>
      </c>
      <c r="AT317" s="177" t="s">
        <v>1076</v>
      </c>
      <c r="AU317" s="594" t="s">
        <v>2267</v>
      </c>
      <c r="AV317" s="392" t="s">
        <v>2303</v>
      </c>
      <c r="AW317" s="595" t="s">
        <v>2304</v>
      </c>
      <c r="AX317" s="450" t="s">
        <v>2264</v>
      </c>
    </row>
    <row r="318" spans="1:50" ht="35.15" hidden="1" customHeight="1">
      <c r="A318" s="149">
        <v>314</v>
      </c>
      <c r="B318" s="597" t="s">
        <v>1319</v>
      </c>
      <c r="C318" s="597"/>
      <c r="D318" s="597" t="s">
        <v>2305</v>
      </c>
      <c r="E318" s="597" t="s">
        <v>2306</v>
      </c>
      <c r="F318" s="597" t="s">
        <v>281</v>
      </c>
      <c r="G318" s="597">
        <v>1</v>
      </c>
      <c r="H318" s="597">
        <v>0</v>
      </c>
      <c r="I318" s="597" t="s">
        <v>2123</v>
      </c>
      <c r="J318" s="597" t="s">
        <v>2173</v>
      </c>
      <c r="K318" s="597" t="s">
        <v>2125</v>
      </c>
      <c r="L318" s="597" t="s">
        <v>1322</v>
      </c>
      <c r="M318" s="597" t="s">
        <v>285</v>
      </c>
      <c r="N318" s="597" t="s">
        <v>2306</v>
      </c>
      <c r="O318" s="597" t="s">
        <v>2306</v>
      </c>
      <c r="P318" s="597" t="s">
        <v>2307</v>
      </c>
      <c r="Q318" s="597">
        <v>8942</v>
      </c>
      <c r="R318" s="621">
        <v>8124</v>
      </c>
      <c r="S318" s="621">
        <v>7646</v>
      </c>
      <c r="T318" s="621">
        <v>393</v>
      </c>
      <c r="U318" s="621">
        <v>0</v>
      </c>
      <c r="V318" s="621">
        <v>478</v>
      </c>
      <c r="W318" s="622">
        <v>0.94120000000000004</v>
      </c>
      <c r="X318" s="464">
        <v>0</v>
      </c>
      <c r="Y318" s="464">
        <v>1</v>
      </c>
      <c r="Z318" s="464">
        <v>1</v>
      </c>
      <c r="AA318" s="464">
        <v>0</v>
      </c>
      <c r="AB318" s="464" t="s">
        <v>1319</v>
      </c>
      <c r="AC318" s="463" t="s">
        <v>2308</v>
      </c>
      <c r="AD318" s="463"/>
      <c r="AE318" s="463"/>
      <c r="AF318" s="463"/>
      <c r="AG318" s="463"/>
      <c r="AH318" s="463"/>
      <c r="AI318" s="463"/>
      <c r="AJ318" s="460"/>
      <c r="AK318" s="460"/>
      <c r="AL318" s="460"/>
      <c r="AM318" s="460"/>
      <c r="AN318" s="460"/>
      <c r="AO318" s="460"/>
      <c r="AP318" s="463" t="s">
        <v>289</v>
      </c>
      <c r="AQ318" s="463">
        <v>0</v>
      </c>
      <c r="AT318" s="177" t="s">
        <v>1319</v>
      </c>
      <c r="AU318" s="392" t="s">
        <v>2274</v>
      </c>
      <c r="AV318" s="392" t="s">
        <v>2309</v>
      </c>
      <c r="AW318" s="392" t="s">
        <v>2271</v>
      </c>
      <c r="AX318" s="450" t="s">
        <v>2271</v>
      </c>
    </row>
    <row r="319" spans="1:50" ht="35.15" hidden="1" customHeight="1">
      <c r="A319" s="149">
        <v>315</v>
      </c>
      <c r="B319" s="597" t="s">
        <v>1319</v>
      </c>
      <c r="C319" s="597"/>
      <c r="D319" s="597" t="s">
        <v>2310</v>
      </c>
      <c r="E319" s="597" t="s">
        <v>2311</v>
      </c>
      <c r="F319" s="597" t="s">
        <v>281</v>
      </c>
      <c r="G319" s="597">
        <v>2</v>
      </c>
      <c r="H319" s="597">
        <v>0</v>
      </c>
      <c r="I319" s="597" t="s">
        <v>2123</v>
      </c>
      <c r="J319" s="597" t="s">
        <v>2312</v>
      </c>
      <c r="K319" s="597" t="s">
        <v>2125</v>
      </c>
      <c r="L319" s="597" t="s">
        <v>1322</v>
      </c>
      <c r="M319" s="597" t="s">
        <v>285</v>
      </c>
      <c r="N319" s="597" t="s">
        <v>2311</v>
      </c>
      <c r="O319" s="597" t="s">
        <v>2311</v>
      </c>
      <c r="P319" s="597" t="s">
        <v>2313</v>
      </c>
      <c r="Q319" s="597">
        <v>10778</v>
      </c>
      <c r="R319" s="621">
        <v>10655</v>
      </c>
      <c r="S319" s="621">
        <v>10455</v>
      </c>
      <c r="T319" s="621">
        <v>200</v>
      </c>
      <c r="U319" s="621">
        <v>0</v>
      </c>
      <c r="V319" s="621">
        <v>200</v>
      </c>
      <c r="W319" s="622">
        <v>0.98119999999999996</v>
      </c>
      <c r="X319" s="464">
        <v>1</v>
      </c>
      <c r="Y319" s="464">
        <v>1</v>
      </c>
      <c r="Z319" s="464">
        <v>1</v>
      </c>
      <c r="AA319" s="464">
        <v>1</v>
      </c>
      <c r="AB319" s="464" t="s">
        <v>1319</v>
      </c>
      <c r="AC319" s="463" t="s">
        <v>2314</v>
      </c>
      <c r="AD319" s="463" t="s">
        <v>2315</v>
      </c>
      <c r="AE319" s="463"/>
      <c r="AF319" s="463"/>
      <c r="AG319" s="463"/>
      <c r="AH319" s="463"/>
      <c r="AI319" s="463"/>
      <c r="AJ319" s="460"/>
      <c r="AK319" s="460"/>
      <c r="AL319" s="460"/>
      <c r="AM319" s="460"/>
      <c r="AN319" s="460"/>
      <c r="AO319" s="460"/>
      <c r="AP319" s="463" t="s">
        <v>289</v>
      </c>
      <c r="AQ319" s="463">
        <v>0</v>
      </c>
      <c r="AT319" s="177" t="s">
        <v>1076</v>
      </c>
      <c r="AU319" s="594" t="s">
        <v>2283</v>
      </c>
      <c r="AV319" s="392" t="s">
        <v>2316</v>
      </c>
      <c r="AW319" s="595" t="s">
        <v>2317</v>
      </c>
      <c r="AX319" s="450" t="s">
        <v>2278</v>
      </c>
    </row>
    <row r="320" spans="1:50" ht="35.15" hidden="1" customHeight="1">
      <c r="A320" s="149">
        <v>316</v>
      </c>
      <c r="B320" s="597" t="s">
        <v>1319</v>
      </c>
      <c r="C320" s="597"/>
      <c r="D320" s="597" t="s">
        <v>2318</v>
      </c>
      <c r="E320" s="597" t="s">
        <v>2319</v>
      </c>
      <c r="F320" s="597" t="s">
        <v>281</v>
      </c>
      <c r="G320" s="597">
        <v>1</v>
      </c>
      <c r="H320" s="597">
        <v>0</v>
      </c>
      <c r="I320" s="597" t="s">
        <v>2123</v>
      </c>
      <c r="J320" s="597" t="s">
        <v>2320</v>
      </c>
      <c r="K320" s="597" t="s">
        <v>2300</v>
      </c>
      <c r="L320" s="597" t="s">
        <v>1322</v>
      </c>
      <c r="M320" s="597" t="s">
        <v>285</v>
      </c>
      <c r="N320" s="597" t="s">
        <v>2319</v>
      </c>
      <c r="O320" s="597" t="s">
        <v>2321</v>
      </c>
      <c r="P320" s="597" t="s">
        <v>2322</v>
      </c>
      <c r="Q320" s="597">
        <v>13348</v>
      </c>
      <c r="R320" s="621">
        <v>13290</v>
      </c>
      <c r="S320" s="621">
        <v>13025</v>
      </c>
      <c r="T320" s="621">
        <v>224</v>
      </c>
      <c r="U320" s="621">
        <v>41</v>
      </c>
      <c r="V320" s="621">
        <v>265</v>
      </c>
      <c r="W320" s="622">
        <v>0.98009999999999997</v>
      </c>
      <c r="X320" s="464">
        <v>1</v>
      </c>
      <c r="Y320" s="464">
        <v>1</v>
      </c>
      <c r="Z320" s="464">
        <v>1</v>
      </c>
      <c r="AA320" s="464">
        <v>1</v>
      </c>
      <c r="AB320" s="464" t="s">
        <v>1319</v>
      </c>
      <c r="AC320" s="463" t="s">
        <v>2323</v>
      </c>
      <c r="AD320" s="463"/>
      <c r="AE320" s="463"/>
      <c r="AF320" s="463"/>
      <c r="AG320" s="463"/>
      <c r="AH320" s="463"/>
      <c r="AI320" s="463"/>
      <c r="AJ320" s="460"/>
      <c r="AK320" s="460"/>
      <c r="AL320" s="460"/>
      <c r="AM320" s="460"/>
      <c r="AN320" s="460"/>
      <c r="AO320" s="460"/>
      <c r="AP320" s="463" t="s">
        <v>289</v>
      </c>
      <c r="AQ320" s="463">
        <v>0</v>
      </c>
      <c r="AT320" s="177" t="s">
        <v>1076</v>
      </c>
      <c r="AU320" s="594" t="s">
        <v>2289</v>
      </c>
      <c r="AV320" s="392" t="s">
        <v>2324</v>
      </c>
      <c r="AW320" s="595" t="s">
        <v>2325</v>
      </c>
      <c r="AX320" s="450" t="s">
        <v>2286</v>
      </c>
    </row>
    <row r="321" spans="1:50" ht="35.15" hidden="1" customHeight="1">
      <c r="A321" s="149">
        <v>317</v>
      </c>
      <c r="B321" s="597" t="s">
        <v>1076</v>
      </c>
      <c r="C321" s="597"/>
      <c r="D321" s="597" t="s">
        <v>2326</v>
      </c>
      <c r="E321" s="597" t="s">
        <v>2327</v>
      </c>
      <c r="F321" s="597" t="s">
        <v>281</v>
      </c>
      <c r="G321" s="597">
        <v>1</v>
      </c>
      <c r="H321" s="597">
        <v>0</v>
      </c>
      <c r="I321" s="597" t="s">
        <v>2123</v>
      </c>
      <c r="J321" s="597" t="s">
        <v>2265</v>
      </c>
      <c r="K321" s="597" t="s">
        <v>2132</v>
      </c>
      <c r="L321" s="597" t="s">
        <v>1108</v>
      </c>
      <c r="M321" s="597" t="s">
        <v>1062</v>
      </c>
      <c r="N321" s="597" t="s">
        <v>2327</v>
      </c>
      <c r="O321" s="597" t="s">
        <v>2327</v>
      </c>
      <c r="P321" s="597" t="s">
        <v>2328</v>
      </c>
      <c r="Q321" s="597">
        <v>13380</v>
      </c>
      <c r="R321" s="621">
        <v>14613</v>
      </c>
      <c r="S321" s="621">
        <v>14363</v>
      </c>
      <c r="T321" s="621">
        <v>208</v>
      </c>
      <c r="U321" s="621">
        <v>42</v>
      </c>
      <c r="V321" s="621">
        <v>250</v>
      </c>
      <c r="W321" s="622">
        <v>0.9829</v>
      </c>
      <c r="X321" s="464">
        <v>1</v>
      </c>
      <c r="Y321" s="464">
        <v>1</v>
      </c>
      <c r="Z321" s="464">
        <v>1</v>
      </c>
      <c r="AA321" s="464">
        <v>1</v>
      </c>
      <c r="AB321" s="464" t="s">
        <v>1076</v>
      </c>
      <c r="AC321" s="463" t="s">
        <v>2329</v>
      </c>
      <c r="AD321" s="463"/>
      <c r="AE321" s="463"/>
      <c r="AF321" s="463"/>
      <c r="AG321" s="463"/>
      <c r="AH321" s="463"/>
      <c r="AI321" s="463"/>
      <c r="AJ321" s="460"/>
      <c r="AK321" s="460"/>
      <c r="AL321" s="460"/>
      <c r="AM321" s="460"/>
      <c r="AN321" s="460"/>
      <c r="AO321" s="460"/>
      <c r="AP321" s="463" t="s">
        <v>289</v>
      </c>
      <c r="AQ321" s="463">
        <v>0</v>
      </c>
      <c r="AT321" s="177" t="s">
        <v>1076</v>
      </c>
      <c r="AU321" s="594" t="s">
        <v>2295</v>
      </c>
      <c r="AV321" s="392" t="s">
        <v>2330</v>
      </c>
      <c r="AW321" s="595" t="s">
        <v>2331</v>
      </c>
      <c r="AX321" s="450" t="s">
        <v>2293</v>
      </c>
    </row>
    <row r="322" spans="1:50" ht="35.15" hidden="1" customHeight="1">
      <c r="A322" s="149">
        <v>318</v>
      </c>
      <c r="B322" s="597" t="s">
        <v>1076</v>
      </c>
      <c r="C322" s="597"/>
      <c r="D322" s="597" t="s">
        <v>2332</v>
      </c>
      <c r="E322" s="597" t="s">
        <v>2333</v>
      </c>
      <c r="F322" s="597" t="s">
        <v>281</v>
      </c>
      <c r="G322" s="597">
        <v>1</v>
      </c>
      <c r="H322" s="597">
        <v>0</v>
      </c>
      <c r="I322" s="597" t="s">
        <v>2123</v>
      </c>
      <c r="J322" s="597" t="s">
        <v>2140</v>
      </c>
      <c r="K322" s="597" t="s">
        <v>2141</v>
      </c>
      <c r="L322" s="597" t="s">
        <v>1108</v>
      </c>
      <c r="M322" s="597" t="s">
        <v>1062</v>
      </c>
      <c r="N322" s="597" t="s">
        <v>2333</v>
      </c>
      <c r="O322" s="597" t="s">
        <v>2333</v>
      </c>
      <c r="P322" s="597" t="s">
        <v>2334</v>
      </c>
      <c r="Q322" s="597">
        <v>9342</v>
      </c>
      <c r="R322" s="621">
        <v>8112</v>
      </c>
      <c r="S322" s="621">
        <v>7939</v>
      </c>
      <c r="T322" s="621">
        <v>173</v>
      </c>
      <c r="U322" s="621">
        <v>0</v>
      </c>
      <c r="V322" s="621">
        <v>173</v>
      </c>
      <c r="W322" s="622">
        <v>0.97870000000000001</v>
      </c>
      <c r="X322" s="464">
        <v>0</v>
      </c>
      <c r="Y322" s="464">
        <v>1</v>
      </c>
      <c r="Z322" s="464">
        <v>0</v>
      </c>
      <c r="AA322" s="464">
        <v>0</v>
      </c>
      <c r="AB322" s="464" t="s">
        <v>1076</v>
      </c>
      <c r="AC322" s="463" t="s">
        <v>2335</v>
      </c>
      <c r="AD322" s="463"/>
      <c r="AE322" s="463"/>
      <c r="AF322" s="463"/>
      <c r="AG322" s="463"/>
      <c r="AH322" s="463"/>
      <c r="AI322" s="463"/>
      <c r="AJ322" s="460"/>
      <c r="AK322" s="460"/>
      <c r="AL322" s="460"/>
      <c r="AM322" s="460"/>
      <c r="AN322" s="460"/>
      <c r="AO322" s="460"/>
      <c r="AP322" s="463" t="s">
        <v>289</v>
      </c>
      <c r="AQ322" s="463">
        <v>0</v>
      </c>
      <c r="AT322" s="177" t="s">
        <v>1319</v>
      </c>
      <c r="AU322" s="392" t="s">
        <v>2302</v>
      </c>
      <c r="AV322" s="392" t="s">
        <v>2336</v>
      </c>
      <c r="AW322" s="392" t="s">
        <v>2337</v>
      </c>
      <c r="AX322" s="450" t="s">
        <v>2299</v>
      </c>
    </row>
    <row r="323" spans="1:50" ht="35.15" hidden="1" customHeight="1">
      <c r="A323" s="149">
        <v>319</v>
      </c>
      <c r="B323" s="597" t="s">
        <v>1076</v>
      </c>
      <c r="C323" s="597"/>
      <c r="D323" s="597" t="s">
        <v>2338</v>
      </c>
      <c r="E323" s="597" t="s">
        <v>2339</v>
      </c>
      <c r="F323" s="597" t="s">
        <v>281</v>
      </c>
      <c r="G323" s="597">
        <v>1</v>
      </c>
      <c r="H323" s="597">
        <v>0</v>
      </c>
      <c r="I323" s="597" t="s">
        <v>2123</v>
      </c>
      <c r="J323" s="597" t="s">
        <v>2252</v>
      </c>
      <c r="K323" s="597" t="s">
        <v>2132</v>
      </c>
      <c r="L323" s="597" t="s">
        <v>1108</v>
      </c>
      <c r="M323" s="597" t="s">
        <v>1062</v>
      </c>
      <c r="N323" s="597" t="s">
        <v>2339</v>
      </c>
      <c r="O323" s="597" t="s">
        <v>2339</v>
      </c>
      <c r="P323" s="597" t="s">
        <v>2340</v>
      </c>
      <c r="Q323" s="597">
        <v>7781</v>
      </c>
      <c r="R323" s="621">
        <v>7537</v>
      </c>
      <c r="S323" s="621">
        <v>7270</v>
      </c>
      <c r="T323" s="621">
        <v>192</v>
      </c>
      <c r="U323" s="621">
        <v>75</v>
      </c>
      <c r="V323" s="621">
        <v>267</v>
      </c>
      <c r="W323" s="622">
        <v>0.96460000000000001</v>
      </c>
      <c r="X323" s="464">
        <v>0</v>
      </c>
      <c r="Y323" s="464">
        <v>1</v>
      </c>
      <c r="Z323" s="464">
        <v>1</v>
      </c>
      <c r="AA323" s="464">
        <v>0</v>
      </c>
      <c r="AB323" s="464" t="s">
        <v>1076</v>
      </c>
      <c r="AC323" s="463" t="s">
        <v>2341</v>
      </c>
      <c r="AD323" s="463"/>
      <c r="AE323" s="463"/>
      <c r="AF323" s="463"/>
      <c r="AG323" s="463"/>
      <c r="AH323" s="463"/>
      <c r="AI323" s="463"/>
      <c r="AJ323" s="460"/>
      <c r="AK323" s="460"/>
      <c r="AL323" s="460"/>
      <c r="AM323" s="460"/>
      <c r="AN323" s="460"/>
      <c r="AO323" s="460"/>
      <c r="AP323" s="463" t="s">
        <v>289</v>
      </c>
      <c r="AQ323" s="463">
        <v>0</v>
      </c>
      <c r="AT323" s="177" t="s">
        <v>1319</v>
      </c>
      <c r="AU323" s="392" t="s">
        <v>2308</v>
      </c>
      <c r="AV323" s="392" t="s">
        <v>2342</v>
      </c>
      <c r="AW323" s="392" t="s">
        <v>2343</v>
      </c>
      <c r="AX323" s="450" t="s">
        <v>2306</v>
      </c>
    </row>
    <row r="324" spans="1:50" ht="35.15" hidden="1" customHeight="1">
      <c r="A324" s="149">
        <v>320</v>
      </c>
      <c r="B324" s="597" t="s">
        <v>1076</v>
      </c>
      <c r="C324" s="597"/>
      <c r="D324" s="597" t="s">
        <v>2344</v>
      </c>
      <c r="E324" s="597" t="s">
        <v>2345</v>
      </c>
      <c r="F324" s="597" t="s">
        <v>281</v>
      </c>
      <c r="G324" s="597">
        <v>1</v>
      </c>
      <c r="H324" s="597">
        <v>0</v>
      </c>
      <c r="I324" s="597" t="s">
        <v>2123</v>
      </c>
      <c r="J324" s="597" t="s">
        <v>2252</v>
      </c>
      <c r="K324" s="597" t="s">
        <v>2132</v>
      </c>
      <c r="L324" s="597" t="s">
        <v>1108</v>
      </c>
      <c r="M324" s="597" t="s">
        <v>1062</v>
      </c>
      <c r="N324" s="597" t="s">
        <v>2345</v>
      </c>
      <c r="O324" s="597" t="s">
        <v>2345</v>
      </c>
      <c r="P324" s="597" t="s">
        <v>2346</v>
      </c>
      <c r="Q324" s="597">
        <v>6487</v>
      </c>
      <c r="R324" s="621">
        <v>6461</v>
      </c>
      <c r="S324" s="621">
        <v>4514</v>
      </c>
      <c r="T324" s="621">
        <v>1805</v>
      </c>
      <c r="U324" s="621">
        <v>142</v>
      </c>
      <c r="V324" s="621">
        <v>1947</v>
      </c>
      <c r="W324" s="622">
        <v>0.69869999999999999</v>
      </c>
      <c r="X324" s="464">
        <v>0</v>
      </c>
      <c r="Y324" s="464">
        <v>1</v>
      </c>
      <c r="Z324" s="464">
        <v>1</v>
      </c>
      <c r="AA324" s="464">
        <v>0</v>
      </c>
      <c r="AB324" s="464" t="s">
        <v>1076</v>
      </c>
      <c r="AC324" s="463" t="s">
        <v>2347</v>
      </c>
      <c r="AD324" s="463"/>
      <c r="AE324" s="463"/>
      <c r="AF324" s="463"/>
      <c r="AG324" s="463"/>
      <c r="AH324" s="463"/>
      <c r="AI324" s="463"/>
      <c r="AJ324" s="460"/>
      <c r="AK324" s="460"/>
      <c r="AL324" s="460"/>
      <c r="AM324" s="460"/>
      <c r="AN324" s="460"/>
      <c r="AO324" s="460"/>
      <c r="AP324" s="463" t="s">
        <v>289</v>
      </c>
      <c r="AQ324" s="463">
        <v>0</v>
      </c>
      <c r="AT324" s="177" t="s">
        <v>1319</v>
      </c>
      <c r="AU324" s="392" t="s">
        <v>2314</v>
      </c>
      <c r="AV324" s="392" t="s">
        <v>2348</v>
      </c>
      <c r="AW324" s="392" t="s">
        <v>2311</v>
      </c>
      <c r="AX324" s="450" t="s">
        <v>2311</v>
      </c>
    </row>
    <row r="325" spans="1:50" ht="35.15" hidden="1" customHeight="1">
      <c r="A325" s="149">
        <v>321</v>
      </c>
      <c r="B325" s="597" t="s">
        <v>1076</v>
      </c>
      <c r="C325" s="597"/>
      <c r="D325" s="597" t="s">
        <v>2349</v>
      </c>
      <c r="E325" s="597" t="s">
        <v>2350</v>
      </c>
      <c r="F325" s="597" t="s">
        <v>281</v>
      </c>
      <c r="G325" s="597">
        <v>1</v>
      </c>
      <c r="H325" s="597">
        <v>0</v>
      </c>
      <c r="I325" s="597" t="s">
        <v>2123</v>
      </c>
      <c r="J325" s="597" t="s">
        <v>2218</v>
      </c>
      <c r="K325" s="597" t="s">
        <v>2132</v>
      </c>
      <c r="L325" s="597" t="s">
        <v>1108</v>
      </c>
      <c r="M325" s="597" t="s">
        <v>1062</v>
      </c>
      <c r="N325" s="597" t="s">
        <v>2350</v>
      </c>
      <c r="O325" s="597" t="s">
        <v>2350</v>
      </c>
      <c r="P325" s="597" t="s">
        <v>2351</v>
      </c>
      <c r="Q325" s="597">
        <v>10691</v>
      </c>
      <c r="R325" s="621">
        <v>10538</v>
      </c>
      <c r="S325" s="621">
        <v>10340</v>
      </c>
      <c r="T325" s="621">
        <v>173</v>
      </c>
      <c r="U325" s="621">
        <v>25</v>
      </c>
      <c r="V325" s="621">
        <v>198</v>
      </c>
      <c r="W325" s="622">
        <v>0.98119999999999996</v>
      </c>
      <c r="X325" s="464">
        <v>1</v>
      </c>
      <c r="Y325" s="464">
        <v>0</v>
      </c>
      <c r="Z325" s="464">
        <v>0</v>
      </c>
      <c r="AA325" s="464">
        <v>0</v>
      </c>
      <c r="AB325" s="464" t="s">
        <v>1076</v>
      </c>
      <c r="AC325" s="463" t="s">
        <v>2352</v>
      </c>
      <c r="AD325" s="463"/>
      <c r="AE325" s="463"/>
      <c r="AF325" s="463"/>
      <c r="AG325" s="463"/>
      <c r="AH325" s="463"/>
      <c r="AI325" s="463"/>
      <c r="AJ325" s="460"/>
      <c r="AK325" s="460"/>
      <c r="AL325" s="460"/>
      <c r="AM325" s="460"/>
      <c r="AN325" s="460"/>
      <c r="AO325" s="460"/>
      <c r="AP325" s="463" t="s">
        <v>289</v>
      </c>
      <c r="AQ325" s="463">
        <v>0</v>
      </c>
      <c r="AT325" s="177" t="s">
        <v>1319</v>
      </c>
      <c r="AU325" s="392" t="s">
        <v>2315</v>
      </c>
      <c r="AV325" s="392" t="s">
        <v>2353</v>
      </c>
      <c r="AW325" s="392" t="s">
        <v>2354</v>
      </c>
      <c r="AX325" s="450" t="s">
        <v>2311</v>
      </c>
    </row>
    <row r="326" spans="1:50" ht="35.15" hidden="1" customHeight="1">
      <c r="A326" s="149">
        <v>322</v>
      </c>
      <c r="B326" s="597" t="s">
        <v>1076</v>
      </c>
      <c r="C326" s="597"/>
      <c r="D326" s="597" t="s">
        <v>2355</v>
      </c>
      <c r="E326" s="597" t="s">
        <v>2356</v>
      </c>
      <c r="F326" s="597" t="s">
        <v>281</v>
      </c>
      <c r="G326" s="597">
        <v>1</v>
      </c>
      <c r="H326" s="597">
        <v>0</v>
      </c>
      <c r="I326" s="597" t="s">
        <v>2123</v>
      </c>
      <c r="J326" s="597" t="s">
        <v>2265</v>
      </c>
      <c r="K326" s="597" t="s">
        <v>2132</v>
      </c>
      <c r="L326" s="597" t="s">
        <v>1108</v>
      </c>
      <c r="M326" s="597" t="s">
        <v>1062</v>
      </c>
      <c r="N326" s="597" t="s">
        <v>2356</v>
      </c>
      <c r="O326" s="597" t="s">
        <v>2356</v>
      </c>
      <c r="P326" s="597" t="s">
        <v>2357</v>
      </c>
      <c r="Q326" s="597">
        <v>5831</v>
      </c>
      <c r="R326" s="621">
        <v>5696</v>
      </c>
      <c r="S326" s="621">
        <v>4353</v>
      </c>
      <c r="T326" s="621">
        <v>780</v>
      </c>
      <c r="U326" s="621">
        <v>563</v>
      </c>
      <c r="V326" s="621">
        <v>1343</v>
      </c>
      <c r="W326" s="622">
        <v>0.76419999999999999</v>
      </c>
      <c r="X326" s="464">
        <v>0</v>
      </c>
      <c r="Y326" s="464">
        <v>1</v>
      </c>
      <c r="Z326" s="464">
        <v>1</v>
      </c>
      <c r="AA326" s="464">
        <v>0</v>
      </c>
      <c r="AB326" s="464" t="s">
        <v>1076</v>
      </c>
      <c r="AC326" s="463" t="s">
        <v>2358</v>
      </c>
      <c r="AD326" s="463"/>
      <c r="AE326" s="463"/>
      <c r="AF326" s="463"/>
      <c r="AG326" s="463"/>
      <c r="AH326" s="463"/>
      <c r="AI326" s="463"/>
      <c r="AJ326" s="460"/>
      <c r="AK326" s="460"/>
      <c r="AL326" s="460"/>
      <c r="AM326" s="460"/>
      <c r="AN326" s="460"/>
      <c r="AO326" s="460"/>
      <c r="AP326" s="463" t="s">
        <v>289</v>
      </c>
      <c r="AQ326" s="463">
        <v>0</v>
      </c>
      <c r="AT326" s="177" t="s">
        <v>1319</v>
      </c>
      <c r="AU326" s="392" t="s">
        <v>2323</v>
      </c>
      <c r="AV326" s="392" t="s">
        <v>2359</v>
      </c>
      <c r="AW326" s="392" t="s">
        <v>2360</v>
      </c>
      <c r="AX326" s="450" t="s">
        <v>2319</v>
      </c>
    </row>
    <row r="327" spans="1:50" ht="35.15" hidden="1" customHeight="1">
      <c r="A327" s="149">
        <v>323</v>
      </c>
      <c r="B327" s="597" t="s">
        <v>1319</v>
      </c>
      <c r="C327" s="597"/>
      <c r="D327" s="597" t="s">
        <v>2361</v>
      </c>
      <c r="E327" s="597" t="s">
        <v>2362</v>
      </c>
      <c r="F327" s="597" t="s">
        <v>281</v>
      </c>
      <c r="G327" s="597">
        <v>1</v>
      </c>
      <c r="H327" s="597">
        <v>0</v>
      </c>
      <c r="I327" s="597" t="s">
        <v>2123</v>
      </c>
      <c r="J327" s="597" t="s">
        <v>2246</v>
      </c>
      <c r="K327" s="597" t="s">
        <v>2125</v>
      </c>
      <c r="L327" s="597" t="s">
        <v>1322</v>
      </c>
      <c r="M327" s="597" t="s">
        <v>285</v>
      </c>
      <c r="N327" s="597" t="s">
        <v>2362</v>
      </c>
      <c r="O327" s="597" t="s">
        <v>2362</v>
      </c>
      <c r="P327" s="597" t="s">
        <v>2363</v>
      </c>
      <c r="Q327" s="597">
        <v>8095</v>
      </c>
      <c r="R327" s="621">
        <v>8060</v>
      </c>
      <c r="S327" s="621">
        <v>7911</v>
      </c>
      <c r="T327" s="621">
        <v>149</v>
      </c>
      <c r="U327" s="621">
        <v>0</v>
      </c>
      <c r="V327" s="621">
        <v>149</v>
      </c>
      <c r="W327" s="622">
        <v>0.98150000000000004</v>
      </c>
      <c r="X327" s="464">
        <v>1</v>
      </c>
      <c r="Y327" s="464">
        <v>0</v>
      </c>
      <c r="Z327" s="464">
        <v>1</v>
      </c>
      <c r="AA327" s="464">
        <v>0</v>
      </c>
      <c r="AB327" s="464" t="s">
        <v>1319</v>
      </c>
      <c r="AC327" s="463" t="s">
        <v>2364</v>
      </c>
      <c r="AD327" s="463"/>
      <c r="AE327" s="463"/>
      <c r="AF327" s="463"/>
      <c r="AG327" s="463"/>
      <c r="AH327" s="463"/>
      <c r="AI327" s="463"/>
      <c r="AJ327" s="460"/>
      <c r="AK327" s="460"/>
      <c r="AL327" s="460"/>
      <c r="AM327" s="460"/>
      <c r="AN327" s="460"/>
      <c r="AO327" s="460"/>
      <c r="AP327" s="463" t="s">
        <v>289</v>
      </c>
      <c r="AQ327" s="463">
        <v>0</v>
      </c>
      <c r="AT327" s="177" t="s">
        <v>1076</v>
      </c>
      <c r="AU327" s="594" t="s">
        <v>2329</v>
      </c>
      <c r="AV327" s="392" t="s">
        <v>2365</v>
      </c>
      <c r="AW327" s="595" t="s">
        <v>840</v>
      </c>
      <c r="AX327" s="450" t="s">
        <v>2327</v>
      </c>
    </row>
    <row r="328" spans="1:50" ht="35.15" hidden="1" customHeight="1">
      <c r="A328" s="149">
        <v>324</v>
      </c>
      <c r="B328" s="597" t="s">
        <v>1076</v>
      </c>
      <c r="C328" s="597"/>
      <c r="D328" s="597" t="s">
        <v>2366</v>
      </c>
      <c r="E328" s="597" t="s">
        <v>2367</v>
      </c>
      <c r="F328" s="597" t="s">
        <v>281</v>
      </c>
      <c r="G328" s="597">
        <v>1</v>
      </c>
      <c r="H328" s="597">
        <v>0</v>
      </c>
      <c r="I328" s="597" t="s">
        <v>2123</v>
      </c>
      <c r="J328" s="597" t="s">
        <v>2252</v>
      </c>
      <c r="K328" s="597" t="s">
        <v>2132</v>
      </c>
      <c r="L328" s="597" t="s">
        <v>1108</v>
      </c>
      <c r="M328" s="597" t="s">
        <v>1062</v>
      </c>
      <c r="N328" s="597" t="s">
        <v>2367</v>
      </c>
      <c r="O328" s="597" t="s">
        <v>2367</v>
      </c>
      <c r="P328" s="597" t="s">
        <v>2368</v>
      </c>
      <c r="Q328" s="597">
        <v>2333</v>
      </c>
      <c r="R328" s="621">
        <v>2316</v>
      </c>
      <c r="S328" s="621">
        <v>2303</v>
      </c>
      <c r="T328" s="621">
        <v>13</v>
      </c>
      <c r="U328" s="621">
        <v>0</v>
      </c>
      <c r="V328" s="621">
        <v>13</v>
      </c>
      <c r="W328" s="622">
        <v>0.99439999999999995</v>
      </c>
      <c r="X328" s="464">
        <v>1</v>
      </c>
      <c r="Y328" s="464">
        <v>1</v>
      </c>
      <c r="Z328" s="464">
        <v>1</v>
      </c>
      <c r="AA328" s="464">
        <v>1</v>
      </c>
      <c r="AB328" s="464" t="s">
        <v>1076</v>
      </c>
      <c r="AC328" s="463" t="s">
        <v>2369</v>
      </c>
      <c r="AD328" s="463"/>
      <c r="AE328" s="463"/>
      <c r="AF328" s="463"/>
      <c r="AG328" s="463"/>
      <c r="AH328" s="463"/>
      <c r="AI328" s="463"/>
      <c r="AJ328" s="460"/>
      <c r="AK328" s="460"/>
      <c r="AL328" s="460"/>
      <c r="AM328" s="460"/>
      <c r="AN328" s="460"/>
      <c r="AO328" s="460"/>
      <c r="AP328" s="463" t="s">
        <v>289</v>
      </c>
      <c r="AQ328" s="463">
        <v>0</v>
      </c>
      <c r="AT328" s="177" t="s">
        <v>1076</v>
      </c>
      <c r="AU328" s="594" t="s">
        <v>2335</v>
      </c>
      <c r="AV328" s="392" t="s">
        <v>2370</v>
      </c>
      <c r="AW328" s="595" t="s">
        <v>2333</v>
      </c>
      <c r="AX328" s="450" t="s">
        <v>2333</v>
      </c>
    </row>
    <row r="329" spans="1:50" ht="35.15" hidden="1" customHeight="1">
      <c r="A329" s="149">
        <v>325</v>
      </c>
      <c r="B329" s="597" t="s">
        <v>1076</v>
      </c>
      <c r="C329" s="597"/>
      <c r="D329" s="597" t="s">
        <v>2371</v>
      </c>
      <c r="E329" s="597" t="s">
        <v>2372</v>
      </c>
      <c r="F329" s="597" t="s">
        <v>281</v>
      </c>
      <c r="G329" s="597">
        <v>1</v>
      </c>
      <c r="H329" s="597">
        <v>0</v>
      </c>
      <c r="I329" s="597" t="s">
        <v>2123</v>
      </c>
      <c r="J329" s="597" t="s">
        <v>2204</v>
      </c>
      <c r="K329" s="597" t="s">
        <v>2141</v>
      </c>
      <c r="L329" s="597" t="s">
        <v>1108</v>
      </c>
      <c r="M329" s="597" t="s">
        <v>1062</v>
      </c>
      <c r="N329" s="597" t="s">
        <v>2372</v>
      </c>
      <c r="O329" s="597" t="s">
        <v>2372</v>
      </c>
      <c r="P329" s="597" t="s">
        <v>2373</v>
      </c>
      <c r="Q329" s="597">
        <v>11647</v>
      </c>
      <c r="R329" s="621">
        <v>9656</v>
      </c>
      <c r="S329" s="621">
        <v>8646</v>
      </c>
      <c r="T329" s="621">
        <v>972</v>
      </c>
      <c r="U329" s="621">
        <v>38</v>
      </c>
      <c r="V329" s="621">
        <v>1010</v>
      </c>
      <c r="W329" s="622">
        <v>0.89539999999999997</v>
      </c>
      <c r="X329" s="464">
        <v>0</v>
      </c>
      <c r="Y329" s="464">
        <v>1</v>
      </c>
      <c r="Z329" s="464">
        <v>0</v>
      </c>
      <c r="AA329" s="464">
        <v>0</v>
      </c>
      <c r="AB329" s="464" t="s">
        <v>1076</v>
      </c>
      <c r="AC329" s="463" t="s">
        <v>2374</v>
      </c>
      <c r="AD329" s="463"/>
      <c r="AE329" s="463"/>
      <c r="AF329" s="463"/>
      <c r="AG329" s="463"/>
      <c r="AH329" s="463"/>
      <c r="AI329" s="463"/>
      <c r="AJ329" s="460"/>
      <c r="AK329" s="460"/>
      <c r="AL329" s="460"/>
      <c r="AM329" s="460"/>
      <c r="AN329" s="460"/>
      <c r="AO329" s="460"/>
      <c r="AP329" s="463" t="s">
        <v>289</v>
      </c>
      <c r="AQ329" s="463">
        <v>0</v>
      </c>
      <c r="AT329" s="177" t="s">
        <v>1076</v>
      </c>
      <c r="AU329" s="594" t="s">
        <v>2341</v>
      </c>
      <c r="AV329" s="392" t="s">
        <v>2375</v>
      </c>
      <c r="AW329" s="595" t="s">
        <v>2339</v>
      </c>
      <c r="AX329" s="450" t="s">
        <v>2339</v>
      </c>
    </row>
    <row r="330" spans="1:50" ht="35.15" hidden="1" customHeight="1">
      <c r="A330" s="149">
        <v>326</v>
      </c>
      <c r="B330" s="597" t="s">
        <v>1076</v>
      </c>
      <c r="C330" s="597"/>
      <c r="D330" s="597" t="s">
        <v>2376</v>
      </c>
      <c r="E330" s="597" t="s">
        <v>2377</v>
      </c>
      <c r="F330" s="597" t="s">
        <v>281</v>
      </c>
      <c r="G330" s="597">
        <v>2</v>
      </c>
      <c r="H330" s="597">
        <v>0</v>
      </c>
      <c r="I330" s="597" t="s">
        <v>2123</v>
      </c>
      <c r="J330" s="597" t="s">
        <v>2252</v>
      </c>
      <c r="K330" s="597" t="s">
        <v>2132</v>
      </c>
      <c r="L330" s="597" t="s">
        <v>1108</v>
      </c>
      <c r="M330" s="597" t="s">
        <v>1062</v>
      </c>
      <c r="N330" s="597" t="s">
        <v>2378</v>
      </c>
      <c r="O330" s="597" t="s">
        <v>2378</v>
      </c>
      <c r="P330" s="597" t="s">
        <v>2379</v>
      </c>
      <c r="Q330" s="597">
        <v>4235</v>
      </c>
      <c r="R330" s="621">
        <v>4235</v>
      </c>
      <c r="S330" s="621">
        <v>4162</v>
      </c>
      <c r="T330" s="621">
        <v>33</v>
      </c>
      <c r="U330" s="621">
        <v>40</v>
      </c>
      <c r="V330" s="621">
        <v>73</v>
      </c>
      <c r="W330" s="622">
        <v>0.98280000000000001</v>
      </c>
      <c r="X330" s="464">
        <v>1</v>
      </c>
      <c r="Y330" s="464">
        <v>1</v>
      </c>
      <c r="Z330" s="464">
        <v>1</v>
      </c>
      <c r="AA330" s="464">
        <v>1</v>
      </c>
      <c r="AB330" s="464" t="s">
        <v>1076</v>
      </c>
      <c r="AC330" s="463" t="s">
        <v>2380</v>
      </c>
      <c r="AD330" s="463" t="s">
        <v>2381</v>
      </c>
      <c r="AE330" s="463"/>
      <c r="AF330" s="463"/>
      <c r="AG330" s="463"/>
      <c r="AH330" s="463"/>
      <c r="AI330" s="463"/>
      <c r="AJ330" s="460"/>
      <c r="AK330" s="460"/>
      <c r="AL330" s="460"/>
      <c r="AM330" s="460"/>
      <c r="AN330" s="460"/>
      <c r="AO330" s="460"/>
      <c r="AP330" s="463" t="s">
        <v>289</v>
      </c>
      <c r="AQ330" s="463">
        <v>0</v>
      </c>
      <c r="AT330" s="177" t="s">
        <v>1076</v>
      </c>
      <c r="AU330" s="594" t="s">
        <v>2347</v>
      </c>
      <c r="AV330" s="392" t="s">
        <v>2382</v>
      </c>
      <c r="AW330" s="595" t="s">
        <v>2383</v>
      </c>
      <c r="AX330" s="450" t="s">
        <v>2345</v>
      </c>
    </row>
    <row r="331" spans="1:50" ht="35.15" hidden="1" customHeight="1">
      <c r="A331" s="149">
        <v>327</v>
      </c>
      <c r="B331" s="597" t="s">
        <v>1076</v>
      </c>
      <c r="C331" s="597"/>
      <c r="D331" s="597" t="s">
        <v>2384</v>
      </c>
      <c r="E331" s="597" t="s">
        <v>2385</v>
      </c>
      <c r="F331" s="597" t="s">
        <v>281</v>
      </c>
      <c r="G331" s="597">
        <v>1</v>
      </c>
      <c r="H331" s="597">
        <v>0</v>
      </c>
      <c r="I331" s="597" t="s">
        <v>2123</v>
      </c>
      <c r="J331" s="597" t="s">
        <v>2164</v>
      </c>
      <c r="K331" s="597" t="s">
        <v>2132</v>
      </c>
      <c r="L331" s="597" t="s">
        <v>1108</v>
      </c>
      <c r="M331" s="597" t="s">
        <v>1062</v>
      </c>
      <c r="N331" s="597" t="s">
        <v>2385</v>
      </c>
      <c r="O331" s="597" t="s">
        <v>2385</v>
      </c>
      <c r="P331" s="597" t="s">
        <v>2386</v>
      </c>
      <c r="Q331" s="597">
        <v>3540</v>
      </c>
      <c r="R331" s="621">
        <v>3540</v>
      </c>
      <c r="S331" s="621">
        <v>3460</v>
      </c>
      <c r="T331" s="621">
        <v>75</v>
      </c>
      <c r="U331" s="621">
        <v>5</v>
      </c>
      <c r="V331" s="621">
        <v>80</v>
      </c>
      <c r="W331" s="622">
        <v>0.97740000000000005</v>
      </c>
      <c r="X331" s="464">
        <v>0</v>
      </c>
      <c r="Y331" s="464">
        <v>1</v>
      </c>
      <c r="Z331" s="464">
        <v>1</v>
      </c>
      <c r="AA331" s="464">
        <v>0</v>
      </c>
      <c r="AB331" s="464" t="s">
        <v>1076</v>
      </c>
      <c r="AC331" s="463" t="s">
        <v>2387</v>
      </c>
      <c r="AD331" s="463"/>
      <c r="AE331" s="463"/>
      <c r="AF331" s="463"/>
      <c r="AG331" s="463"/>
      <c r="AH331" s="463"/>
      <c r="AI331" s="463"/>
      <c r="AJ331" s="460"/>
      <c r="AK331" s="460"/>
      <c r="AL331" s="460"/>
      <c r="AM331" s="460"/>
      <c r="AN331" s="460"/>
      <c r="AO331" s="460"/>
      <c r="AP331" s="463" t="s">
        <v>289</v>
      </c>
      <c r="AQ331" s="463">
        <v>0</v>
      </c>
      <c r="AT331" s="177" t="s">
        <v>1076</v>
      </c>
      <c r="AU331" s="594" t="s">
        <v>2352</v>
      </c>
      <c r="AV331" s="392" t="s">
        <v>2388</v>
      </c>
      <c r="AW331" s="595" t="s">
        <v>2389</v>
      </c>
      <c r="AX331" s="450" t="s">
        <v>2350</v>
      </c>
    </row>
    <row r="332" spans="1:50" ht="35.15" hidden="1" customHeight="1">
      <c r="A332" s="149">
        <v>328</v>
      </c>
      <c r="B332" s="597" t="s">
        <v>1319</v>
      </c>
      <c r="C332" s="597"/>
      <c r="D332" s="597" t="s">
        <v>2390</v>
      </c>
      <c r="E332" s="597" t="s">
        <v>2391</v>
      </c>
      <c r="F332" s="597" t="s">
        <v>281</v>
      </c>
      <c r="G332" s="597">
        <v>1</v>
      </c>
      <c r="H332" s="597">
        <v>0</v>
      </c>
      <c r="I332" s="597" t="s">
        <v>2123</v>
      </c>
      <c r="J332" s="597" t="s">
        <v>2265</v>
      </c>
      <c r="K332" s="597" t="s">
        <v>2125</v>
      </c>
      <c r="L332" s="597" t="s">
        <v>1322</v>
      </c>
      <c r="M332" s="597" t="s">
        <v>285</v>
      </c>
      <c r="N332" s="597" t="s">
        <v>2391</v>
      </c>
      <c r="O332" s="597" t="s">
        <v>2391</v>
      </c>
      <c r="P332" s="597" t="s">
        <v>2392</v>
      </c>
      <c r="Q332" s="597">
        <v>9979</v>
      </c>
      <c r="R332" s="621">
        <v>8924</v>
      </c>
      <c r="S332" s="621">
        <v>5725</v>
      </c>
      <c r="T332" s="621">
        <v>2846</v>
      </c>
      <c r="U332" s="621">
        <v>353</v>
      </c>
      <c r="V332" s="621">
        <v>3199</v>
      </c>
      <c r="W332" s="622">
        <v>0.64149999999999996</v>
      </c>
      <c r="X332" s="464">
        <v>0</v>
      </c>
      <c r="Y332" s="464">
        <v>1</v>
      </c>
      <c r="Z332" s="464">
        <v>1</v>
      </c>
      <c r="AA332" s="464">
        <v>0</v>
      </c>
      <c r="AB332" s="464" t="s">
        <v>1319</v>
      </c>
      <c r="AC332" s="463" t="s">
        <v>2393</v>
      </c>
      <c r="AD332" s="463"/>
      <c r="AE332" s="463"/>
      <c r="AF332" s="463"/>
      <c r="AG332" s="463"/>
      <c r="AH332" s="463"/>
      <c r="AI332" s="463"/>
      <c r="AJ332" s="460"/>
      <c r="AK332" s="460"/>
      <c r="AL332" s="460"/>
      <c r="AM332" s="460"/>
      <c r="AN332" s="460"/>
      <c r="AO332" s="460"/>
      <c r="AP332" s="463" t="s">
        <v>289</v>
      </c>
      <c r="AQ332" s="463">
        <v>0</v>
      </c>
      <c r="AT332" s="177" t="s">
        <v>1076</v>
      </c>
      <c r="AU332" s="594" t="s">
        <v>2358</v>
      </c>
      <c r="AV332" s="392" t="s">
        <v>2394</v>
      </c>
      <c r="AW332" s="595" t="s">
        <v>2356</v>
      </c>
      <c r="AX332" s="450" t="s">
        <v>2356</v>
      </c>
    </row>
    <row r="333" spans="1:50" ht="35.15" hidden="1" customHeight="1">
      <c r="A333" s="149">
        <v>329</v>
      </c>
      <c r="B333" s="597" t="s">
        <v>1319</v>
      </c>
      <c r="C333" s="597"/>
      <c r="D333" s="597" t="s">
        <v>2395</v>
      </c>
      <c r="E333" s="597" t="s">
        <v>2396</v>
      </c>
      <c r="F333" s="597" t="s">
        <v>281</v>
      </c>
      <c r="G333" s="597">
        <v>1</v>
      </c>
      <c r="H333" s="597">
        <v>0</v>
      </c>
      <c r="I333" s="597" t="s">
        <v>2123</v>
      </c>
      <c r="J333" s="597" t="s">
        <v>2312</v>
      </c>
      <c r="K333" s="597" t="s">
        <v>2125</v>
      </c>
      <c r="L333" s="597" t="s">
        <v>1322</v>
      </c>
      <c r="M333" s="597" t="s">
        <v>285</v>
      </c>
      <c r="N333" s="597" t="s">
        <v>2396</v>
      </c>
      <c r="O333" s="597" t="s">
        <v>2396</v>
      </c>
      <c r="P333" s="597" t="s">
        <v>2397</v>
      </c>
      <c r="Q333" s="597">
        <v>10347</v>
      </c>
      <c r="R333" s="621">
        <v>9924</v>
      </c>
      <c r="S333" s="621">
        <v>9789</v>
      </c>
      <c r="T333" s="621">
        <v>135</v>
      </c>
      <c r="U333" s="621">
        <v>0</v>
      </c>
      <c r="V333" s="621">
        <v>135</v>
      </c>
      <c r="W333" s="622">
        <v>0.98640000000000005</v>
      </c>
      <c r="X333" s="464">
        <v>1</v>
      </c>
      <c r="Y333" s="464">
        <v>1</v>
      </c>
      <c r="Z333" s="464">
        <v>1</v>
      </c>
      <c r="AA333" s="464">
        <v>1</v>
      </c>
      <c r="AB333" s="464" t="s">
        <v>1319</v>
      </c>
      <c r="AC333" s="463" t="s">
        <v>2398</v>
      </c>
      <c r="AD333" s="463"/>
      <c r="AE333" s="463"/>
      <c r="AF333" s="463"/>
      <c r="AG333" s="463"/>
      <c r="AH333" s="463"/>
      <c r="AI333" s="463"/>
      <c r="AJ333" s="460"/>
      <c r="AK333" s="460"/>
      <c r="AL333" s="460"/>
      <c r="AM333" s="460"/>
      <c r="AN333" s="460"/>
      <c r="AO333" s="460"/>
      <c r="AP333" s="463" t="s">
        <v>289</v>
      </c>
      <c r="AQ333" s="463">
        <v>0</v>
      </c>
      <c r="AT333" s="177" t="s">
        <v>1319</v>
      </c>
      <c r="AU333" s="392" t="s">
        <v>2364</v>
      </c>
      <c r="AV333" s="392" t="s">
        <v>2399</v>
      </c>
      <c r="AW333" s="392" t="s">
        <v>2400</v>
      </c>
      <c r="AX333" s="450" t="s">
        <v>2362</v>
      </c>
    </row>
    <row r="334" spans="1:50" ht="35.15" hidden="1" customHeight="1">
      <c r="A334" s="149">
        <v>330</v>
      </c>
      <c r="B334" s="597" t="s">
        <v>1076</v>
      </c>
      <c r="C334" s="597"/>
      <c r="D334" s="597" t="s">
        <v>2401</v>
      </c>
      <c r="E334" s="597" t="s">
        <v>2402</v>
      </c>
      <c r="F334" s="597" t="s">
        <v>281</v>
      </c>
      <c r="G334" s="597">
        <v>1</v>
      </c>
      <c r="H334" s="597">
        <v>0</v>
      </c>
      <c r="I334" s="597" t="s">
        <v>2123</v>
      </c>
      <c r="J334" s="597" t="s">
        <v>2252</v>
      </c>
      <c r="K334" s="597" t="s">
        <v>2132</v>
      </c>
      <c r="L334" s="597" t="s">
        <v>1108</v>
      </c>
      <c r="M334" s="597" t="s">
        <v>1062</v>
      </c>
      <c r="N334" s="597" t="s">
        <v>2402</v>
      </c>
      <c r="O334" s="597" t="s">
        <v>2402</v>
      </c>
      <c r="P334" s="597" t="s">
        <v>2403</v>
      </c>
      <c r="Q334" s="597">
        <v>3052</v>
      </c>
      <c r="R334" s="621">
        <v>3099</v>
      </c>
      <c r="S334" s="621">
        <v>3024</v>
      </c>
      <c r="T334" s="621">
        <v>60</v>
      </c>
      <c r="U334" s="621">
        <v>15</v>
      </c>
      <c r="V334" s="621">
        <v>75</v>
      </c>
      <c r="W334" s="622">
        <v>0.9758</v>
      </c>
      <c r="X334" s="464">
        <v>0</v>
      </c>
      <c r="Y334" s="464">
        <v>1</v>
      </c>
      <c r="Z334" s="464">
        <v>1</v>
      </c>
      <c r="AA334" s="464">
        <v>0</v>
      </c>
      <c r="AB334" s="464" t="s">
        <v>1076</v>
      </c>
      <c r="AC334" s="463" t="s">
        <v>2404</v>
      </c>
      <c r="AD334" s="463"/>
      <c r="AE334" s="463"/>
      <c r="AF334" s="463"/>
      <c r="AG334" s="463"/>
      <c r="AH334" s="463"/>
      <c r="AI334" s="463"/>
      <c r="AJ334" s="460"/>
      <c r="AK334" s="460"/>
      <c r="AL334" s="460"/>
      <c r="AM334" s="460"/>
      <c r="AN334" s="460"/>
      <c r="AO334" s="460"/>
      <c r="AP334" s="463" t="s">
        <v>289</v>
      </c>
      <c r="AQ334" s="463">
        <v>0</v>
      </c>
      <c r="AT334" s="177" t="s">
        <v>1076</v>
      </c>
      <c r="AU334" s="594" t="s">
        <v>2369</v>
      </c>
      <c r="AV334" s="392" t="s">
        <v>2405</v>
      </c>
      <c r="AW334" s="595" t="s">
        <v>2406</v>
      </c>
      <c r="AX334" s="450" t="s">
        <v>2367</v>
      </c>
    </row>
    <row r="335" spans="1:50" ht="35.15" hidden="1" customHeight="1">
      <c r="A335" s="149">
        <v>331</v>
      </c>
      <c r="B335" s="597" t="s">
        <v>1076</v>
      </c>
      <c r="C335" s="597"/>
      <c r="D335" s="597" t="s">
        <v>2407</v>
      </c>
      <c r="E335" s="597" t="s">
        <v>2408</v>
      </c>
      <c r="F335" s="597" t="s">
        <v>281</v>
      </c>
      <c r="G335" s="597">
        <v>1</v>
      </c>
      <c r="H335" s="597">
        <v>0</v>
      </c>
      <c r="I335" s="597" t="s">
        <v>2123</v>
      </c>
      <c r="J335" s="597" t="s">
        <v>1720</v>
      </c>
      <c r="K335" s="597" t="s">
        <v>2132</v>
      </c>
      <c r="L335" s="597" t="s">
        <v>1108</v>
      </c>
      <c r="M335" s="597" t="s">
        <v>1062</v>
      </c>
      <c r="N335" s="597" t="s">
        <v>2408</v>
      </c>
      <c r="O335" s="597" t="s">
        <v>2408</v>
      </c>
      <c r="P335" s="597" t="s">
        <v>2409</v>
      </c>
      <c r="Q335" s="597">
        <v>6206</v>
      </c>
      <c r="R335" s="621">
        <v>6206</v>
      </c>
      <c r="S335" s="621">
        <v>6180</v>
      </c>
      <c r="T335" s="621">
        <v>26</v>
      </c>
      <c r="U335" s="621">
        <v>0</v>
      </c>
      <c r="V335" s="621">
        <v>26</v>
      </c>
      <c r="W335" s="622">
        <v>0.99580000000000002</v>
      </c>
      <c r="X335" s="464">
        <v>1</v>
      </c>
      <c r="Y335" s="464">
        <v>1</v>
      </c>
      <c r="Z335" s="464">
        <v>1</v>
      </c>
      <c r="AA335" s="464">
        <v>1</v>
      </c>
      <c r="AB335" s="464" t="s">
        <v>1076</v>
      </c>
      <c r="AC335" s="463" t="s">
        <v>2410</v>
      </c>
      <c r="AD335" s="463"/>
      <c r="AE335" s="463"/>
      <c r="AF335" s="463"/>
      <c r="AG335" s="463"/>
      <c r="AH335" s="463"/>
      <c r="AI335" s="463"/>
      <c r="AJ335" s="460"/>
      <c r="AK335" s="460"/>
      <c r="AL335" s="460"/>
      <c r="AM335" s="460"/>
      <c r="AN335" s="460"/>
      <c r="AO335" s="460"/>
      <c r="AP335" s="463" t="s">
        <v>289</v>
      </c>
      <c r="AQ335" s="463">
        <v>0</v>
      </c>
      <c r="AT335" s="177" t="s">
        <v>1076</v>
      </c>
      <c r="AU335" s="594" t="s">
        <v>2374</v>
      </c>
      <c r="AV335" s="392" t="s">
        <v>2411</v>
      </c>
      <c r="AW335" s="595" t="s">
        <v>2372</v>
      </c>
      <c r="AX335" s="450" t="s">
        <v>2372</v>
      </c>
    </row>
    <row r="336" spans="1:50" ht="35.15" hidden="1" customHeight="1">
      <c r="A336" s="149">
        <v>332</v>
      </c>
      <c r="B336" s="597" t="s">
        <v>1319</v>
      </c>
      <c r="C336" s="597"/>
      <c r="D336" s="597" t="s">
        <v>2412</v>
      </c>
      <c r="E336" s="597" t="s">
        <v>2413</v>
      </c>
      <c r="F336" s="597" t="s">
        <v>281</v>
      </c>
      <c r="G336" s="597">
        <v>1</v>
      </c>
      <c r="H336" s="597">
        <v>0</v>
      </c>
      <c r="I336" s="597" t="s">
        <v>2123</v>
      </c>
      <c r="J336" s="597" t="s">
        <v>2173</v>
      </c>
      <c r="K336" s="597" t="s">
        <v>2125</v>
      </c>
      <c r="L336" s="597" t="s">
        <v>1322</v>
      </c>
      <c r="M336" s="597" t="s">
        <v>285</v>
      </c>
      <c r="N336" s="597" t="s">
        <v>2413</v>
      </c>
      <c r="O336" s="597" t="s">
        <v>2413</v>
      </c>
      <c r="P336" s="597" t="s">
        <v>2414</v>
      </c>
      <c r="Q336" s="597">
        <v>4688</v>
      </c>
      <c r="R336" s="621">
        <v>4635</v>
      </c>
      <c r="S336" s="621">
        <v>4542</v>
      </c>
      <c r="T336" s="621">
        <v>78</v>
      </c>
      <c r="U336" s="621">
        <v>15</v>
      </c>
      <c r="V336" s="621">
        <v>93</v>
      </c>
      <c r="W336" s="622">
        <v>0.97989999999999999</v>
      </c>
      <c r="X336" s="464">
        <v>0</v>
      </c>
      <c r="Y336" s="464">
        <v>1</v>
      </c>
      <c r="Z336" s="464">
        <v>1</v>
      </c>
      <c r="AA336" s="464">
        <v>0</v>
      </c>
      <c r="AB336" s="464" t="s">
        <v>1319</v>
      </c>
      <c r="AC336" s="463" t="s">
        <v>2415</v>
      </c>
      <c r="AD336" s="463"/>
      <c r="AE336" s="463"/>
      <c r="AF336" s="463"/>
      <c r="AG336" s="463"/>
      <c r="AH336" s="463"/>
      <c r="AI336" s="463"/>
      <c r="AJ336" s="460"/>
      <c r="AK336" s="460"/>
      <c r="AL336" s="460"/>
      <c r="AM336" s="460"/>
      <c r="AN336" s="460"/>
      <c r="AO336" s="460"/>
      <c r="AP336" s="463" t="s">
        <v>289</v>
      </c>
      <c r="AQ336" s="463">
        <v>0</v>
      </c>
      <c r="AT336" s="177" t="s">
        <v>1076</v>
      </c>
      <c r="AU336" s="594" t="s">
        <v>2380</v>
      </c>
      <c r="AV336" s="392" t="s">
        <v>2416</v>
      </c>
      <c r="AW336" s="595" t="s">
        <v>2417</v>
      </c>
      <c r="AX336" s="450" t="s">
        <v>2377</v>
      </c>
    </row>
    <row r="337" spans="1:50" ht="35.15" hidden="1" customHeight="1">
      <c r="A337" s="149">
        <v>333</v>
      </c>
      <c r="B337" s="597" t="s">
        <v>1319</v>
      </c>
      <c r="C337" s="597"/>
      <c r="D337" s="597" t="s">
        <v>2418</v>
      </c>
      <c r="E337" s="597" t="s">
        <v>2419</v>
      </c>
      <c r="F337" s="597" t="s">
        <v>281</v>
      </c>
      <c r="G337" s="597">
        <v>1</v>
      </c>
      <c r="H337" s="597">
        <v>0</v>
      </c>
      <c r="I337" s="597" t="s">
        <v>2123</v>
      </c>
      <c r="J337" s="597" t="s">
        <v>2164</v>
      </c>
      <c r="K337" s="597" t="s">
        <v>2125</v>
      </c>
      <c r="L337" s="597" t="s">
        <v>1322</v>
      </c>
      <c r="M337" s="597" t="s">
        <v>285</v>
      </c>
      <c r="N337" s="597" t="s">
        <v>2419</v>
      </c>
      <c r="O337" s="597" t="s">
        <v>2419</v>
      </c>
      <c r="P337" s="597" t="s">
        <v>2420</v>
      </c>
      <c r="Q337" s="597">
        <v>2418</v>
      </c>
      <c r="R337" s="621">
        <v>2283</v>
      </c>
      <c r="S337" s="621">
        <v>2260</v>
      </c>
      <c r="T337" s="621">
        <v>11</v>
      </c>
      <c r="U337" s="621">
        <v>12</v>
      </c>
      <c r="V337" s="621">
        <v>23</v>
      </c>
      <c r="W337" s="622">
        <v>0.9899</v>
      </c>
      <c r="X337" s="464">
        <v>1</v>
      </c>
      <c r="Y337" s="464">
        <v>1</v>
      </c>
      <c r="Z337" s="464">
        <v>1</v>
      </c>
      <c r="AA337" s="464">
        <v>1</v>
      </c>
      <c r="AB337" s="464" t="s">
        <v>1319</v>
      </c>
      <c r="AC337" s="463" t="s">
        <v>2421</v>
      </c>
      <c r="AD337" s="463"/>
      <c r="AE337" s="463"/>
      <c r="AF337" s="463"/>
      <c r="AG337" s="463"/>
      <c r="AH337" s="463"/>
      <c r="AI337" s="463"/>
      <c r="AJ337" s="460"/>
      <c r="AK337" s="460"/>
      <c r="AL337" s="460"/>
      <c r="AM337" s="460"/>
      <c r="AN337" s="460"/>
      <c r="AO337" s="460"/>
      <c r="AP337" s="463" t="s">
        <v>289</v>
      </c>
      <c r="AQ337" s="463">
        <v>0</v>
      </c>
      <c r="AT337" s="177" t="s">
        <v>1076</v>
      </c>
      <c r="AU337" s="594" t="s">
        <v>2381</v>
      </c>
      <c r="AV337" s="392" t="s">
        <v>2422</v>
      </c>
      <c r="AW337" s="595" t="s">
        <v>2423</v>
      </c>
      <c r="AX337" s="450" t="s">
        <v>2377</v>
      </c>
    </row>
    <row r="338" spans="1:50" ht="35.15" hidden="1" customHeight="1">
      <c r="A338" s="149">
        <v>334</v>
      </c>
      <c r="B338" s="597" t="s">
        <v>1076</v>
      </c>
      <c r="C338" s="597"/>
      <c r="D338" s="597" t="s">
        <v>2424</v>
      </c>
      <c r="E338" s="597" t="s">
        <v>2425</v>
      </c>
      <c r="F338" s="597" t="s">
        <v>281</v>
      </c>
      <c r="G338" s="597">
        <v>1</v>
      </c>
      <c r="H338" s="597">
        <v>0</v>
      </c>
      <c r="I338" s="597" t="s">
        <v>2123</v>
      </c>
      <c r="J338" s="597" t="s">
        <v>1720</v>
      </c>
      <c r="K338" s="597" t="s">
        <v>2132</v>
      </c>
      <c r="L338" s="597" t="s">
        <v>1108</v>
      </c>
      <c r="M338" s="597" t="s">
        <v>1062</v>
      </c>
      <c r="N338" s="597" t="s">
        <v>2425</v>
      </c>
      <c r="O338" s="597" t="s">
        <v>2425</v>
      </c>
      <c r="P338" s="597" t="s">
        <v>2426</v>
      </c>
      <c r="Q338" s="597">
        <v>2242</v>
      </c>
      <c r="R338" s="621">
        <v>2242</v>
      </c>
      <c r="S338" s="621">
        <v>2107</v>
      </c>
      <c r="T338" s="621">
        <v>135</v>
      </c>
      <c r="U338" s="621">
        <v>0</v>
      </c>
      <c r="V338" s="621">
        <v>135</v>
      </c>
      <c r="W338" s="622">
        <v>0.93979999999999997</v>
      </c>
      <c r="X338" s="464">
        <v>0</v>
      </c>
      <c r="Y338" s="464">
        <v>1</v>
      </c>
      <c r="Z338" s="464">
        <v>1</v>
      </c>
      <c r="AA338" s="464">
        <v>0</v>
      </c>
      <c r="AB338" s="464" t="s">
        <v>1076</v>
      </c>
      <c r="AC338" s="463" t="s">
        <v>2427</v>
      </c>
      <c r="AD338" s="463"/>
      <c r="AE338" s="463"/>
      <c r="AF338" s="463"/>
      <c r="AG338" s="463"/>
      <c r="AH338" s="463"/>
      <c r="AI338" s="463"/>
      <c r="AJ338" s="460"/>
      <c r="AK338" s="460"/>
      <c r="AL338" s="460"/>
      <c r="AM338" s="460"/>
      <c r="AN338" s="460"/>
      <c r="AO338" s="460"/>
      <c r="AP338" s="463" t="s">
        <v>289</v>
      </c>
      <c r="AQ338" s="463">
        <v>0</v>
      </c>
      <c r="AT338" s="177" t="s">
        <v>1076</v>
      </c>
      <c r="AU338" s="594" t="s">
        <v>2387</v>
      </c>
      <c r="AV338" s="392" t="s">
        <v>2428</v>
      </c>
      <c r="AW338" s="595" t="s">
        <v>2385</v>
      </c>
      <c r="AX338" s="450" t="s">
        <v>2385</v>
      </c>
    </row>
    <row r="339" spans="1:50" ht="35.15" hidden="1" customHeight="1">
      <c r="A339" s="149">
        <v>335</v>
      </c>
      <c r="B339" s="597" t="s">
        <v>1319</v>
      </c>
      <c r="C339" s="597"/>
      <c r="D339" s="597" t="s">
        <v>2429</v>
      </c>
      <c r="E339" s="597" t="s">
        <v>2430</v>
      </c>
      <c r="F339" s="597" t="s">
        <v>281</v>
      </c>
      <c r="G339" s="597">
        <v>1</v>
      </c>
      <c r="H339" s="597">
        <v>0</v>
      </c>
      <c r="I339" s="597" t="s">
        <v>2123</v>
      </c>
      <c r="J339" s="597" t="s">
        <v>2164</v>
      </c>
      <c r="K339" s="597" t="s">
        <v>2125</v>
      </c>
      <c r="L339" s="597" t="s">
        <v>1322</v>
      </c>
      <c r="M339" s="597" t="s">
        <v>285</v>
      </c>
      <c r="N339" s="597" t="s">
        <v>2430</v>
      </c>
      <c r="O339" s="597" t="s">
        <v>2430</v>
      </c>
      <c r="P339" s="597" t="s">
        <v>2431</v>
      </c>
      <c r="Q339" s="597">
        <v>2998</v>
      </c>
      <c r="R339" s="621">
        <v>2894</v>
      </c>
      <c r="S339" s="621">
        <v>2814</v>
      </c>
      <c r="T339" s="621">
        <v>50</v>
      </c>
      <c r="U339" s="621">
        <v>30</v>
      </c>
      <c r="V339" s="621">
        <v>80</v>
      </c>
      <c r="W339" s="622">
        <v>0.97240000000000004</v>
      </c>
      <c r="X339" s="464">
        <v>0</v>
      </c>
      <c r="Y339" s="464">
        <v>1</v>
      </c>
      <c r="Z339" s="464">
        <v>1</v>
      </c>
      <c r="AA339" s="464">
        <v>0</v>
      </c>
      <c r="AB339" s="464" t="s">
        <v>1319</v>
      </c>
      <c r="AC339" s="463" t="s">
        <v>2432</v>
      </c>
      <c r="AD339" s="463"/>
      <c r="AE339" s="463"/>
      <c r="AF339" s="463"/>
      <c r="AG339" s="463"/>
      <c r="AH339" s="463"/>
      <c r="AI339" s="463"/>
      <c r="AJ339" s="460"/>
      <c r="AK339" s="460"/>
      <c r="AL339" s="460"/>
      <c r="AM339" s="460"/>
      <c r="AN339" s="460"/>
      <c r="AO339" s="460"/>
      <c r="AP339" s="463" t="s">
        <v>289</v>
      </c>
      <c r="AQ339" s="463">
        <v>0</v>
      </c>
      <c r="AT339" s="177" t="s">
        <v>1319</v>
      </c>
      <c r="AU339" s="392" t="s">
        <v>2393</v>
      </c>
      <c r="AV339" s="392" t="s">
        <v>2433</v>
      </c>
      <c r="AW339" s="392" t="s">
        <v>2434</v>
      </c>
      <c r="AX339" s="450" t="s">
        <v>2391</v>
      </c>
    </row>
    <row r="340" spans="1:50" ht="35.15" hidden="1" customHeight="1">
      <c r="A340" s="149">
        <v>336</v>
      </c>
      <c r="B340" s="597" t="s">
        <v>1076</v>
      </c>
      <c r="C340" s="597"/>
      <c r="D340" s="597" t="s">
        <v>2435</v>
      </c>
      <c r="E340" s="597" t="s">
        <v>2436</v>
      </c>
      <c r="F340" s="597" t="s">
        <v>281</v>
      </c>
      <c r="G340" s="597">
        <v>1</v>
      </c>
      <c r="H340" s="597">
        <v>0</v>
      </c>
      <c r="I340" s="597" t="s">
        <v>2123</v>
      </c>
      <c r="J340" s="597" t="s">
        <v>2279</v>
      </c>
      <c r="K340" s="597" t="s">
        <v>2141</v>
      </c>
      <c r="L340" s="597" t="s">
        <v>1108</v>
      </c>
      <c r="M340" s="597" t="s">
        <v>1062</v>
      </c>
      <c r="N340" s="597" t="s">
        <v>2436</v>
      </c>
      <c r="O340" s="597" t="s">
        <v>2436</v>
      </c>
      <c r="P340" s="597" t="s">
        <v>2437</v>
      </c>
      <c r="Q340" s="597">
        <v>5422</v>
      </c>
      <c r="R340" s="621">
        <v>5430</v>
      </c>
      <c r="S340" s="621">
        <v>5358</v>
      </c>
      <c r="T340" s="621">
        <v>40</v>
      </c>
      <c r="U340" s="621">
        <v>32</v>
      </c>
      <c r="V340" s="621">
        <v>72</v>
      </c>
      <c r="W340" s="622">
        <v>0.98670000000000002</v>
      </c>
      <c r="X340" s="464">
        <v>1</v>
      </c>
      <c r="Y340" s="464">
        <v>1</v>
      </c>
      <c r="Z340" s="464">
        <v>1</v>
      </c>
      <c r="AA340" s="464">
        <v>1</v>
      </c>
      <c r="AB340" s="464" t="s">
        <v>1076</v>
      </c>
      <c r="AC340" s="463" t="s">
        <v>2438</v>
      </c>
      <c r="AD340" s="463"/>
      <c r="AE340" s="463"/>
      <c r="AF340" s="463"/>
      <c r="AG340" s="463"/>
      <c r="AH340" s="463"/>
      <c r="AI340" s="463"/>
      <c r="AJ340" s="460"/>
      <c r="AK340" s="460"/>
      <c r="AL340" s="460"/>
      <c r="AM340" s="460"/>
      <c r="AN340" s="460"/>
      <c r="AO340" s="460"/>
      <c r="AP340" s="463" t="s">
        <v>289</v>
      </c>
      <c r="AQ340" s="463">
        <v>0</v>
      </c>
      <c r="AT340" s="177" t="s">
        <v>1319</v>
      </c>
      <c r="AU340" s="392" t="s">
        <v>2398</v>
      </c>
      <c r="AV340" s="392" t="s">
        <v>2439</v>
      </c>
      <c r="AW340" s="392" t="s">
        <v>840</v>
      </c>
      <c r="AX340" s="450" t="s">
        <v>2396</v>
      </c>
    </row>
    <row r="341" spans="1:50" ht="35.15" hidden="1" customHeight="1">
      <c r="A341" s="149">
        <v>337</v>
      </c>
      <c r="B341" s="597" t="s">
        <v>1319</v>
      </c>
      <c r="C341" s="597"/>
      <c r="D341" s="597" t="s">
        <v>2440</v>
      </c>
      <c r="E341" s="597" t="s">
        <v>2441</v>
      </c>
      <c r="F341" s="597" t="s">
        <v>281</v>
      </c>
      <c r="G341" s="597">
        <v>1</v>
      </c>
      <c r="H341" s="597">
        <v>0</v>
      </c>
      <c r="I341" s="597" t="s">
        <v>2123</v>
      </c>
      <c r="J341" s="597" t="s">
        <v>2442</v>
      </c>
      <c r="K341" s="597" t="s">
        <v>1319</v>
      </c>
      <c r="L341" s="597" t="s">
        <v>1322</v>
      </c>
      <c r="M341" s="597" t="s">
        <v>285</v>
      </c>
      <c r="N341" s="597" t="s">
        <v>2441</v>
      </c>
      <c r="O341" s="597" t="s">
        <v>2441</v>
      </c>
      <c r="P341" s="597" t="s">
        <v>2443</v>
      </c>
      <c r="Q341" s="597">
        <v>4734</v>
      </c>
      <c r="R341" s="621">
        <v>4670</v>
      </c>
      <c r="S341" s="621">
        <v>2585</v>
      </c>
      <c r="T341" s="621">
        <v>2085</v>
      </c>
      <c r="U341" s="621">
        <v>0</v>
      </c>
      <c r="V341" s="621">
        <v>2085</v>
      </c>
      <c r="W341" s="622">
        <v>0.55349999999999999</v>
      </c>
      <c r="X341" s="464">
        <v>0</v>
      </c>
      <c r="Y341" s="464">
        <v>1</v>
      </c>
      <c r="Z341" s="464">
        <v>1</v>
      </c>
      <c r="AA341" s="464">
        <v>0</v>
      </c>
      <c r="AB341" s="464" t="s">
        <v>1319</v>
      </c>
      <c r="AC341" s="463" t="s">
        <v>2444</v>
      </c>
      <c r="AD341" s="463"/>
      <c r="AE341" s="463"/>
      <c r="AF341" s="463"/>
      <c r="AG341" s="463"/>
      <c r="AH341" s="463"/>
      <c r="AI341" s="463"/>
      <c r="AJ341" s="460"/>
      <c r="AK341" s="460"/>
      <c r="AL341" s="460"/>
      <c r="AM341" s="460"/>
      <c r="AN341" s="460"/>
      <c r="AO341" s="460"/>
      <c r="AP341" s="463" t="s">
        <v>289</v>
      </c>
      <c r="AQ341" s="463">
        <v>0</v>
      </c>
      <c r="AT341" s="177" t="s">
        <v>1076</v>
      </c>
      <c r="AU341" s="594" t="s">
        <v>2404</v>
      </c>
      <c r="AV341" s="392" t="s">
        <v>2445</v>
      </c>
      <c r="AW341" s="595" t="s">
        <v>2446</v>
      </c>
      <c r="AX341" s="450" t="s">
        <v>2402</v>
      </c>
    </row>
    <row r="342" spans="1:50" ht="35.15" hidden="1" customHeight="1">
      <c r="A342" s="149">
        <v>338</v>
      </c>
      <c r="B342" s="597" t="s">
        <v>1076</v>
      </c>
      <c r="C342" s="597"/>
      <c r="D342" s="597" t="s">
        <v>2447</v>
      </c>
      <c r="E342" s="597" t="s">
        <v>2448</v>
      </c>
      <c r="F342" s="597" t="s">
        <v>281</v>
      </c>
      <c r="G342" s="597">
        <v>2</v>
      </c>
      <c r="H342" s="597">
        <v>0</v>
      </c>
      <c r="I342" s="597" t="s">
        <v>2123</v>
      </c>
      <c r="J342" s="597" t="s">
        <v>1720</v>
      </c>
      <c r="K342" s="597" t="s">
        <v>2132</v>
      </c>
      <c r="L342" s="597" t="s">
        <v>1108</v>
      </c>
      <c r="M342" s="597" t="s">
        <v>1062</v>
      </c>
      <c r="N342" s="597" t="s">
        <v>2448</v>
      </c>
      <c r="O342" s="597" t="s">
        <v>2448</v>
      </c>
      <c r="P342" s="597" t="s">
        <v>2449</v>
      </c>
      <c r="Q342" s="597">
        <v>3285</v>
      </c>
      <c r="R342" s="621">
        <v>3933</v>
      </c>
      <c r="S342" s="621">
        <v>2095</v>
      </c>
      <c r="T342" s="621">
        <v>1694</v>
      </c>
      <c r="U342" s="621">
        <v>144</v>
      </c>
      <c r="V342" s="621">
        <v>1838</v>
      </c>
      <c r="W342" s="622">
        <v>0.53269999999999995</v>
      </c>
      <c r="X342" s="464">
        <v>0</v>
      </c>
      <c r="Y342" s="464">
        <v>0</v>
      </c>
      <c r="Z342" s="464">
        <v>1</v>
      </c>
      <c r="AA342" s="464">
        <v>0</v>
      </c>
      <c r="AB342" s="464" t="s">
        <v>1076</v>
      </c>
      <c r="AC342" s="463" t="s">
        <v>2450</v>
      </c>
      <c r="AD342" s="463" t="s">
        <v>2451</v>
      </c>
      <c r="AE342" s="463"/>
      <c r="AF342" s="463"/>
      <c r="AG342" s="463"/>
      <c r="AH342" s="463"/>
      <c r="AI342" s="463"/>
      <c r="AJ342" s="460"/>
      <c r="AK342" s="460"/>
      <c r="AL342" s="460"/>
      <c r="AM342" s="460"/>
      <c r="AN342" s="460"/>
      <c r="AO342" s="460"/>
      <c r="AP342" s="463" t="s">
        <v>289</v>
      </c>
      <c r="AQ342" s="463">
        <v>0</v>
      </c>
      <c r="AT342" s="177" t="s">
        <v>1076</v>
      </c>
      <c r="AU342" s="594" t="s">
        <v>2410</v>
      </c>
      <c r="AV342" s="392" t="s">
        <v>2452</v>
      </c>
      <c r="AW342" s="595" t="s">
        <v>2408</v>
      </c>
      <c r="AX342" s="450" t="s">
        <v>2408</v>
      </c>
    </row>
    <row r="343" spans="1:50" ht="35.15" hidden="1" customHeight="1">
      <c r="A343" s="149">
        <v>339</v>
      </c>
      <c r="B343" s="597" t="s">
        <v>1319</v>
      </c>
      <c r="C343" s="597"/>
      <c r="D343" s="597" t="s">
        <v>2453</v>
      </c>
      <c r="E343" s="597" t="s">
        <v>353</v>
      </c>
      <c r="F343" s="597" t="s">
        <v>281</v>
      </c>
      <c r="G343" s="597">
        <v>1</v>
      </c>
      <c r="H343" s="597">
        <v>0</v>
      </c>
      <c r="I343" s="597" t="s">
        <v>2123</v>
      </c>
      <c r="J343" s="597" t="s">
        <v>2320</v>
      </c>
      <c r="K343" s="597" t="s">
        <v>2300</v>
      </c>
      <c r="L343" s="597" t="s">
        <v>1322</v>
      </c>
      <c r="M343" s="597" t="s">
        <v>285</v>
      </c>
      <c r="N343" s="597" t="s">
        <v>353</v>
      </c>
      <c r="O343" s="597" t="s">
        <v>353</v>
      </c>
      <c r="P343" s="597" t="s">
        <v>2454</v>
      </c>
      <c r="Q343" s="597">
        <v>4311</v>
      </c>
      <c r="R343" s="621">
        <v>4143</v>
      </c>
      <c r="S343" s="621">
        <v>4061</v>
      </c>
      <c r="T343" s="621">
        <v>65</v>
      </c>
      <c r="U343" s="621">
        <v>17</v>
      </c>
      <c r="V343" s="621">
        <v>82</v>
      </c>
      <c r="W343" s="622">
        <v>0.98019999999999996</v>
      </c>
      <c r="X343" s="464">
        <v>1</v>
      </c>
      <c r="Y343" s="464">
        <v>1</v>
      </c>
      <c r="Z343" s="464">
        <v>0</v>
      </c>
      <c r="AA343" s="464">
        <v>0</v>
      </c>
      <c r="AB343" s="464" t="s">
        <v>1319</v>
      </c>
      <c r="AC343" s="463" t="s">
        <v>2455</v>
      </c>
      <c r="AD343" s="463"/>
      <c r="AE343" s="463"/>
      <c r="AF343" s="463"/>
      <c r="AG343" s="463"/>
      <c r="AH343" s="463"/>
      <c r="AI343" s="463"/>
      <c r="AJ343" s="460"/>
      <c r="AK343" s="460"/>
      <c r="AL343" s="460"/>
      <c r="AM343" s="460"/>
      <c r="AN343" s="460"/>
      <c r="AO343" s="460"/>
      <c r="AP343" s="463" t="s">
        <v>289</v>
      </c>
      <c r="AQ343" s="463">
        <v>0</v>
      </c>
      <c r="AT343" s="177" t="s">
        <v>1319</v>
      </c>
      <c r="AU343" s="392" t="s">
        <v>2415</v>
      </c>
      <c r="AV343" s="392" t="s">
        <v>2456</v>
      </c>
      <c r="AW343" s="392" t="s">
        <v>2457</v>
      </c>
      <c r="AX343" s="450" t="s">
        <v>2413</v>
      </c>
    </row>
    <row r="344" spans="1:50" ht="35.15" hidden="1" customHeight="1">
      <c r="A344" s="149">
        <v>340</v>
      </c>
      <c r="B344" s="597" t="s">
        <v>1076</v>
      </c>
      <c r="C344" s="597"/>
      <c r="D344" s="597" t="s">
        <v>2458</v>
      </c>
      <c r="E344" s="597" t="s">
        <v>2459</v>
      </c>
      <c r="F344" s="597" t="s">
        <v>281</v>
      </c>
      <c r="G344" s="597">
        <v>1</v>
      </c>
      <c r="H344" s="597">
        <v>0</v>
      </c>
      <c r="I344" s="597" t="s">
        <v>2123</v>
      </c>
      <c r="J344" s="597" t="s">
        <v>2189</v>
      </c>
      <c r="K344" s="597" t="s">
        <v>2141</v>
      </c>
      <c r="L344" s="597" t="s">
        <v>1108</v>
      </c>
      <c r="M344" s="597" t="s">
        <v>1062</v>
      </c>
      <c r="N344" s="597" t="s">
        <v>2459</v>
      </c>
      <c r="O344" s="597" t="s">
        <v>2459</v>
      </c>
      <c r="P344" s="597" t="s">
        <v>2460</v>
      </c>
      <c r="Q344" s="597">
        <v>2003</v>
      </c>
      <c r="R344" s="621">
        <v>2003</v>
      </c>
      <c r="S344" s="621">
        <v>1270</v>
      </c>
      <c r="T344" s="621">
        <v>721</v>
      </c>
      <c r="U344" s="621">
        <v>12</v>
      </c>
      <c r="V344" s="621">
        <v>733</v>
      </c>
      <c r="W344" s="622">
        <v>0.63400000000000001</v>
      </c>
      <c r="X344" s="464">
        <v>0</v>
      </c>
      <c r="Y344" s="464">
        <v>1</v>
      </c>
      <c r="Z344" s="464">
        <v>1</v>
      </c>
      <c r="AA344" s="464">
        <v>0</v>
      </c>
      <c r="AB344" s="464" t="s">
        <v>1076</v>
      </c>
      <c r="AC344" s="463" t="s">
        <v>2461</v>
      </c>
      <c r="AD344" s="463"/>
      <c r="AE344" s="463"/>
      <c r="AF344" s="463"/>
      <c r="AG344" s="463"/>
      <c r="AH344" s="463"/>
      <c r="AI344" s="463"/>
      <c r="AJ344" s="460"/>
      <c r="AK344" s="460"/>
      <c r="AL344" s="460"/>
      <c r="AM344" s="460"/>
      <c r="AN344" s="460"/>
      <c r="AO344" s="460"/>
      <c r="AP344" s="463" t="s">
        <v>289</v>
      </c>
      <c r="AQ344" s="463">
        <v>0</v>
      </c>
      <c r="AT344" s="177" t="s">
        <v>1319</v>
      </c>
      <c r="AU344" s="392" t="s">
        <v>2421</v>
      </c>
      <c r="AV344" s="392" t="s">
        <v>2462</v>
      </c>
      <c r="AW344" s="392" t="s">
        <v>2419</v>
      </c>
      <c r="AX344" s="450" t="s">
        <v>2419</v>
      </c>
    </row>
    <row r="345" spans="1:50" ht="35.15" hidden="1" customHeight="1">
      <c r="A345" s="149">
        <v>341</v>
      </c>
      <c r="B345" s="597" t="s">
        <v>1319</v>
      </c>
      <c r="C345" s="597"/>
      <c r="D345" s="597" t="s">
        <v>2463</v>
      </c>
      <c r="E345" s="597" t="s">
        <v>2464</v>
      </c>
      <c r="F345" s="597" t="s">
        <v>281</v>
      </c>
      <c r="G345" s="597">
        <v>1</v>
      </c>
      <c r="H345" s="597">
        <v>0</v>
      </c>
      <c r="I345" s="597" t="s">
        <v>2123</v>
      </c>
      <c r="J345" s="597" t="s">
        <v>2442</v>
      </c>
      <c r="K345" s="597" t="s">
        <v>2125</v>
      </c>
      <c r="L345" s="597" t="s">
        <v>1322</v>
      </c>
      <c r="M345" s="597" t="s">
        <v>285</v>
      </c>
      <c r="N345" s="597" t="s">
        <v>2464</v>
      </c>
      <c r="O345" s="597" t="s">
        <v>2464</v>
      </c>
      <c r="P345" s="597" t="s">
        <v>2465</v>
      </c>
      <c r="Q345" s="597">
        <v>2616</v>
      </c>
      <c r="R345" s="621">
        <v>2848</v>
      </c>
      <c r="S345" s="621">
        <v>2151</v>
      </c>
      <c r="T345" s="621">
        <v>662</v>
      </c>
      <c r="U345" s="621">
        <v>35</v>
      </c>
      <c r="V345" s="621">
        <v>697</v>
      </c>
      <c r="W345" s="622">
        <v>0.75529999999999997</v>
      </c>
      <c r="X345" s="464">
        <v>0</v>
      </c>
      <c r="Y345" s="464">
        <v>1</v>
      </c>
      <c r="Z345" s="464">
        <v>1</v>
      </c>
      <c r="AA345" s="464">
        <v>0</v>
      </c>
      <c r="AB345" s="464" t="s">
        <v>1319</v>
      </c>
      <c r="AC345" s="463" t="s">
        <v>2466</v>
      </c>
      <c r="AD345" s="463"/>
      <c r="AE345" s="463"/>
      <c r="AF345" s="463"/>
      <c r="AG345" s="463"/>
      <c r="AH345" s="463"/>
      <c r="AI345" s="463"/>
      <c r="AJ345" s="460"/>
      <c r="AK345" s="460"/>
      <c r="AL345" s="460"/>
      <c r="AM345" s="460"/>
      <c r="AN345" s="460"/>
      <c r="AO345" s="460"/>
      <c r="AP345" s="463" t="s">
        <v>289</v>
      </c>
      <c r="AQ345" s="463">
        <v>0</v>
      </c>
      <c r="AT345" s="177" t="s">
        <v>1076</v>
      </c>
      <c r="AU345" s="594" t="s">
        <v>2427</v>
      </c>
      <c r="AV345" s="392" t="s">
        <v>2467</v>
      </c>
      <c r="AW345" s="595" t="s">
        <v>2468</v>
      </c>
      <c r="AX345" s="450" t="s">
        <v>2425</v>
      </c>
    </row>
    <row r="346" spans="1:50" ht="35.15" hidden="1" customHeight="1">
      <c r="A346" s="149">
        <v>342</v>
      </c>
      <c r="B346" s="597" t="s">
        <v>1319</v>
      </c>
      <c r="C346" s="597"/>
      <c r="D346" s="597" t="s">
        <v>2469</v>
      </c>
      <c r="E346" s="597" t="s">
        <v>2470</v>
      </c>
      <c r="F346" s="597" t="s">
        <v>281</v>
      </c>
      <c r="G346" s="597">
        <v>1</v>
      </c>
      <c r="H346" s="597">
        <v>0</v>
      </c>
      <c r="I346" s="597" t="s">
        <v>2123</v>
      </c>
      <c r="J346" s="597" t="s">
        <v>2164</v>
      </c>
      <c r="K346" s="597" t="s">
        <v>2125</v>
      </c>
      <c r="L346" s="597" t="s">
        <v>1322</v>
      </c>
      <c r="M346" s="597" t="s">
        <v>285</v>
      </c>
      <c r="N346" s="597" t="s">
        <v>2470</v>
      </c>
      <c r="O346" s="597" t="s">
        <v>2470</v>
      </c>
      <c r="P346" s="597" t="s">
        <v>2471</v>
      </c>
      <c r="Q346" s="597">
        <v>4591</v>
      </c>
      <c r="R346" s="621">
        <v>3653</v>
      </c>
      <c r="S346" s="621">
        <v>2112</v>
      </c>
      <c r="T346" s="621">
        <v>1541</v>
      </c>
      <c r="U346" s="621">
        <v>0</v>
      </c>
      <c r="V346" s="621">
        <v>1541</v>
      </c>
      <c r="W346" s="622">
        <v>0.57820000000000005</v>
      </c>
      <c r="X346" s="464">
        <v>0</v>
      </c>
      <c r="Y346" s="464">
        <v>1</v>
      </c>
      <c r="Z346" s="464">
        <v>1</v>
      </c>
      <c r="AA346" s="464">
        <v>0</v>
      </c>
      <c r="AB346" s="464" t="s">
        <v>1319</v>
      </c>
      <c r="AC346" s="463" t="s">
        <v>2472</v>
      </c>
      <c r="AD346" s="463"/>
      <c r="AE346" s="463"/>
      <c r="AF346" s="463"/>
      <c r="AG346" s="463"/>
      <c r="AH346" s="463"/>
      <c r="AI346" s="463"/>
      <c r="AJ346" s="460"/>
      <c r="AK346" s="460"/>
      <c r="AL346" s="460"/>
      <c r="AM346" s="460"/>
      <c r="AN346" s="460"/>
      <c r="AO346" s="460"/>
      <c r="AP346" s="463" t="s">
        <v>289</v>
      </c>
      <c r="AQ346" s="463">
        <v>0</v>
      </c>
      <c r="AT346" s="177" t="s">
        <v>1319</v>
      </c>
      <c r="AU346" s="392" t="s">
        <v>2432</v>
      </c>
      <c r="AV346" s="392" t="s">
        <v>2473</v>
      </c>
      <c r="AW346" s="392" t="s">
        <v>2430</v>
      </c>
      <c r="AX346" s="450" t="s">
        <v>2430</v>
      </c>
    </row>
    <row r="347" spans="1:50" ht="35.15" hidden="1" customHeight="1">
      <c r="A347" s="149">
        <v>343</v>
      </c>
      <c r="B347" s="597" t="s">
        <v>1076</v>
      </c>
      <c r="C347" s="597"/>
      <c r="D347" s="597" t="s">
        <v>2474</v>
      </c>
      <c r="E347" s="597" t="s">
        <v>2475</v>
      </c>
      <c r="F347" s="597" t="s">
        <v>281</v>
      </c>
      <c r="G347" s="597">
        <v>1</v>
      </c>
      <c r="H347" s="597">
        <v>0</v>
      </c>
      <c r="I347" s="597" t="s">
        <v>2123</v>
      </c>
      <c r="J347" s="597" t="s">
        <v>2219</v>
      </c>
      <c r="K347" s="597" t="s">
        <v>2132</v>
      </c>
      <c r="L347" s="597" t="s">
        <v>1108</v>
      </c>
      <c r="M347" s="597" t="s">
        <v>1062</v>
      </c>
      <c r="N347" s="597" t="s">
        <v>2475</v>
      </c>
      <c r="O347" s="597" t="s">
        <v>2475</v>
      </c>
      <c r="P347" s="597" t="s">
        <v>2476</v>
      </c>
      <c r="Q347" s="597">
        <v>3149</v>
      </c>
      <c r="R347" s="621">
        <v>3092</v>
      </c>
      <c r="S347" s="621">
        <v>2756</v>
      </c>
      <c r="T347" s="621">
        <v>318</v>
      </c>
      <c r="U347" s="621">
        <v>18</v>
      </c>
      <c r="V347" s="621">
        <v>336</v>
      </c>
      <c r="W347" s="622">
        <v>0.89129999999999998</v>
      </c>
      <c r="X347" s="464">
        <v>0</v>
      </c>
      <c r="Y347" s="464">
        <v>1</v>
      </c>
      <c r="Z347" s="464">
        <v>1</v>
      </c>
      <c r="AA347" s="464">
        <v>0</v>
      </c>
      <c r="AB347" s="464" t="s">
        <v>1076</v>
      </c>
      <c r="AC347" s="463" t="s">
        <v>2477</v>
      </c>
      <c r="AD347" s="463"/>
      <c r="AE347" s="463"/>
      <c r="AF347" s="463"/>
      <c r="AG347" s="463"/>
      <c r="AH347" s="463"/>
      <c r="AI347" s="463"/>
      <c r="AJ347" s="460"/>
      <c r="AK347" s="460"/>
      <c r="AL347" s="460"/>
      <c r="AM347" s="460"/>
      <c r="AN347" s="460"/>
      <c r="AO347" s="460"/>
      <c r="AP347" s="463" t="s">
        <v>289</v>
      </c>
      <c r="AQ347" s="463">
        <v>0</v>
      </c>
      <c r="AT347" s="177" t="s">
        <v>1076</v>
      </c>
      <c r="AU347" s="594" t="s">
        <v>2438</v>
      </c>
      <c r="AV347" s="392" t="s">
        <v>2478</v>
      </c>
      <c r="AW347" s="595" t="s">
        <v>2479</v>
      </c>
      <c r="AX347" s="450" t="s">
        <v>2436</v>
      </c>
    </row>
    <row r="348" spans="1:50" ht="35.15" hidden="1" customHeight="1">
      <c r="A348" s="149">
        <v>344</v>
      </c>
      <c r="B348" s="597" t="s">
        <v>1076</v>
      </c>
      <c r="C348" s="597"/>
      <c r="D348" s="597" t="s">
        <v>2480</v>
      </c>
      <c r="E348" s="597" t="s">
        <v>2481</v>
      </c>
      <c r="F348" s="597" t="s">
        <v>281</v>
      </c>
      <c r="G348" s="597">
        <v>1</v>
      </c>
      <c r="H348" s="597">
        <v>0</v>
      </c>
      <c r="I348" s="597" t="s">
        <v>2123</v>
      </c>
      <c r="J348" s="597" t="s">
        <v>2219</v>
      </c>
      <c r="K348" s="597" t="s">
        <v>2132</v>
      </c>
      <c r="L348" s="597" t="s">
        <v>1108</v>
      </c>
      <c r="M348" s="597" t="s">
        <v>1062</v>
      </c>
      <c r="N348" s="597" t="s">
        <v>2481</v>
      </c>
      <c r="O348" s="597" t="s">
        <v>2482</v>
      </c>
      <c r="P348" s="597" t="s">
        <v>2483</v>
      </c>
      <c r="Q348" s="597">
        <v>5748</v>
      </c>
      <c r="R348" s="621">
        <v>5605</v>
      </c>
      <c r="S348" s="621">
        <v>4599</v>
      </c>
      <c r="T348" s="621">
        <v>890</v>
      </c>
      <c r="U348" s="621">
        <v>116</v>
      </c>
      <c r="V348" s="621">
        <v>1006</v>
      </c>
      <c r="W348" s="622">
        <v>0.82050000000000001</v>
      </c>
      <c r="X348" s="464">
        <v>0</v>
      </c>
      <c r="Y348" s="464">
        <v>1</v>
      </c>
      <c r="Z348" s="464">
        <v>1</v>
      </c>
      <c r="AA348" s="464">
        <v>0</v>
      </c>
      <c r="AB348" s="464" t="s">
        <v>1076</v>
      </c>
      <c r="AC348" s="463" t="s">
        <v>2484</v>
      </c>
      <c r="AD348" s="463"/>
      <c r="AE348" s="463"/>
      <c r="AF348" s="463"/>
      <c r="AG348" s="463"/>
      <c r="AH348" s="463"/>
      <c r="AI348" s="463"/>
      <c r="AJ348" s="460"/>
      <c r="AK348" s="460"/>
      <c r="AL348" s="460"/>
      <c r="AM348" s="460"/>
      <c r="AN348" s="460"/>
      <c r="AO348" s="460"/>
      <c r="AP348" s="463" t="s">
        <v>289</v>
      </c>
      <c r="AQ348" s="463">
        <v>0</v>
      </c>
      <c r="AT348" s="177" t="s">
        <v>1319</v>
      </c>
      <c r="AU348" s="392" t="s">
        <v>2444</v>
      </c>
      <c r="AV348" s="392" t="s">
        <v>2485</v>
      </c>
      <c r="AW348" s="392" t="s">
        <v>2486</v>
      </c>
      <c r="AX348" s="450" t="s">
        <v>2441</v>
      </c>
    </row>
    <row r="349" spans="1:50" ht="35.15" hidden="1" customHeight="1">
      <c r="A349" s="149">
        <v>345</v>
      </c>
      <c r="B349" s="597" t="s">
        <v>1076</v>
      </c>
      <c r="C349" s="597"/>
      <c r="D349" s="597" t="s">
        <v>2487</v>
      </c>
      <c r="E349" s="597" t="s">
        <v>2488</v>
      </c>
      <c r="F349" s="597" t="s">
        <v>281</v>
      </c>
      <c r="G349" s="597">
        <v>1</v>
      </c>
      <c r="H349" s="597">
        <v>0</v>
      </c>
      <c r="I349" s="597" t="s">
        <v>2123</v>
      </c>
      <c r="J349" s="597" t="s">
        <v>1720</v>
      </c>
      <c r="K349" s="597" t="s">
        <v>2132</v>
      </c>
      <c r="L349" s="597" t="s">
        <v>1108</v>
      </c>
      <c r="M349" s="597" t="s">
        <v>1062</v>
      </c>
      <c r="N349" s="597" t="s">
        <v>2488</v>
      </c>
      <c r="O349" s="597" t="s">
        <v>2488</v>
      </c>
      <c r="P349" s="597" t="s">
        <v>2489</v>
      </c>
      <c r="Q349" s="597">
        <v>2353</v>
      </c>
      <c r="R349" s="621">
        <v>2350</v>
      </c>
      <c r="S349" s="621">
        <v>2305</v>
      </c>
      <c r="T349" s="621">
        <v>39</v>
      </c>
      <c r="U349" s="621">
        <v>6</v>
      </c>
      <c r="V349" s="621">
        <v>45</v>
      </c>
      <c r="W349" s="622">
        <v>0.98089999999999999</v>
      </c>
      <c r="X349" s="464">
        <v>1</v>
      </c>
      <c r="Y349" s="464">
        <v>1</v>
      </c>
      <c r="Z349" s="464">
        <v>1</v>
      </c>
      <c r="AA349" s="464">
        <v>1</v>
      </c>
      <c r="AB349" s="464" t="s">
        <v>1076</v>
      </c>
      <c r="AC349" s="463" t="s">
        <v>2490</v>
      </c>
      <c r="AD349" s="463"/>
      <c r="AE349" s="463"/>
      <c r="AF349" s="463"/>
      <c r="AG349" s="463"/>
      <c r="AH349" s="463"/>
      <c r="AI349" s="463"/>
      <c r="AJ349" s="460"/>
      <c r="AK349" s="460"/>
      <c r="AL349" s="460"/>
      <c r="AM349" s="460"/>
      <c r="AN349" s="460"/>
      <c r="AO349" s="460"/>
      <c r="AP349" s="463" t="s">
        <v>289</v>
      </c>
      <c r="AQ349" s="463">
        <v>0</v>
      </c>
      <c r="AT349" s="177" t="s">
        <v>1076</v>
      </c>
      <c r="AU349" s="594" t="s">
        <v>2450</v>
      </c>
      <c r="AV349" s="392" t="s">
        <v>2491</v>
      </c>
      <c r="AW349" s="595" t="s">
        <v>2492</v>
      </c>
      <c r="AX349" s="450" t="s">
        <v>2448</v>
      </c>
    </row>
    <row r="350" spans="1:50" ht="35.15" hidden="1" customHeight="1">
      <c r="A350" s="149">
        <v>346</v>
      </c>
      <c r="B350" s="597" t="s">
        <v>1076</v>
      </c>
      <c r="C350" s="597"/>
      <c r="D350" s="597" t="s">
        <v>2493</v>
      </c>
      <c r="E350" s="597" t="s">
        <v>2494</v>
      </c>
      <c r="F350" s="597" t="s">
        <v>281</v>
      </c>
      <c r="G350" s="597">
        <v>1</v>
      </c>
      <c r="H350" s="597">
        <v>0</v>
      </c>
      <c r="I350" s="597" t="s">
        <v>2123</v>
      </c>
      <c r="J350" s="597" t="s">
        <v>2252</v>
      </c>
      <c r="K350" s="597" t="s">
        <v>2132</v>
      </c>
      <c r="L350" s="597" t="s">
        <v>1108</v>
      </c>
      <c r="M350" s="597" t="s">
        <v>1062</v>
      </c>
      <c r="N350" s="597" t="s">
        <v>2378</v>
      </c>
      <c r="O350" s="597" t="s">
        <v>2378</v>
      </c>
      <c r="P350" s="597" t="s">
        <v>2495</v>
      </c>
      <c r="Q350" s="597">
        <v>2899</v>
      </c>
      <c r="R350" s="621">
        <v>2899</v>
      </c>
      <c r="S350" s="621">
        <v>2880</v>
      </c>
      <c r="T350" s="621">
        <v>19</v>
      </c>
      <c r="U350" s="621">
        <v>0</v>
      </c>
      <c r="V350" s="621">
        <v>19</v>
      </c>
      <c r="W350" s="622">
        <v>0.99339999999999995</v>
      </c>
      <c r="X350" s="464">
        <v>1</v>
      </c>
      <c r="Y350" s="464">
        <v>1</v>
      </c>
      <c r="Z350" s="464">
        <v>1</v>
      </c>
      <c r="AA350" s="464">
        <v>1</v>
      </c>
      <c r="AB350" s="464" t="s">
        <v>1076</v>
      </c>
      <c r="AC350" s="463" t="s">
        <v>2496</v>
      </c>
      <c r="AD350" s="463"/>
      <c r="AE350" s="463"/>
      <c r="AF350" s="463"/>
      <c r="AG350" s="463"/>
      <c r="AH350" s="463"/>
      <c r="AI350" s="463"/>
      <c r="AJ350" s="460"/>
      <c r="AK350" s="460"/>
      <c r="AL350" s="460"/>
      <c r="AM350" s="460"/>
      <c r="AN350" s="460"/>
      <c r="AO350" s="460"/>
      <c r="AP350" s="463" t="s">
        <v>289</v>
      </c>
      <c r="AQ350" s="463">
        <v>0</v>
      </c>
      <c r="AT350" s="177" t="s">
        <v>1076</v>
      </c>
      <c r="AU350" s="594" t="s">
        <v>2451</v>
      </c>
      <c r="AV350" s="392" t="s">
        <v>2497</v>
      </c>
      <c r="AW350" s="595" t="s">
        <v>2498</v>
      </c>
      <c r="AX350" s="450" t="s">
        <v>2448</v>
      </c>
    </row>
    <row r="351" spans="1:50" ht="35.15" hidden="1" customHeight="1">
      <c r="A351" s="149">
        <v>347</v>
      </c>
      <c r="B351" s="597" t="s">
        <v>1076</v>
      </c>
      <c r="C351" s="597"/>
      <c r="D351" s="597" t="s">
        <v>2499</v>
      </c>
      <c r="E351" s="597" t="s">
        <v>2500</v>
      </c>
      <c r="F351" s="597" t="s">
        <v>1400</v>
      </c>
      <c r="G351" s="597">
        <v>1</v>
      </c>
      <c r="H351" s="597">
        <v>1</v>
      </c>
      <c r="I351" s="597" t="s">
        <v>2123</v>
      </c>
      <c r="J351" s="597" t="s">
        <v>2219</v>
      </c>
      <c r="K351" s="597" t="s">
        <v>2132</v>
      </c>
      <c r="L351" s="597" t="s">
        <v>1108</v>
      </c>
      <c r="M351" s="597" t="s">
        <v>1062</v>
      </c>
      <c r="N351" s="597" t="s">
        <v>2218</v>
      </c>
      <c r="O351" s="597" t="s">
        <v>2218</v>
      </c>
      <c r="P351" s="597" t="s">
        <v>2501</v>
      </c>
      <c r="Q351" s="597">
        <v>2348</v>
      </c>
      <c r="R351" s="621">
        <v>2299</v>
      </c>
      <c r="S351" s="621">
        <v>2267</v>
      </c>
      <c r="T351" s="621">
        <v>32</v>
      </c>
      <c r="U351" s="621">
        <v>0</v>
      </c>
      <c r="V351" s="621">
        <v>32</v>
      </c>
      <c r="W351" s="622">
        <v>0.98609999999999998</v>
      </c>
      <c r="X351" s="464">
        <v>1</v>
      </c>
      <c r="Y351" s="464">
        <v>1</v>
      </c>
      <c r="Z351" s="464">
        <v>1</v>
      </c>
      <c r="AA351" s="464">
        <v>1</v>
      </c>
      <c r="AB351" s="464" t="s">
        <v>1076</v>
      </c>
      <c r="AC351" s="463" t="s">
        <v>2502</v>
      </c>
      <c r="AD351" s="463"/>
      <c r="AE351" s="463"/>
      <c r="AF351" s="463"/>
      <c r="AG351" s="463"/>
      <c r="AH351" s="463"/>
      <c r="AI351" s="463"/>
      <c r="AJ351" s="460" t="s">
        <v>2217</v>
      </c>
      <c r="AK351" s="460"/>
      <c r="AL351" s="460"/>
      <c r="AM351" s="460"/>
      <c r="AN351" s="460"/>
      <c r="AO351" s="460"/>
      <c r="AP351" s="463" t="s">
        <v>289</v>
      </c>
      <c r="AQ351" s="463">
        <v>0</v>
      </c>
      <c r="AT351" s="177" t="s">
        <v>1319</v>
      </c>
      <c r="AU351" s="392" t="s">
        <v>2455</v>
      </c>
      <c r="AV351" s="392" t="s">
        <v>2503</v>
      </c>
      <c r="AW351" s="392" t="s">
        <v>2504</v>
      </c>
      <c r="AX351" s="450" t="s">
        <v>353</v>
      </c>
    </row>
    <row r="352" spans="1:50" ht="35.15" hidden="1" customHeight="1">
      <c r="A352" s="149">
        <v>348</v>
      </c>
      <c r="B352" s="597" t="s">
        <v>1319</v>
      </c>
      <c r="C352" s="597"/>
      <c r="D352" s="597" t="s">
        <v>2505</v>
      </c>
      <c r="E352" s="597" t="s">
        <v>2506</v>
      </c>
      <c r="F352" s="597" t="s">
        <v>281</v>
      </c>
      <c r="G352" s="597">
        <v>1</v>
      </c>
      <c r="H352" s="597">
        <v>0</v>
      </c>
      <c r="I352" s="597" t="s">
        <v>2123</v>
      </c>
      <c r="J352" s="597" t="s">
        <v>2246</v>
      </c>
      <c r="K352" s="597" t="s">
        <v>2125</v>
      </c>
      <c r="L352" s="597" t="s">
        <v>1322</v>
      </c>
      <c r="M352" s="597" t="s">
        <v>285</v>
      </c>
      <c r="N352" s="597" t="s">
        <v>2506</v>
      </c>
      <c r="O352" s="597" t="s">
        <v>2506</v>
      </c>
      <c r="P352" s="597" t="s">
        <v>2507</v>
      </c>
      <c r="Q352" s="597">
        <v>3822</v>
      </c>
      <c r="R352" s="621">
        <v>3822</v>
      </c>
      <c r="S352" s="621">
        <v>3757</v>
      </c>
      <c r="T352" s="621">
        <v>65</v>
      </c>
      <c r="U352" s="621">
        <v>0</v>
      </c>
      <c r="V352" s="621">
        <v>65</v>
      </c>
      <c r="W352" s="622">
        <v>0.98299999999999998</v>
      </c>
      <c r="X352" s="464">
        <v>1</v>
      </c>
      <c r="Y352" s="464">
        <v>1</v>
      </c>
      <c r="Z352" s="464">
        <v>1</v>
      </c>
      <c r="AA352" s="464">
        <v>1</v>
      </c>
      <c r="AB352" s="464" t="s">
        <v>1319</v>
      </c>
      <c r="AC352" s="463" t="s">
        <v>2508</v>
      </c>
      <c r="AD352" s="463"/>
      <c r="AE352" s="463"/>
      <c r="AF352" s="463"/>
      <c r="AG352" s="463"/>
      <c r="AH352" s="463"/>
      <c r="AI352" s="463"/>
      <c r="AJ352" s="460"/>
      <c r="AK352" s="460"/>
      <c r="AL352" s="460"/>
      <c r="AM352" s="460"/>
      <c r="AN352" s="460"/>
      <c r="AO352" s="460"/>
      <c r="AP352" s="463" t="s">
        <v>289</v>
      </c>
      <c r="AQ352" s="463">
        <v>0</v>
      </c>
      <c r="AT352" s="177" t="s">
        <v>1076</v>
      </c>
      <c r="AU352" s="594" t="s">
        <v>2461</v>
      </c>
      <c r="AV352" s="392" t="s">
        <v>2509</v>
      </c>
      <c r="AW352" s="595" t="s">
        <v>2459</v>
      </c>
      <c r="AX352" s="450" t="s">
        <v>2459</v>
      </c>
    </row>
    <row r="353" spans="1:50" ht="35.15" hidden="1" customHeight="1">
      <c r="A353" s="149">
        <v>349</v>
      </c>
      <c r="B353" s="597" t="s">
        <v>1319</v>
      </c>
      <c r="C353" s="597"/>
      <c r="D353" s="597" t="s">
        <v>2510</v>
      </c>
      <c r="E353" s="597" t="s">
        <v>2511</v>
      </c>
      <c r="F353" s="597" t="s">
        <v>281</v>
      </c>
      <c r="G353" s="597">
        <v>1</v>
      </c>
      <c r="H353" s="597">
        <v>0</v>
      </c>
      <c r="I353" s="597" t="s">
        <v>2123</v>
      </c>
      <c r="J353" s="597" t="s">
        <v>2442</v>
      </c>
      <c r="K353" s="597" t="s">
        <v>2125</v>
      </c>
      <c r="L353" s="597" t="s">
        <v>1322</v>
      </c>
      <c r="M353" s="597" t="s">
        <v>285</v>
      </c>
      <c r="N353" s="597" t="s">
        <v>2511</v>
      </c>
      <c r="O353" s="597" t="s">
        <v>2511</v>
      </c>
      <c r="P353" s="597" t="s">
        <v>2512</v>
      </c>
      <c r="Q353" s="597">
        <v>2635</v>
      </c>
      <c r="R353" s="621">
        <v>2635</v>
      </c>
      <c r="S353" s="621">
        <v>582</v>
      </c>
      <c r="T353" s="621">
        <v>2053</v>
      </c>
      <c r="U353" s="621">
        <v>0</v>
      </c>
      <c r="V353" s="621">
        <v>2053</v>
      </c>
      <c r="W353" s="622">
        <v>0.22090000000000001</v>
      </c>
      <c r="X353" s="464">
        <v>0</v>
      </c>
      <c r="Y353" s="464">
        <v>1</v>
      </c>
      <c r="Z353" s="464">
        <v>1</v>
      </c>
      <c r="AA353" s="464">
        <v>0</v>
      </c>
      <c r="AB353" s="464" t="s">
        <v>1319</v>
      </c>
      <c r="AC353" s="463" t="s">
        <v>2513</v>
      </c>
      <c r="AD353" s="463"/>
      <c r="AE353" s="463"/>
      <c r="AF353" s="463"/>
      <c r="AG353" s="463"/>
      <c r="AH353" s="463"/>
      <c r="AI353" s="463"/>
      <c r="AJ353" s="460"/>
      <c r="AK353" s="460"/>
      <c r="AL353" s="460"/>
      <c r="AM353" s="460"/>
      <c r="AN353" s="460"/>
      <c r="AO353" s="460"/>
      <c r="AP353" s="463" t="s">
        <v>289</v>
      </c>
      <c r="AQ353" s="463">
        <v>0</v>
      </c>
      <c r="AT353" s="177" t="s">
        <v>1319</v>
      </c>
      <c r="AU353" s="392" t="s">
        <v>2466</v>
      </c>
      <c r="AV353" s="392" t="s">
        <v>2514</v>
      </c>
      <c r="AW353" s="392" t="s">
        <v>2464</v>
      </c>
      <c r="AX353" s="450" t="s">
        <v>2464</v>
      </c>
    </row>
    <row r="354" spans="1:50" ht="35.15" hidden="1" customHeight="1">
      <c r="A354" s="149">
        <v>350</v>
      </c>
      <c r="B354" s="597" t="s">
        <v>1076</v>
      </c>
      <c r="C354" s="597"/>
      <c r="D354" s="597" t="s">
        <v>2515</v>
      </c>
      <c r="E354" s="597" t="s">
        <v>2516</v>
      </c>
      <c r="F354" s="597" t="s">
        <v>281</v>
      </c>
      <c r="G354" s="597">
        <v>1</v>
      </c>
      <c r="H354" s="597">
        <v>0</v>
      </c>
      <c r="I354" s="597" t="s">
        <v>2123</v>
      </c>
      <c r="J354" s="597" t="s">
        <v>2219</v>
      </c>
      <c r="K354" s="597" t="s">
        <v>2132</v>
      </c>
      <c r="L354" s="597" t="s">
        <v>1108</v>
      </c>
      <c r="M354" s="597" t="s">
        <v>1062</v>
      </c>
      <c r="N354" s="597" t="s">
        <v>2516</v>
      </c>
      <c r="O354" s="597" t="s">
        <v>2516</v>
      </c>
      <c r="P354" s="597" t="s">
        <v>2517</v>
      </c>
      <c r="Q354" s="597">
        <v>2144</v>
      </c>
      <c r="R354" s="621">
        <v>2128</v>
      </c>
      <c r="S354" s="621">
        <v>1744</v>
      </c>
      <c r="T354" s="621">
        <v>324</v>
      </c>
      <c r="U354" s="621">
        <v>60</v>
      </c>
      <c r="V354" s="621">
        <v>384</v>
      </c>
      <c r="W354" s="622">
        <v>0.81950000000000001</v>
      </c>
      <c r="X354" s="464">
        <v>0</v>
      </c>
      <c r="Y354" s="464">
        <v>1</v>
      </c>
      <c r="Z354" s="464">
        <v>0</v>
      </c>
      <c r="AA354" s="464">
        <v>0</v>
      </c>
      <c r="AB354" s="464" t="s">
        <v>1076</v>
      </c>
      <c r="AC354" s="463" t="s">
        <v>2518</v>
      </c>
      <c r="AD354" s="463"/>
      <c r="AE354" s="463"/>
      <c r="AF354" s="463"/>
      <c r="AG354" s="463"/>
      <c r="AH354" s="463"/>
      <c r="AI354" s="463"/>
      <c r="AJ354" s="460"/>
      <c r="AK354" s="460"/>
      <c r="AL354" s="460"/>
      <c r="AM354" s="460"/>
      <c r="AN354" s="460"/>
      <c r="AO354" s="460"/>
      <c r="AP354" s="463" t="s">
        <v>289</v>
      </c>
      <c r="AQ354" s="463">
        <v>0</v>
      </c>
      <c r="AT354" s="177" t="s">
        <v>1319</v>
      </c>
      <c r="AU354" s="392" t="s">
        <v>2472</v>
      </c>
      <c r="AV354" s="392" t="s">
        <v>2519</v>
      </c>
      <c r="AW354" s="392" t="s">
        <v>2520</v>
      </c>
      <c r="AX354" s="450" t="s">
        <v>2470</v>
      </c>
    </row>
    <row r="355" spans="1:50" ht="35.15" hidden="1" customHeight="1">
      <c r="A355" s="149">
        <v>351</v>
      </c>
      <c r="B355" s="597" t="s">
        <v>1076</v>
      </c>
      <c r="C355" s="597"/>
      <c r="D355" s="597" t="s">
        <v>2521</v>
      </c>
      <c r="E355" s="597" t="s">
        <v>2522</v>
      </c>
      <c r="F355" s="597" t="s">
        <v>281</v>
      </c>
      <c r="G355" s="597">
        <v>2</v>
      </c>
      <c r="H355" s="597">
        <v>0</v>
      </c>
      <c r="I355" s="597" t="s">
        <v>2123</v>
      </c>
      <c r="J355" s="597" t="s">
        <v>1720</v>
      </c>
      <c r="K355" s="597" t="s">
        <v>2132</v>
      </c>
      <c r="L355" s="597" t="s">
        <v>1108</v>
      </c>
      <c r="M355" s="597" t="s">
        <v>1062</v>
      </c>
      <c r="N355" s="597" t="s">
        <v>2522</v>
      </c>
      <c r="O355" s="597" t="s">
        <v>2522</v>
      </c>
      <c r="P355" s="597" t="s">
        <v>2523</v>
      </c>
      <c r="Q355" s="597">
        <v>4749</v>
      </c>
      <c r="R355" s="621">
        <v>4518</v>
      </c>
      <c r="S355" s="621">
        <v>4441</v>
      </c>
      <c r="T355" s="621">
        <v>77</v>
      </c>
      <c r="U355" s="621">
        <v>0</v>
      </c>
      <c r="V355" s="621">
        <v>77</v>
      </c>
      <c r="W355" s="622">
        <v>0.98299999999999998</v>
      </c>
      <c r="X355" s="464">
        <v>1</v>
      </c>
      <c r="Y355" s="464">
        <v>1</v>
      </c>
      <c r="Z355" s="464">
        <v>1</v>
      </c>
      <c r="AA355" s="464">
        <v>1</v>
      </c>
      <c r="AB355" s="464" t="s">
        <v>1076</v>
      </c>
      <c r="AC355" s="463" t="s">
        <v>2524</v>
      </c>
      <c r="AD355" s="463" t="s">
        <v>2525</v>
      </c>
      <c r="AE355" s="463"/>
      <c r="AF355" s="463"/>
      <c r="AG355" s="463"/>
      <c r="AH355" s="463"/>
      <c r="AI355" s="463"/>
      <c r="AJ355" s="460"/>
      <c r="AK355" s="460"/>
      <c r="AL355" s="460"/>
      <c r="AM355" s="460"/>
      <c r="AN355" s="460"/>
      <c r="AO355" s="460"/>
      <c r="AP355" s="463" t="s">
        <v>289</v>
      </c>
      <c r="AQ355" s="463">
        <v>0</v>
      </c>
      <c r="AT355" s="177" t="s">
        <v>1076</v>
      </c>
      <c r="AU355" s="594" t="s">
        <v>2477</v>
      </c>
      <c r="AV355" s="392" t="s">
        <v>2526</v>
      </c>
      <c r="AW355" s="595" t="s">
        <v>2527</v>
      </c>
      <c r="AX355" s="450" t="s">
        <v>2475</v>
      </c>
    </row>
    <row r="356" spans="1:50" ht="35.15" hidden="1" customHeight="1">
      <c r="A356" s="149">
        <v>352</v>
      </c>
      <c r="B356" s="597" t="s">
        <v>1319</v>
      </c>
      <c r="C356" s="597"/>
      <c r="D356" s="597" t="s">
        <v>2528</v>
      </c>
      <c r="E356" s="597" t="s">
        <v>2529</v>
      </c>
      <c r="F356" s="597" t="s">
        <v>281</v>
      </c>
      <c r="G356" s="597">
        <v>1</v>
      </c>
      <c r="H356" s="597">
        <v>0</v>
      </c>
      <c r="I356" s="597" t="s">
        <v>2530</v>
      </c>
      <c r="J356" s="597" t="s">
        <v>2531</v>
      </c>
      <c r="K356" s="597" t="s">
        <v>2529</v>
      </c>
      <c r="L356" s="597" t="s">
        <v>1322</v>
      </c>
      <c r="M356" s="597" t="s">
        <v>285</v>
      </c>
      <c r="N356" s="597" t="s">
        <v>2529</v>
      </c>
      <c r="O356" s="597" t="s">
        <v>2532</v>
      </c>
      <c r="P356" s="597" t="s">
        <v>2533</v>
      </c>
      <c r="Q356" s="597">
        <v>178092</v>
      </c>
      <c r="R356" s="621">
        <v>157649</v>
      </c>
      <c r="S356" s="621">
        <v>155348</v>
      </c>
      <c r="T356" s="621">
        <v>2027</v>
      </c>
      <c r="U356" s="621">
        <v>274</v>
      </c>
      <c r="V356" s="621">
        <v>2301</v>
      </c>
      <c r="W356" s="622">
        <v>0.98540000000000005</v>
      </c>
      <c r="X356" s="464">
        <v>0</v>
      </c>
      <c r="Y356" s="464">
        <v>1</v>
      </c>
      <c r="Z356" s="464">
        <v>1</v>
      </c>
      <c r="AA356" s="464">
        <v>0</v>
      </c>
      <c r="AB356" s="464" t="s">
        <v>1319</v>
      </c>
      <c r="AC356" s="463" t="s">
        <v>2534</v>
      </c>
      <c r="AD356" s="463"/>
      <c r="AE356" s="463"/>
      <c r="AF356" s="463"/>
      <c r="AG356" s="463"/>
      <c r="AH356" s="463"/>
      <c r="AI356" s="463"/>
      <c r="AJ356" s="460"/>
      <c r="AK356" s="460"/>
      <c r="AL356" s="460"/>
      <c r="AM356" s="460"/>
      <c r="AN356" s="460"/>
      <c r="AO356" s="460"/>
      <c r="AP356" s="463" t="s">
        <v>289</v>
      </c>
      <c r="AQ356" s="463">
        <v>0</v>
      </c>
      <c r="AT356" s="177" t="s">
        <v>1076</v>
      </c>
      <c r="AU356" s="594" t="s">
        <v>2484</v>
      </c>
      <c r="AV356" s="392" t="s">
        <v>2535</v>
      </c>
      <c r="AW356" s="595" t="s">
        <v>2536</v>
      </c>
      <c r="AX356" s="450" t="s">
        <v>2481</v>
      </c>
    </row>
    <row r="357" spans="1:50" ht="35.15" hidden="1" customHeight="1">
      <c r="A357" s="149">
        <v>353</v>
      </c>
      <c r="B357" s="597" t="s">
        <v>279</v>
      </c>
      <c r="C357" s="597"/>
      <c r="D357" s="597" t="s">
        <v>2537</v>
      </c>
      <c r="E357" s="597" t="s">
        <v>973</v>
      </c>
      <c r="F357" s="597" t="s">
        <v>281</v>
      </c>
      <c r="G357" s="597">
        <v>1</v>
      </c>
      <c r="H357" s="597">
        <v>0</v>
      </c>
      <c r="I357" s="597" t="s">
        <v>2530</v>
      </c>
      <c r="J357" s="597" t="s">
        <v>2538</v>
      </c>
      <c r="K357" s="597" t="s">
        <v>973</v>
      </c>
      <c r="L357" s="597" t="s">
        <v>284</v>
      </c>
      <c r="M357" s="597" t="s">
        <v>285</v>
      </c>
      <c r="N357" s="597" t="s">
        <v>973</v>
      </c>
      <c r="O357" s="597" t="s">
        <v>2539</v>
      </c>
      <c r="P357" s="597" t="s">
        <v>2540</v>
      </c>
      <c r="Q357" s="597">
        <v>199209</v>
      </c>
      <c r="R357" s="621">
        <v>199209</v>
      </c>
      <c r="S357" s="621">
        <v>197237</v>
      </c>
      <c r="T357" s="621">
        <v>1642</v>
      </c>
      <c r="U357" s="621">
        <v>330</v>
      </c>
      <c r="V357" s="621">
        <v>1972</v>
      </c>
      <c r="W357" s="622">
        <v>0.99009999999999998</v>
      </c>
      <c r="X357" s="464">
        <v>1</v>
      </c>
      <c r="Y357" s="464">
        <v>1</v>
      </c>
      <c r="Z357" s="464">
        <v>1</v>
      </c>
      <c r="AA357" s="464">
        <v>1</v>
      </c>
      <c r="AB357" s="464" t="s">
        <v>279</v>
      </c>
      <c r="AC357" s="463" t="s">
        <v>2541</v>
      </c>
      <c r="AD357" s="463"/>
      <c r="AE357" s="463"/>
      <c r="AF357" s="463"/>
      <c r="AG357" s="463"/>
      <c r="AH357" s="463"/>
      <c r="AI357" s="463"/>
      <c r="AJ357" s="460"/>
      <c r="AK357" s="460"/>
      <c r="AL357" s="460"/>
      <c r="AM357" s="460"/>
      <c r="AN357" s="460"/>
      <c r="AO357" s="460"/>
      <c r="AP357" s="463" t="s">
        <v>289</v>
      </c>
      <c r="AQ357" s="463">
        <v>0</v>
      </c>
      <c r="AT357" s="177" t="s">
        <v>1076</v>
      </c>
      <c r="AU357" s="594" t="s">
        <v>2490</v>
      </c>
      <c r="AV357" s="392" t="s">
        <v>2542</v>
      </c>
      <c r="AW357" s="595" t="s">
        <v>2488</v>
      </c>
      <c r="AX357" s="450" t="s">
        <v>2488</v>
      </c>
    </row>
    <row r="358" spans="1:50" ht="35.15" hidden="1" customHeight="1">
      <c r="A358" s="149">
        <v>354</v>
      </c>
      <c r="B358" s="597" t="s">
        <v>279</v>
      </c>
      <c r="C358" s="597"/>
      <c r="D358" s="597" t="s">
        <v>2543</v>
      </c>
      <c r="E358" s="597" t="s">
        <v>2544</v>
      </c>
      <c r="F358" s="597" t="s">
        <v>281</v>
      </c>
      <c r="G358" s="597">
        <v>1</v>
      </c>
      <c r="H358" s="597">
        <v>0</v>
      </c>
      <c r="I358" s="597" t="s">
        <v>2530</v>
      </c>
      <c r="J358" s="597" t="s">
        <v>2545</v>
      </c>
      <c r="K358" s="597" t="s">
        <v>374</v>
      </c>
      <c r="L358" s="597" t="s">
        <v>284</v>
      </c>
      <c r="M358" s="597" t="s">
        <v>285</v>
      </c>
      <c r="N358" s="597" t="s">
        <v>2544</v>
      </c>
      <c r="O358" s="597" t="s">
        <v>2544</v>
      </c>
      <c r="P358" s="597" t="s">
        <v>2546</v>
      </c>
      <c r="Q358" s="597">
        <v>16786</v>
      </c>
      <c r="R358" s="621">
        <v>16267</v>
      </c>
      <c r="S358" s="621">
        <v>15667</v>
      </c>
      <c r="T358" s="621">
        <v>498</v>
      </c>
      <c r="U358" s="621">
        <v>102</v>
      </c>
      <c r="V358" s="621">
        <v>600</v>
      </c>
      <c r="W358" s="622">
        <v>0.96309999999999996</v>
      </c>
      <c r="X358" s="464">
        <v>0</v>
      </c>
      <c r="Y358" s="464">
        <v>1</v>
      </c>
      <c r="Z358" s="464">
        <v>1</v>
      </c>
      <c r="AA358" s="464">
        <v>0</v>
      </c>
      <c r="AB358" s="464" t="s">
        <v>279</v>
      </c>
      <c r="AC358" s="463" t="s">
        <v>2547</v>
      </c>
      <c r="AD358" s="463"/>
      <c r="AE358" s="463"/>
      <c r="AF358" s="463"/>
      <c r="AG358" s="463"/>
      <c r="AH358" s="463"/>
      <c r="AI358" s="463"/>
      <c r="AJ358" s="460"/>
      <c r="AK358" s="460"/>
      <c r="AL358" s="460"/>
      <c r="AM358" s="460"/>
      <c r="AN358" s="460"/>
      <c r="AO358" s="460"/>
      <c r="AP358" s="463" t="s">
        <v>289</v>
      </c>
      <c r="AQ358" s="463">
        <v>0</v>
      </c>
      <c r="AT358" s="177" t="s">
        <v>1076</v>
      </c>
      <c r="AU358" s="594" t="s">
        <v>2496</v>
      </c>
      <c r="AV358" s="392" t="s">
        <v>2548</v>
      </c>
      <c r="AW358" s="595" t="s">
        <v>2549</v>
      </c>
      <c r="AX358" s="450" t="s">
        <v>2494</v>
      </c>
    </row>
    <row r="359" spans="1:50" ht="35.15" hidden="1" customHeight="1">
      <c r="A359" s="149">
        <v>355</v>
      </c>
      <c r="B359" s="597" t="s">
        <v>279</v>
      </c>
      <c r="C359" s="597"/>
      <c r="D359" s="597" t="s">
        <v>2550</v>
      </c>
      <c r="E359" s="597" t="s">
        <v>2551</v>
      </c>
      <c r="F359" s="597" t="s">
        <v>281</v>
      </c>
      <c r="G359" s="597">
        <v>1</v>
      </c>
      <c r="H359" s="597">
        <v>0</v>
      </c>
      <c r="I359" s="597" t="s">
        <v>2530</v>
      </c>
      <c r="J359" s="597" t="s">
        <v>2552</v>
      </c>
      <c r="K359" s="597" t="s">
        <v>311</v>
      </c>
      <c r="L359" s="597" t="s">
        <v>284</v>
      </c>
      <c r="M359" s="597" t="s">
        <v>285</v>
      </c>
      <c r="N359" s="597" t="s">
        <v>2553</v>
      </c>
      <c r="O359" s="597" t="s">
        <v>2554</v>
      </c>
      <c r="P359" s="597" t="s">
        <v>2555</v>
      </c>
      <c r="Q359" s="597">
        <v>39600</v>
      </c>
      <c r="R359" s="621">
        <v>36062</v>
      </c>
      <c r="S359" s="621">
        <v>35730</v>
      </c>
      <c r="T359" s="621">
        <v>79</v>
      </c>
      <c r="U359" s="621">
        <v>253</v>
      </c>
      <c r="V359" s="621">
        <v>332</v>
      </c>
      <c r="W359" s="622">
        <v>0.99080000000000001</v>
      </c>
      <c r="X359" s="464">
        <v>1</v>
      </c>
      <c r="Y359" s="464">
        <v>1</v>
      </c>
      <c r="Z359" s="464">
        <v>1</v>
      </c>
      <c r="AA359" s="464">
        <v>1</v>
      </c>
      <c r="AB359" s="464" t="s">
        <v>279</v>
      </c>
      <c r="AC359" s="463" t="s">
        <v>2556</v>
      </c>
      <c r="AD359" s="463"/>
      <c r="AE359" s="463"/>
      <c r="AF359" s="463"/>
      <c r="AG359" s="463"/>
      <c r="AH359" s="463"/>
      <c r="AI359" s="463"/>
      <c r="AJ359" s="460"/>
      <c r="AK359" s="460"/>
      <c r="AL359" s="460"/>
      <c r="AM359" s="460"/>
      <c r="AN359" s="460"/>
      <c r="AO359" s="460"/>
      <c r="AP359" s="463" t="s">
        <v>289</v>
      </c>
      <c r="AQ359" s="463">
        <v>0</v>
      </c>
      <c r="AT359" s="177" t="s">
        <v>1076</v>
      </c>
      <c r="AU359" s="594" t="s">
        <v>2502</v>
      </c>
      <c r="AV359" s="392" t="s">
        <v>2557</v>
      </c>
      <c r="AW359" s="595" t="s">
        <v>2558</v>
      </c>
      <c r="AX359" s="450" t="s">
        <v>2500</v>
      </c>
    </row>
    <row r="360" spans="1:50" ht="35.15" hidden="1" customHeight="1">
      <c r="A360" s="149">
        <v>356</v>
      </c>
      <c r="B360" s="597" t="s">
        <v>279</v>
      </c>
      <c r="C360" s="597"/>
      <c r="D360" s="597" t="s">
        <v>2559</v>
      </c>
      <c r="E360" s="597" t="s">
        <v>2560</v>
      </c>
      <c r="F360" s="597" t="s">
        <v>281</v>
      </c>
      <c r="G360" s="597">
        <v>1</v>
      </c>
      <c r="H360" s="597">
        <v>0</v>
      </c>
      <c r="I360" s="597" t="s">
        <v>2530</v>
      </c>
      <c r="J360" s="597" t="s">
        <v>2561</v>
      </c>
      <c r="K360" s="597" t="s">
        <v>311</v>
      </c>
      <c r="L360" s="597" t="s">
        <v>284</v>
      </c>
      <c r="M360" s="597" t="s">
        <v>285</v>
      </c>
      <c r="N360" s="597" t="s">
        <v>2562</v>
      </c>
      <c r="O360" s="597" t="s">
        <v>2563</v>
      </c>
      <c r="P360" s="597" t="s">
        <v>2564</v>
      </c>
      <c r="Q360" s="597">
        <v>34134</v>
      </c>
      <c r="R360" s="621">
        <v>33324</v>
      </c>
      <c r="S360" s="621">
        <v>32716</v>
      </c>
      <c r="T360" s="621">
        <v>608</v>
      </c>
      <c r="U360" s="621">
        <v>0</v>
      </c>
      <c r="V360" s="621">
        <v>608</v>
      </c>
      <c r="W360" s="622">
        <v>0.98180000000000001</v>
      </c>
      <c r="X360" s="464">
        <v>1</v>
      </c>
      <c r="Y360" s="464">
        <v>1</v>
      </c>
      <c r="Z360" s="464">
        <v>1</v>
      </c>
      <c r="AA360" s="464">
        <v>1</v>
      </c>
      <c r="AB360" s="464" t="s">
        <v>279</v>
      </c>
      <c r="AC360" s="463" t="s">
        <v>2565</v>
      </c>
      <c r="AD360" s="463"/>
      <c r="AE360" s="463"/>
      <c r="AF360" s="463"/>
      <c r="AG360" s="463"/>
      <c r="AH360" s="463"/>
      <c r="AI360" s="463"/>
      <c r="AJ360" s="460"/>
      <c r="AK360" s="460"/>
      <c r="AL360" s="460"/>
      <c r="AM360" s="460"/>
      <c r="AN360" s="460"/>
      <c r="AO360" s="460"/>
      <c r="AP360" s="463" t="s">
        <v>289</v>
      </c>
      <c r="AQ360" s="463">
        <v>0</v>
      </c>
      <c r="AT360" s="177" t="s">
        <v>1319</v>
      </c>
      <c r="AU360" s="392" t="s">
        <v>2508</v>
      </c>
      <c r="AV360" s="392" t="s">
        <v>2566</v>
      </c>
      <c r="AW360" s="392" t="s">
        <v>2506</v>
      </c>
      <c r="AX360" s="450" t="s">
        <v>2506</v>
      </c>
    </row>
    <row r="361" spans="1:50" ht="35.15" hidden="1" customHeight="1">
      <c r="A361" s="149">
        <v>357</v>
      </c>
      <c r="B361" s="597" t="s">
        <v>279</v>
      </c>
      <c r="C361" s="597"/>
      <c r="D361" s="597" t="s">
        <v>2567</v>
      </c>
      <c r="E361" s="597" t="s">
        <v>2568</v>
      </c>
      <c r="F361" s="597" t="s">
        <v>281</v>
      </c>
      <c r="G361" s="597">
        <v>1</v>
      </c>
      <c r="H361" s="597">
        <v>0</v>
      </c>
      <c r="I361" s="597" t="s">
        <v>2530</v>
      </c>
      <c r="J361" s="597" t="s">
        <v>2569</v>
      </c>
      <c r="K361" s="597" t="s">
        <v>973</v>
      </c>
      <c r="L361" s="597" t="s">
        <v>284</v>
      </c>
      <c r="M361" s="597" t="s">
        <v>285</v>
      </c>
      <c r="N361" s="597" t="s">
        <v>2570</v>
      </c>
      <c r="O361" s="597" t="s">
        <v>2571</v>
      </c>
      <c r="P361" s="597" t="s">
        <v>2572</v>
      </c>
      <c r="Q361" s="597">
        <v>51016</v>
      </c>
      <c r="R361" s="621">
        <v>48651</v>
      </c>
      <c r="S361" s="621">
        <v>48071</v>
      </c>
      <c r="T361" s="621">
        <v>342</v>
      </c>
      <c r="U361" s="621">
        <v>238</v>
      </c>
      <c r="V361" s="621">
        <v>580</v>
      </c>
      <c r="W361" s="622">
        <v>0.98809999999999998</v>
      </c>
      <c r="X361" s="464">
        <v>1</v>
      </c>
      <c r="Y361" s="464">
        <v>1</v>
      </c>
      <c r="Z361" s="464">
        <v>1</v>
      </c>
      <c r="AA361" s="464">
        <v>1</v>
      </c>
      <c r="AB361" s="464" t="s">
        <v>279</v>
      </c>
      <c r="AC361" s="463" t="s">
        <v>2573</v>
      </c>
      <c r="AD361" s="463"/>
      <c r="AE361" s="463"/>
      <c r="AF361" s="463"/>
      <c r="AG361" s="463"/>
      <c r="AH361" s="463"/>
      <c r="AI361" s="463"/>
      <c r="AJ361" s="460"/>
      <c r="AK361" s="460"/>
      <c r="AL361" s="460"/>
      <c r="AM361" s="460"/>
      <c r="AN361" s="460"/>
      <c r="AO361" s="460"/>
      <c r="AP361" s="463" t="s">
        <v>289</v>
      </c>
      <c r="AQ361" s="463">
        <v>0</v>
      </c>
      <c r="AT361" s="177" t="s">
        <v>1319</v>
      </c>
      <c r="AU361" s="392" t="s">
        <v>2513</v>
      </c>
      <c r="AV361" s="392" t="s">
        <v>2574</v>
      </c>
      <c r="AW361" s="392" t="s">
        <v>2575</v>
      </c>
      <c r="AX361" s="450" t="s">
        <v>2511</v>
      </c>
    </row>
    <row r="362" spans="1:50" ht="35.15" hidden="1" customHeight="1">
      <c r="A362" s="149">
        <v>358</v>
      </c>
      <c r="B362" s="597" t="s">
        <v>279</v>
      </c>
      <c r="C362" s="597"/>
      <c r="D362" s="597" t="s">
        <v>2576</v>
      </c>
      <c r="E362" s="597" t="s">
        <v>2577</v>
      </c>
      <c r="F362" s="597" t="s">
        <v>281</v>
      </c>
      <c r="G362" s="597">
        <v>2</v>
      </c>
      <c r="H362" s="597">
        <v>0</v>
      </c>
      <c r="I362" s="597" t="s">
        <v>2530</v>
      </c>
      <c r="J362" s="597" t="s">
        <v>2578</v>
      </c>
      <c r="K362" s="597" t="s">
        <v>973</v>
      </c>
      <c r="L362" s="597" t="s">
        <v>284</v>
      </c>
      <c r="M362" s="597" t="s">
        <v>285</v>
      </c>
      <c r="N362" s="597" t="s">
        <v>2577</v>
      </c>
      <c r="O362" s="597" t="s">
        <v>2579</v>
      </c>
      <c r="P362" s="597" t="s">
        <v>2580</v>
      </c>
      <c r="Q362" s="597">
        <v>32958</v>
      </c>
      <c r="R362" s="621">
        <v>29949</v>
      </c>
      <c r="S362" s="621">
        <v>29493</v>
      </c>
      <c r="T362" s="621">
        <v>390</v>
      </c>
      <c r="U362" s="621">
        <v>66</v>
      </c>
      <c r="V362" s="621">
        <v>456</v>
      </c>
      <c r="W362" s="622">
        <v>0.98480000000000001</v>
      </c>
      <c r="X362" s="464">
        <v>1</v>
      </c>
      <c r="Y362" s="464">
        <v>1</v>
      </c>
      <c r="Z362" s="464">
        <v>0</v>
      </c>
      <c r="AA362" s="464">
        <v>0</v>
      </c>
      <c r="AB362" s="464" t="s">
        <v>279</v>
      </c>
      <c r="AC362" s="463" t="s">
        <v>2581</v>
      </c>
      <c r="AD362" s="463" t="s">
        <v>2582</v>
      </c>
      <c r="AE362" s="463"/>
      <c r="AF362" s="463"/>
      <c r="AG362" s="463"/>
      <c r="AH362" s="463"/>
      <c r="AI362" s="463"/>
      <c r="AJ362" s="460"/>
      <c r="AK362" s="460"/>
      <c r="AL362" s="460"/>
      <c r="AM362" s="460"/>
      <c r="AN362" s="460"/>
      <c r="AO362" s="460"/>
      <c r="AP362" s="624" t="s">
        <v>323</v>
      </c>
      <c r="AQ362" s="463">
        <v>1</v>
      </c>
      <c r="AT362" s="177" t="s">
        <v>1076</v>
      </c>
      <c r="AU362" s="594" t="s">
        <v>2518</v>
      </c>
      <c r="AV362" s="392" t="s">
        <v>2583</v>
      </c>
      <c r="AW362" s="595" t="s">
        <v>627</v>
      </c>
      <c r="AX362" s="450" t="s">
        <v>2516</v>
      </c>
    </row>
    <row r="363" spans="1:50" ht="35.15" hidden="1" customHeight="1">
      <c r="A363" s="149">
        <v>359</v>
      </c>
      <c r="B363" s="597" t="s">
        <v>1319</v>
      </c>
      <c r="C363" s="597"/>
      <c r="D363" s="597" t="s">
        <v>2584</v>
      </c>
      <c r="E363" s="597" t="s">
        <v>2585</v>
      </c>
      <c r="F363" s="597" t="s">
        <v>281</v>
      </c>
      <c r="G363" s="597">
        <v>1</v>
      </c>
      <c r="H363" s="597">
        <v>0</v>
      </c>
      <c r="I363" s="597" t="s">
        <v>2530</v>
      </c>
      <c r="J363" s="597" t="s">
        <v>2538</v>
      </c>
      <c r="K363" s="597" t="s">
        <v>2529</v>
      </c>
      <c r="L363" s="597" t="s">
        <v>1322</v>
      </c>
      <c r="M363" s="597" t="s">
        <v>285</v>
      </c>
      <c r="N363" s="597" t="s">
        <v>2585</v>
      </c>
      <c r="O363" s="597" t="s">
        <v>2585</v>
      </c>
      <c r="P363" s="597" t="s">
        <v>2586</v>
      </c>
      <c r="Q363" s="597">
        <v>8050</v>
      </c>
      <c r="R363" s="621">
        <v>7956</v>
      </c>
      <c r="S363" s="621">
        <v>7903</v>
      </c>
      <c r="T363" s="621">
        <v>53</v>
      </c>
      <c r="U363" s="621">
        <v>0</v>
      </c>
      <c r="V363" s="621">
        <v>53</v>
      </c>
      <c r="W363" s="622">
        <v>0.99329999999999996</v>
      </c>
      <c r="X363" s="464">
        <v>1</v>
      </c>
      <c r="Y363" s="464">
        <v>1</v>
      </c>
      <c r="Z363" s="464">
        <v>1</v>
      </c>
      <c r="AA363" s="464">
        <v>1</v>
      </c>
      <c r="AB363" s="464" t="s">
        <v>1319</v>
      </c>
      <c r="AC363" s="463" t="s">
        <v>2587</v>
      </c>
      <c r="AD363" s="463"/>
      <c r="AE363" s="463"/>
      <c r="AF363" s="463"/>
      <c r="AG363" s="463"/>
      <c r="AH363" s="463"/>
      <c r="AI363" s="463"/>
      <c r="AJ363" s="460"/>
      <c r="AK363" s="460"/>
      <c r="AL363" s="460"/>
      <c r="AM363" s="460"/>
      <c r="AN363" s="460"/>
      <c r="AO363" s="460"/>
      <c r="AP363" s="463" t="s">
        <v>289</v>
      </c>
      <c r="AQ363" s="463">
        <v>0</v>
      </c>
      <c r="AT363" s="177" t="s">
        <v>1076</v>
      </c>
      <c r="AU363" s="392" t="s">
        <v>2524</v>
      </c>
      <c r="AV363" s="392" t="s">
        <v>2588</v>
      </c>
      <c r="AW363" s="392" t="s">
        <v>2589</v>
      </c>
      <c r="AX363" s="450" t="s">
        <v>2522</v>
      </c>
    </row>
    <row r="364" spans="1:50" ht="35.15" hidden="1" customHeight="1">
      <c r="A364" s="149">
        <v>360</v>
      </c>
      <c r="B364" s="597" t="s">
        <v>279</v>
      </c>
      <c r="C364" s="597"/>
      <c r="D364" s="597" t="s">
        <v>2590</v>
      </c>
      <c r="E364" s="597" t="s">
        <v>2591</v>
      </c>
      <c r="F364" s="597" t="s">
        <v>281</v>
      </c>
      <c r="G364" s="597">
        <v>1</v>
      </c>
      <c r="H364" s="597">
        <v>0</v>
      </c>
      <c r="I364" s="597" t="s">
        <v>2530</v>
      </c>
      <c r="J364" s="597" t="s">
        <v>2561</v>
      </c>
      <c r="K364" s="597" t="s">
        <v>311</v>
      </c>
      <c r="L364" s="597" t="s">
        <v>284</v>
      </c>
      <c r="M364" s="597" t="s">
        <v>285</v>
      </c>
      <c r="N364" s="597" t="s">
        <v>2591</v>
      </c>
      <c r="O364" s="597" t="s">
        <v>2591</v>
      </c>
      <c r="P364" s="597" t="s">
        <v>2592</v>
      </c>
      <c r="Q364" s="597">
        <v>15660</v>
      </c>
      <c r="R364" s="621">
        <v>14677</v>
      </c>
      <c r="S364" s="621">
        <v>14416</v>
      </c>
      <c r="T364" s="621">
        <v>44</v>
      </c>
      <c r="U364" s="621">
        <v>217</v>
      </c>
      <c r="V364" s="621">
        <v>261</v>
      </c>
      <c r="W364" s="622">
        <v>0.98219999999999996</v>
      </c>
      <c r="X364" s="464">
        <v>1</v>
      </c>
      <c r="Y364" s="464">
        <v>1</v>
      </c>
      <c r="Z364" s="464">
        <v>1</v>
      </c>
      <c r="AA364" s="464">
        <v>1</v>
      </c>
      <c r="AB364" s="464" t="s">
        <v>279</v>
      </c>
      <c r="AC364" s="463" t="s">
        <v>2593</v>
      </c>
      <c r="AD364" s="463"/>
      <c r="AE364" s="463"/>
      <c r="AF364" s="463"/>
      <c r="AG364" s="463"/>
      <c r="AH364" s="463"/>
      <c r="AI364" s="463"/>
      <c r="AJ364" s="460"/>
      <c r="AK364" s="460"/>
      <c r="AL364" s="460"/>
      <c r="AM364" s="460"/>
      <c r="AN364" s="460"/>
      <c r="AO364" s="460"/>
      <c r="AP364" s="463" t="s">
        <v>289</v>
      </c>
      <c r="AQ364" s="463">
        <v>0</v>
      </c>
      <c r="AT364" s="177" t="s">
        <v>1076</v>
      </c>
      <c r="AU364" s="392" t="s">
        <v>2525</v>
      </c>
      <c r="AV364" s="392" t="s">
        <v>2594</v>
      </c>
      <c r="AW364" s="392" t="s">
        <v>2595</v>
      </c>
      <c r="AX364" s="450" t="s">
        <v>2522</v>
      </c>
    </row>
    <row r="365" spans="1:50" ht="35.15" hidden="1" customHeight="1">
      <c r="A365" s="149">
        <v>361</v>
      </c>
      <c r="B365" s="597" t="s">
        <v>279</v>
      </c>
      <c r="C365" s="597"/>
      <c r="D365" s="597" t="s">
        <v>2596</v>
      </c>
      <c r="E365" s="597" t="s">
        <v>2597</v>
      </c>
      <c r="F365" s="597" t="s">
        <v>281</v>
      </c>
      <c r="G365" s="597">
        <v>1</v>
      </c>
      <c r="H365" s="597">
        <v>0</v>
      </c>
      <c r="I365" s="597" t="s">
        <v>2530</v>
      </c>
      <c r="J365" s="597" t="s">
        <v>2545</v>
      </c>
      <c r="K365" s="597" t="s">
        <v>973</v>
      </c>
      <c r="L365" s="597" t="s">
        <v>284</v>
      </c>
      <c r="M365" s="597" t="s">
        <v>285</v>
      </c>
      <c r="N365" s="597" t="s">
        <v>2597</v>
      </c>
      <c r="O365" s="597" t="s">
        <v>2597</v>
      </c>
      <c r="P365" s="597" t="s">
        <v>2598</v>
      </c>
      <c r="Q365" s="597">
        <v>15883</v>
      </c>
      <c r="R365" s="621">
        <v>14904</v>
      </c>
      <c r="S365" s="621">
        <v>14658</v>
      </c>
      <c r="T365" s="621">
        <v>77</v>
      </c>
      <c r="U365" s="621">
        <v>169</v>
      </c>
      <c r="V365" s="621">
        <v>246</v>
      </c>
      <c r="W365" s="622">
        <v>0.98350000000000004</v>
      </c>
      <c r="X365" s="464">
        <v>1</v>
      </c>
      <c r="Y365" s="464">
        <v>1</v>
      </c>
      <c r="Z365" s="464">
        <v>1</v>
      </c>
      <c r="AA365" s="464">
        <v>1</v>
      </c>
      <c r="AB365" s="464" t="s">
        <v>279</v>
      </c>
      <c r="AC365" s="463" t="s">
        <v>2599</v>
      </c>
      <c r="AD365" s="463"/>
      <c r="AE365" s="463"/>
      <c r="AF365" s="463"/>
      <c r="AG365" s="463"/>
      <c r="AH365" s="463"/>
      <c r="AI365" s="463"/>
      <c r="AJ365" s="460"/>
      <c r="AK365" s="460"/>
      <c r="AL365" s="460"/>
      <c r="AM365" s="460"/>
      <c r="AN365" s="460"/>
      <c r="AO365" s="460"/>
      <c r="AP365" s="463" t="s">
        <v>289</v>
      </c>
      <c r="AQ365" s="463">
        <v>0</v>
      </c>
      <c r="AT365" s="177" t="s">
        <v>1319</v>
      </c>
      <c r="AU365" s="392" t="s">
        <v>2534</v>
      </c>
      <c r="AV365" s="392" t="s">
        <v>2600</v>
      </c>
      <c r="AW365" s="392" t="s">
        <v>2601</v>
      </c>
      <c r="AX365" s="450" t="s">
        <v>2529</v>
      </c>
    </row>
    <row r="366" spans="1:50" ht="35.15" hidden="1" customHeight="1">
      <c r="A366" s="149">
        <v>362</v>
      </c>
      <c r="B366" s="597" t="s">
        <v>1069</v>
      </c>
      <c r="C366" s="597"/>
      <c r="D366" s="597" t="s">
        <v>2602</v>
      </c>
      <c r="E366" s="597" t="s">
        <v>2603</v>
      </c>
      <c r="F366" s="597" t="s">
        <v>281</v>
      </c>
      <c r="G366" s="597">
        <v>1</v>
      </c>
      <c r="H366" s="597">
        <v>0</v>
      </c>
      <c r="I366" s="597" t="s">
        <v>2530</v>
      </c>
      <c r="J366" s="597" t="s">
        <v>2604</v>
      </c>
      <c r="K366" s="597" t="s">
        <v>2605</v>
      </c>
      <c r="L366" s="597" t="s">
        <v>1116</v>
      </c>
      <c r="M366" s="597" t="s">
        <v>285</v>
      </c>
      <c r="N366" s="597" t="s">
        <v>2603</v>
      </c>
      <c r="O366" s="597" t="s">
        <v>2603</v>
      </c>
      <c r="P366" s="597" t="s">
        <v>2606</v>
      </c>
      <c r="Q366" s="597">
        <v>14404</v>
      </c>
      <c r="R366" s="621">
        <v>13199</v>
      </c>
      <c r="S366" s="621">
        <v>13146</v>
      </c>
      <c r="T366" s="621">
        <v>13</v>
      </c>
      <c r="U366" s="621">
        <v>40</v>
      </c>
      <c r="V366" s="621">
        <v>53</v>
      </c>
      <c r="W366" s="622">
        <v>0.996</v>
      </c>
      <c r="X366" s="464">
        <v>1</v>
      </c>
      <c r="Y366" s="464">
        <v>1</v>
      </c>
      <c r="Z366" s="464">
        <v>1</v>
      </c>
      <c r="AA366" s="464">
        <v>1</v>
      </c>
      <c r="AB366" s="464" t="s">
        <v>1069</v>
      </c>
      <c r="AC366" s="463" t="s">
        <v>2607</v>
      </c>
      <c r="AD366" s="463"/>
      <c r="AE366" s="463"/>
      <c r="AF366" s="463"/>
      <c r="AG366" s="463"/>
      <c r="AH366" s="463"/>
      <c r="AI366" s="463"/>
      <c r="AJ366" s="460"/>
      <c r="AK366" s="460"/>
      <c r="AL366" s="460"/>
      <c r="AM366" s="460"/>
      <c r="AN366" s="460"/>
      <c r="AO366" s="460"/>
      <c r="AP366" s="463" t="s">
        <v>289</v>
      </c>
      <c r="AQ366" s="463">
        <v>0</v>
      </c>
      <c r="AT366" s="177" t="s">
        <v>279</v>
      </c>
      <c r="AU366" s="392" t="s">
        <v>2541</v>
      </c>
      <c r="AV366" s="392" t="s">
        <v>2608</v>
      </c>
      <c r="AW366" s="392" t="s">
        <v>2609</v>
      </c>
      <c r="AX366" s="450" t="s">
        <v>973</v>
      </c>
    </row>
    <row r="367" spans="1:50" ht="35.15" hidden="1" customHeight="1">
      <c r="A367" s="149">
        <v>363</v>
      </c>
      <c r="B367" s="597" t="s">
        <v>279</v>
      </c>
      <c r="C367" s="597"/>
      <c r="D367" s="597" t="s">
        <v>2610</v>
      </c>
      <c r="E367" s="597" t="s">
        <v>2611</v>
      </c>
      <c r="F367" s="597" t="s">
        <v>281</v>
      </c>
      <c r="G367" s="597">
        <v>1</v>
      </c>
      <c r="H367" s="597">
        <v>0</v>
      </c>
      <c r="I367" s="597" t="s">
        <v>2530</v>
      </c>
      <c r="J367" s="597" t="s">
        <v>2538</v>
      </c>
      <c r="K367" s="597" t="s">
        <v>973</v>
      </c>
      <c r="L367" s="597" t="s">
        <v>284</v>
      </c>
      <c r="M367" s="597" t="s">
        <v>285</v>
      </c>
      <c r="N367" s="597" t="s">
        <v>2611</v>
      </c>
      <c r="O367" s="597" t="s">
        <v>2611</v>
      </c>
      <c r="P367" s="597" t="s">
        <v>2612</v>
      </c>
      <c r="Q367" s="597">
        <v>22735</v>
      </c>
      <c r="R367" s="621">
        <v>21878</v>
      </c>
      <c r="S367" s="621">
        <v>21526</v>
      </c>
      <c r="T367" s="621">
        <v>196</v>
      </c>
      <c r="U367" s="621">
        <v>156</v>
      </c>
      <c r="V367" s="621">
        <v>352</v>
      </c>
      <c r="W367" s="622">
        <v>0.9839</v>
      </c>
      <c r="X367" s="464">
        <v>1</v>
      </c>
      <c r="Y367" s="464">
        <v>1</v>
      </c>
      <c r="Z367" s="464">
        <v>1</v>
      </c>
      <c r="AA367" s="464">
        <v>1</v>
      </c>
      <c r="AB367" s="464" t="s">
        <v>279</v>
      </c>
      <c r="AC367" s="463" t="s">
        <v>2613</v>
      </c>
      <c r="AD367" s="463"/>
      <c r="AE367" s="463"/>
      <c r="AF367" s="463"/>
      <c r="AG367" s="463"/>
      <c r="AH367" s="463"/>
      <c r="AI367" s="463"/>
      <c r="AJ367" s="460"/>
      <c r="AK367" s="460"/>
      <c r="AL367" s="460"/>
      <c r="AM367" s="460"/>
      <c r="AN367" s="460"/>
      <c r="AO367" s="460"/>
      <c r="AP367" s="463" t="s">
        <v>289</v>
      </c>
      <c r="AQ367" s="463">
        <v>0</v>
      </c>
      <c r="AT367" s="177" t="s">
        <v>279</v>
      </c>
      <c r="AU367" s="594" t="s">
        <v>2547</v>
      </c>
      <c r="AV367" s="392" t="s">
        <v>2614</v>
      </c>
      <c r="AW367" s="595" t="s">
        <v>2615</v>
      </c>
      <c r="AX367" s="450" t="s">
        <v>2544</v>
      </c>
    </row>
    <row r="368" spans="1:50" ht="35.15" hidden="1" customHeight="1">
      <c r="A368" s="149">
        <v>364</v>
      </c>
      <c r="B368" s="597" t="s">
        <v>279</v>
      </c>
      <c r="C368" s="597"/>
      <c r="D368" s="597" t="s">
        <v>2616</v>
      </c>
      <c r="E368" s="597" t="s">
        <v>2617</v>
      </c>
      <c r="F368" s="597" t="s">
        <v>281</v>
      </c>
      <c r="G368" s="597">
        <v>1</v>
      </c>
      <c r="H368" s="597">
        <v>0</v>
      </c>
      <c r="I368" s="597" t="s">
        <v>2530</v>
      </c>
      <c r="J368" s="597" t="s">
        <v>2618</v>
      </c>
      <c r="K368" s="597" t="s">
        <v>973</v>
      </c>
      <c r="L368" s="597" t="s">
        <v>339</v>
      </c>
      <c r="M368" s="597" t="s">
        <v>285</v>
      </c>
      <c r="N368" s="597" t="s">
        <v>2617</v>
      </c>
      <c r="O368" s="597" t="s">
        <v>2617</v>
      </c>
      <c r="P368" s="597" t="s">
        <v>2619</v>
      </c>
      <c r="Q368" s="597">
        <v>17410</v>
      </c>
      <c r="R368" s="621">
        <v>16803</v>
      </c>
      <c r="S368" s="621">
        <v>16343</v>
      </c>
      <c r="T368" s="621">
        <v>309</v>
      </c>
      <c r="U368" s="621">
        <v>151</v>
      </c>
      <c r="V368" s="621">
        <v>460</v>
      </c>
      <c r="W368" s="622">
        <v>0.97260000000000002</v>
      </c>
      <c r="X368" s="464">
        <v>0</v>
      </c>
      <c r="Y368" s="464">
        <v>1</v>
      </c>
      <c r="Z368" s="464">
        <v>1</v>
      </c>
      <c r="AA368" s="464">
        <v>0</v>
      </c>
      <c r="AB368" s="464" t="s">
        <v>279</v>
      </c>
      <c r="AC368" s="463" t="s">
        <v>2620</v>
      </c>
      <c r="AD368" s="463"/>
      <c r="AE368" s="463"/>
      <c r="AF368" s="463"/>
      <c r="AG368" s="463"/>
      <c r="AH368" s="463"/>
      <c r="AI368" s="463"/>
      <c r="AJ368" s="460"/>
      <c r="AK368" s="460"/>
      <c r="AL368" s="460"/>
      <c r="AM368" s="460"/>
      <c r="AN368" s="460"/>
      <c r="AO368" s="460"/>
      <c r="AP368" s="463" t="s">
        <v>289</v>
      </c>
      <c r="AQ368" s="463">
        <v>0</v>
      </c>
      <c r="AT368" s="177" t="s">
        <v>279</v>
      </c>
      <c r="AU368" s="594" t="s">
        <v>2556</v>
      </c>
      <c r="AV368" s="392" t="s">
        <v>2621</v>
      </c>
      <c r="AW368" s="595" t="s">
        <v>2622</v>
      </c>
      <c r="AX368" s="450" t="s">
        <v>2551</v>
      </c>
    </row>
    <row r="369" spans="1:50" ht="35.15" hidden="1" customHeight="1">
      <c r="A369" s="149">
        <v>365</v>
      </c>
      <c r="B369" s="597" t="s">
        <v>1319</v>
      </c>
      <c r="C369" s="597"/>
      <c r="D369" s="597" t="s">
        <v>2623</v>
      </c>
      <c r="E369" s="597" t="s">
        <v>2624</v>
      </c>
      <c r="F369" s="597" t="s">
        <v>281</v>
      </c>
      <c r="G369" s="597">
        <v>1</v>
      </c>
      <c r="H369" s="597">
        <v>0</v>
      </c>
      <c r="I369" s="597" t="s">
        <v>2530</v>
      </c>
      <c r="J369" s="597" t="s">
        <v>2625</v>
      </c>
      <c r="K369" s="597" t="s">
        <v>2529</v>
      </c>
      <c r="L369" s="597" t="s">
        <v>675</v>
      </c>
      <c r="M369" s="597" t="s">
        <v>285</v>
      </c>
      <c r="N369" s="597" t="s">
        <v>2624</v>
      </c>
      <c r="O369" s="597" t="s">
        <v>2624</v>
      </c>
      <c r="P369" s="597" t="s">
        <v>2626</v>
      </c>
      <c r="Q369" s="597">
        <v>18997</v>
      </c>
      <c r="R369" s="621">
        <v>17968</v>
      </c>
      <c r="S369" s="621">
        <v>17593</v>
      </c>
      <c r="T369" s="621">
        <v>181</v>
      </c>
      <c r="U369" s="621">
        <v>194</v>
      </c>
      <c r="V369" s="621">
        <v>375</v>
      </c>
      <c r="W369" s="622">
        <v>0.97909999999999997</v>
      </c>
      <c r="X369" s="464">
        <v>0</v>
      </c>
      <c r="Y369" s="464">
        <v>1</v>
      </c>
      <c r="Z369" s="464">
        <v>1</v>
      </c>
      <c r="AA369" s="464">
        <v>0</v>
      </c>
      <c r="AB369" s="464" t="s">
        <v>1319</v>
      </c>
      <c r="AC369" s="463" t="s">
        <v>2627</v>
      </c>
      <c r="AD369" s="463"/>
      <c r="AE369" s="463"/>
      <c r="AF369" s="463"/>
      <c r="AG369" s="463"/>
      <c r="AH369" s="463"/>
      <c r="AI369" s="463"/>
      <c r="AJ369" s="460"/>
      <c r="AK369" s="460"/>
      <c r="AL369" s="460"/>
      <c r="AM369" s="460"/>
      <c r="AN369" s="460"/>
      <c r="AO369" s="460"/>
      <c r="AP369" s="463" t="s">
        <v>289</v>
      </c>
      <c r="AQ369" s="463">
        <v>0</v>
      </c>
      <c r="AT369" s="177" t="s">
        <v>279</v>
      </c>
      <c r="AU369" s="392" t="s">
        <v>2565</v>
      </c>
      <c r="AV369" s="392" t="s">
        <v>2628</v>
      </c>
      <c r="AW369" s="392" t="s">
        <v>2629</v>
      </c>
      <c r="AX369" s="450" t="s">
        <v>2560</v>
      </c>
    </row>
    <row r="370" spans="1:50" ht="35.15" hidden="1" customHeight="1">
      <c r="A370" s="149">
        <v>366</v>
      </c>
      <c r="B370" s="597" t="s">
        <v>1319</v>
      </c>
      <c r="C370" s="597"/>
      <c r="D370" s="597" t="s">
        <v>2630</v>
      </c>
      <c r="E370" s="597" t="s">
        <v>2631</v>
      </c>
      <c r="F370" s="597" t="s">
        <v>281</v>
      </c>
      <c r="G370" s="597">
        <v>1</v>
      </c>
      <c r="H370" s="597">
        <v>0</v>
      </c>
      <c r="I370" s="597" t="s">
        <v>2530</v>
      </c>
      <c r="J370" s="597" t="s">
        <v>2632</v>
      </c>
      <c r="K370" s="597" t="s">
        <v>2529</v>
      </c>
      <c r="L370" s="597" t="s">
        <v>1322</v>
      </c>
      <c r="M370" s="597" t="s">
        <v>285</v>
      </c>
      <c r="N370" s="597" t="s">
        <v>2631</v>
      </c>
      <c r="O370" s="597" t="s">
        <v>2631</v>
      </c>
      <c r="P370" s="597" t="s">
        <v>2633</v>
      </c>
      <c r="Q370" s="597">
        <v>24848</v>
      </c>
      <c r="R370" s="621">
        <v>24591</v>
      </c>
      <c r="S370" s="621">
        <v>24373</v>
      </c>
      <c r="T370" s="621">
        <v>173</v>
      </c>
      <c r="U370" s="621">
        <v>45</v>
      </c>
      <c r="V370" s="621">
        <v>218</v>
      </c>
      <c r="W370" s="622">
        <v>0.99109999999999998</v>
      </c>
      <c r="X370" s="464">
        <v>1</v>
      </c>
      <c r="Y370" s="464">
        <v>1</v>
      </c>
      <c r="Z370" s="464">
        <v>1</v>
      </c>
      <c r="AA370" s="464">
        <v>1</v>
      </c>
      <c r="AB370" s="464" t="s">
        <v>1319</v>
      </c>
      <c r="AC370" s="463" t="s">
        <v>2634</v>
      </c>
      <c r="AD370" s="463"/>
      <c r="AE370" s="463"/>
      <c r="AF370" s="463"/>
      <c r="AG370" s="463"/>
      <c r="AH370" s="463"/>
      <c r="AI370" s="463"/>
      <c r="AJ370" s="460"/>
      <c r="AK370" s="460"/>
      <c r="AL370" s="460"/>
      <c r="AM370" s="460"/>
      <c r="AN370" s="460"/>
      <c r="AO370" s="460"/>
      <c r="AP370" s="463" t="s">
        <v>289</v>
      </c>
      <c r="AQ370" s="463">
        <v>0</v>
      </c>
      <c r="AT370" s="177" t="s">
        <v>279</v>
      </c>
      <c r="AU370" s="594" t="s">
        <v>2573</v>
      </c>
      <c r="AV370" s="392" t="s">
        <v>2635</v>
      </c>
      <c r="AW370" s="595" t="s">
        <v>2636</v>
      </c>
      <c r="AX370" s="450" t="s">
        <v>2568</v>
      </c>
    </row>
    <row r="371" spans="1:50" ht="35.15" hidden="1" customHeight="1">
      <c r="A371" s="149">
        <v>367</v>
      </c>
      <c r="B371" s="597" t="s">
        <v>1319</v>
      </c>
      <c r="C371" s="597"/>
      <c r="D371" s="597" t="s">
        <v>2637</v>
      </c>
      <c r="E371" s="597" t="s">
        <v>2638</v>
      </c>
      <c r="F371" s="597" t="s">
        <v>281</v>
      </c>
      <c r="G371" s="597">
        <v>1</v>
      </c>
      <c r="H371" s="597">
        <v>0</v>
      </c>
      <c r="I371" s="597" t="s">
        <v>2530</v>
      </c>
      <c r="J371" s="597" t="s">
        <v>2639</v>
      </c>
      <c r="K371" s="597" t="s">
        <v>2529</v>
      </c>
      <c r="L371" s="597" t="s">
        <v>284</v>
      </c>
      <c r="M371" s="597" t="s">
        <v>285</v>
      </c>
      <c r="N371" s="597" t="s">
        <v>2638</v>
      </c>
      <c r="O371" s="597" t="s">
        <v>2638</v>
      </c>
      <c r="P371" s="597" t="s">
        <v>2640</v>
      </c>
      <c r="Q371" s="597">
        <v>23704</v>
      </c>
      <c r="R371" s="621">
        <v>23537</v>
      </c>
      <c r="S371" s="621">
        <v>23480</v>
      </c>
      <c r="T371" s="621">
        <v>57</v>
      </c>
      <c r="U371" s="621">
        <v>0</v>
      </c>
      <c r="V371" s="621">
        <v>57</v>
      </c>
      <c r="W371" s="622">
        <v>0.99760000000000004</v>
      </c>
      <c r="X371" s="464">
        <v>1</v>
      </c>
      <c r="Y371" s="464">
        <v>1</v>
      </c>
      <c r="Z371" s="464">
        <v>1</v>
      </c>
      <c r="AA371" s="464">
        <v>1</v>
      </c>
      <c r="AB371" s="464" t="s">
        <v>1319</v>
      </c>
      <c r="AC371" s="463" t="s">
        <v>2641</v>
      </c>
      <c r="AD371" s="463"/>
      <c r="AE371" s="463"/>
      <c r="AF371" s="463"/>
      <c r="AG371" s="463"/>
      <c r="AH371" s="463"/>
      <c r="AI371" s="463"/>
      <c r="AJ371" s="460"/>
      <c r="AK371" s="460"/>
      <c r="AL371" s="460"/>
      <c r="AM371" s="460"/>
      <c r="AN371" s="460"/>
      <c r="AO371" s="460"/>
      <c r="AP371" s="463" t="s">
        <v>289</v>
      </c>
      <c r="AQ371" s="463">
        <v>0</v>
      </c>
      <c r="AT371" s="177" t="s">
        <v>279</v>
      </c>
      <c r="AU371" s="392" t="s">
        <v>2581</v>
      </c>
      <c r="AV371" s="392" t="s">
        <v>2642</v>
      </c>
      <c r="AW371" s="392" t="s">
        <v>2577</v>
      </c>
      <c r="AX371" s="450" t="s">
        <v>2577</v>
      </c>
    </row>
    <row r="372" spans="1:50" ht="35.15" hidden="1" customHeight="1">
      <c r="A372" s="149">
        <v>368</v>
      </c>
      <c r="B372" s="597" t="s">
        <v>279</v>
      </c>
      <c r="C372" s="597"/>
      <c r="D372" s="597" t="s">
        <v>2643</v>
      </c>
      <c r="E372" s="597" t="s">
        <v>2644</v>
      </c>
      <c r="F372" s="597" t="s">
        <v>281</v>
      </c>
      <c r="G372" s="597">
        <v>1</v>
      </c>
      <c r="H372" s="597">
        <v>0</v>
      </c>
      <c r="I372" s="597" t="s">
        <v>2530</v>
      </c>
      <c r="J372" s="597" t="s">
        <v>2552</v>
      </c>
      <c r="K372" s="597" t="s">
        <v>374</v>
      </c>
      <c r="L372" s="597" t="s">
        <v>284</v>
      </c>
      <c r="M372" s="597" t="s">
        <v>285</v>
      </c>
      <c r="N372" s="597" t="s">
        <v>2644</v>
      </c>
      <c r="O372" s="597" t="s">
        <v>2645</v>
      </c>
      <c r="P372" s="597" t="s">
        <v>2646</v>
      </c>
      <c r="Q372" s="597">
        <v>17409</v>
      </c>
      <c r="R372" s="621">
        <v>16903</v>
      </c>
      <c r="S372" s="621">
        <v>16624</v>
      </c>
      <c r="T372" s="621">
        <v>118</v>
      </c>
      <c r="U372" s="621">
        <v>161</v>
      </c>
      <c r="V372" s="621">
        <v>279</v>
      </c>
      <c r="W372" s="622">
        <v>0.98350000000000004</v>
      </c>
      <c r="X372" s="464">
        <v>1</v>
      </c>
      <c r="Y372" s="464">
        <v>1</v>
      </c>
      <c r="Z372" s="464">
        <v>1</v>
      </c>
      <c r="AA372" s="464">
        <v>1</v>
      </c>
      <c r="AB372" s="464" t="s">
        <v>279</v>
      </c>
      <c r="AC372" s="463" t="s">
        <v>2647</v>
      </c>
      <c r="AD372" s="463"/>
      <c r="AE372" s="463"/>
      <c r="AF372" s="463"/>
      <c r="AG372" s="463"/>
      <c r="AH372" s="463"/>
      <c r="AI372" s="463"/>
      <c r="AJ372" s="460"/>
      <c r="AK372" s="460"/>
      <c r="AL372" s="460"/>
      <c r="AM372" s="460"/>
      <c r="AN372" s="460"/>
      <c r="AO372" s="460"/>
      <c r="AP372" s="463" t="s">
        <v>289</v>
      </c>
      <c r="AQ372" s="463">
        <v>0</v>
      </c>
      <c r="AT372" s="177" t="s">
        <v>279</v>
      </c>
      <c r="AU372" s="392" t="s">
        <v>2582</v>
      </c>
      <c r="AV372" s="392" t="s">
        <v>2648</v>
      </c>
      <c r="AW372" s="392" t="s">
        <v>2649</v>
      </c>
      <c r="AX372" s="450" t="s">
        <v>2577</v>
      </c>
    </row>
    <row r="373" spans="1:50" ht="35.15" hidden="1" customHeight="1">
      <c r="A373" s="149">
        <v>369</v>
      </c>
      <c r="B373" s="597" t="s">
        <v>1319</v>
      </c>
      <c r="C373" s="597"/>
      <c r="D373" s="597" t="s">
        <v>2650</v>
      </c>
      <c r="E373" s="597" t="s">
        <v>2651</v>
      </c>
      <c r="F373" s="597" t="s">
        <v>281</v>
      </c>
      <c r="G373" s="597">
        <v>1</v>
      </c>
      <c r="H373" s="597">
        <v>0</v>
      </c>
      <c r="I373" s="597" t="s">
        <v>2530</v>
      </c>
      <c r="J373" s="597" t="s">
        <v>2625</v>
      </c>
      <c r="K373" s="597" t="s">
        <v>2529</v>
      </c>
      <c r="L373" s="597" t="s">
        <v>1322</v>
      </c>
      <c r="M373" s="597" t="s">
        <v>285</v>
      </c>
      <c r="N373" s="597" t="s">
        <v>2651</v>
      </c>
      <c r="O373" s="597" t="s">
        <v>2651</v>
      </c>
      <c r="P373" s="597" t="s">
        <v>2652</v>
      </c>
      <c r="Q373" s="597">
        <v>15647</v>
      </c>
      <c r="R373" s="621">
        <v>15648</v>
      </c>
      <c r="S373" s="621">
        <v>15323</v>
      </c>
      <c r="T373" s="621">
        <v>222</v>
      </c>
      <c r="U373" s="621">
        <v>103</v>
      </c>
      <c r="V373" s="621">
        <v>325</v>
      </c>
      <c r="W373" s="622">
        <v>0.97919999999999996</v>
      </c>
      <c r="X373" s="464">
        <v>0</v>
      </c>
      <c r="Y373" s="464">
        <v>1</v>
      </c>
      <c r="Z373" s="464">
        <v>1</v>
      </c>
      <c r="AA373" s="464">
        <v>0</v>
      </c>
      <c r="AB373" s="464" t="s">
        <v>1319</v>
      </c>
      <c r="AC373" s="463" t="s">
        <v>2653</v>
      </c>
      <c r="AD373" s="463"/>
      <c r="AE373" s="463"/>
      <c r="AF373" s="463"/>
      <c r="AG373" s="463"/>
      <c r="AH373" s="463"/>
      <c r="AI373" s="463"/>
      <c r="AJ373" s="460"/>
      <c r="AK373" s="460"/>
      <c r="AL373" s="460"/>
      <c r="AM373" s="460"/>
      <c r="AN373" s="460"/>
      <c r="AO373" s="460"/>
      <c r="AP373" s="463" t="s">
        <v>289</v>
      </c>
      <c r="AQ373" s="463">
        <v>0</v>
      </c>
      <c r="AT373" s="177" t="s">
        <v>1319</v>
      </c>
      <c r="AU373" s="392" t="s">
        <v>2587</v>
      </c>
      <c r="AV373" s="392" t="s">
        <v>2654</v>
      </c>
      <c r="AW373" s="392" t="s">
        <v>2520</v>
      </c>
      <c r="AX373" s="450" t="s">
        <v>2585</v>
      </c>
    </row>
    <row r="374" spans="1:50" ht="35.15" hidden="1" customHeight="1">
      <c r="A374" s="149">
        <v>370</v>
      </c>
      <c r="B374" s="597" t="s">
        <v>1069</v>
      </c>
      <c r="C374" s="597"/>
      <c r="D374" s="597" t="s">
        <v>2655</v>
      </c>
      <c r="E374" s="597" t="s">
        <v>2656</v>
      </c>
      <c r="F374" s="597" t="s">
        <v>281</v>
      </c>
      <c r="G374" s="597">
        <v>1</v>
      </c>
      <c r="H374" s="597">
        <v>0</v>
      </c>
      <c r="I374" s="597" t="s">
        <v>2530</v>
      </c>
      <c r="J374" s="597" t="s">
        <v>2604</v>
      </c>
      <c r="K374" s="597" t="s">
        <v>2605</v>
      </c>
      <c r="L374" s="597" t="s">
        <v>1116</v>
      </c>
      <c r="M374" s="597" t="s">
        <v>285</v>
      </c>
      <c r="N374" s="597" t="s">
        <v>2656</v>
      </c>
      <c r="O374" s="597" t="s">
        <v>2656</v>
      </c>
      <c r="P374" s="597" t="s">
        <v>2657</v>
      </c>
      <c r="Q374" s="597">
        <v>12851</v>
      </c>
      <c r="R374" s="621">
        <v>11079</v>
      </c>
      <c r="S374" s="621">
        <v>10899</v>
      </c>
      <c r="T374" s="621">
        <v>172</v>
      </c>
      <c r="U374" s="621">
        <v>8</v>
      </c>
      <c r="V374" s="621">
        <v>180</v>
      </c>
      <c r="W374" s="622">
        <v>0.98380000000000001</v>
      </c>
      <c r="X374" s="464">
        <v>1</v>
      </c>
      <c r="Y374" s="464">
        <v>1</v>
      </c>
      <c r="Z374" s="464">
        <v>1</v>
      </c>
      <c r="AA374" s="464">
        <v>1</v>
      </c>
      <c r="AB374" s="464" t="s">
        <v>1069</v>
      </c>
      <c r="AC374" s="463" t="s">
        <v>2658</v>
      </c>
      <c r="AD374" s="463"/>
      <c r="AE374" s="463"/>
      <c r="AF374" s="463"/>
      <c r="AG374" s="463"/>
      <c r="AH374" s="463"/>
      <c r="AI374" s="463"/>
      <c r="AJ374" s="460"/>
      <c r="AK374" s="460"/>
      <c r="AL374" s="460"/>
      <c r="AM374" s="460"/>
      <c r="AN374" s="460"/>
      <c r="AO374" s="460"/>
      <c r="AP374" s="463" t="s">
        <v>289</v>
      </c>
      <c r="AQ374" s="463">
        <v>0</v>
      </c>
      <c r="AT374" s="177" t="s">
        <v>279</v>
      </c>
      <c r="AU374" s="594" t="s">
        <v>2593</v>
      </c>
      <c r="AV374" s="392" t="s">
        <v>2659</v>
      </c>
      <c r="AW374" s="595" t="s">
        <v>2660</v>
      </c>
      <c r="AX374" s="450" t="s">
        <v>2591</v>
      </c>
    </row>
    <row r="375" spans="1:50" ht="35.15" hidden="1" customHeight="1">
      <c r="A375" s="149">
        <v>371</v>
      </c>
      <c r="B375" s="597" t="s">
        <v>1319</v>
      </c>
      <c r="C375" s="597"/>
      <c r="D375" s="597" t="s">
        <v>2661</v>
      </c>
      <c r="E375" s="597" t="s">
        <v>2662</v>
      </c>
      <c r="F375" s="597" t="s">
        <v>281</v>
      </c>
      <c r="G375" s="597">
        <v>1</v>
      </c>
      <c r="H375" s="597">
        <v>0</v>
      </c>
      <c r="I375" s="597" t="s">
        <v>2530</v>
      </c>
      <c r="J375" s="597" t="s">
        <v>2663</v>
      </c>
      <c r="K375" s="597" t="s">
        <v>2529</v>
      </c>
      <c r="L375" s="597" t="s">
        <v>1322</v>
      </c>
      <c r="M375" s="597" t="s">
        <v>285</v>
      </c>
      <c r="N375" s="597" t="s">
        <v>2662</v>
      </c>
      <c r="O375" s="597" t="s">
        <v>2662</v>
      </c>
      <c r="P375" s="597" t="s">
        <v>2664</v>
      </c>
      <c r="Q375" s="597">
        <v>11801</v>
      </c>
      <c r="R375" s="621">
        <v>11382</v>
      </c>
      <c r="S375" s="621">
        <v>11294</v>
      </c>
      <c r="T375" s="621">
        <v>72</v>
      </c>
      <c r="U375" s="621">
        <v>16</v>
      </c>
      <c r="V375" s="621">
        <v>88</v>
      </c>
      <c r="W375" s="622">
        <v>0.99229999999999996</v>
      </c>
      <c r="X375" s="464">
        <v>1</v>
      </c>
      <c r="Y375" s="464">
        <v>1</v>
      </c>
      <c r="Z375" s="464">
        <v>1</v>
      </c>
      <c r="AA375" s="464">
        <v>1</v>
      </c>
      <c r="AB375" s="464" t="s">
        <v>1319</v>
      </c>
      <c r="AC375" s="463" t="s">
        <v>2665</v>
      </c>
      <c r="AD375" s="463"/>
      <c r="AE375" s="463"/>
      <c r="AF375" s="463"/>
      <c r="AG375" s="463"/>
      <c r="AH375" s="463"/>
      <c r="AI375" s="463"/>
      <c r="AJ375" s="460"/>
      <c r="AK375" s="460"/>
      <c r="AL375" s="460"/>
      <c r="AM375" s="460"/>
      <c r="AN375" s="460"/>
      <c r="AO375" s="460"/>
      <c r="AP375" s="463" t="s">
        <v>289</v>
      </c>
      <c r="AQ375" s="463">
        <v>0</v>
      </c>
      <c r="AT375" s="177" t="s">
        <v>279</v>
      </c>
      <c r="AU375" s="594" t="s">
        <v>2599</v>
      </c>
      <c r="AV375" s="392" t="s">
        <v>2666</v>
      </c>
      <c r="AW375" s="595" t="s">
        <v>2597</v>
      </c>
      <c r="AX375" s="450" t="s">
        <v>2597</v>
      </c>
    </row>
    <row r="376" spans="1:50" ht="35.15" hidden="1" customHeight="1">
      <c r="A376" s="149">
        <v>372</v>
      </c>
      <c r="B376" s="597" t="s">
        <v>279</v>
      </c>
      <c r="C376" s="597"/>
      <c r="D376" s="597" t="s">
        <v>2667</v>
      </c>
      <c r="E376" s="597" t="s">
        <v>2668</v>
      </c>
      <c r="F376" s="597" t="s">
        <v>281</v>
      </c>
      <c r="G376" s="597">
        <v>1</v>
      </c>
      <c r="H376" s="597">
        <v>0</v>
      </c>
      <c r="I376" s="597" t="s">
        <v>2530</v>
      </c>
      <c r="J376" s="597" t="s">
        <v>2569</v>
      </c>
      <c r="K376" s="597" t="s">
        <v>973</v>
      </c>
      <c r="L376" s="597" t="s">
        <v>284</v>
      </c>
      <c r="M376" s="597" t="s">
        <v>285</v>
      </c>
      <c r="N376" s="597" t="s">
        <v>2668</v>
      </c>
      <c r="O376" s="597" t="s">
        <v>2668</v>
      </c>
      <c r="P376" s="597" t="s">
        <v>2669</v>
      </c>
      <c r="Q376" s="597">
        <v>10446</v>
      </c>
      <c r="R376" s="621">
        <v>10230</v>
      </c>
      <c r="S376" s="621">
        <v>10035</v>
      </c>
      <c r="T376" s="621">
        <v>90</v>
      </c>
      <c r="U376" s="621">
        <v>105</v>
      </c>
      <c r="V376" s="621">
        <v>195</v>
      </c>
      <c r="W376" s="622">
        <v>0.98089999999999999</v>
      </c>
      <c r="X376" s="464">
        <v>1</v>
      </c>
      <c r="Y376" s="464">
        <v>1</v>
      </c>
      <c r="Z376" s="623">
        <v>1</v>
      </c>
      <c r="AA376" s="464">
        <v>1</v>
      </c>
      <c r="AB376" s="464" t="s">
        <v>279</v>
      </c>
      <c r="AC376" s="463" t="s">
        <v>2670</v>
      </c>
      <c r="AD376" s="463"/>
      <c r="AE376" s="463"/>
      <c r="AF376" s="463"/>
      <c r="AG376" s="463"/>
      <c r="AH376" s="463"/>
      <c r="AI376" s="463"/>
      <c r="AJ376" s="460"/>
      <c r="AK376" s="460"/>
      <c r="AL376" s="460"/>
      <c r="AM376" s="460"/>
      <c r="AN376" s="460"/>
      <c r="AO376" s="460"/>
      <c r="AP376" s="463" t="s">
        <v>289</v>
      </c>
      <c r="AQ376" s="463">
        <v>0</v>
      </c>
      <c r="AT376" s="177" t="s">
        <v>1069</v>
      </c>
      <c r="AU376" s="392" t="s">
        <v>2607</v>
      </c>
      <c r="AV376" s="392" t="s">
        <v>2671</v>
      </c>
      <c r="AW376" s="392" t="s">
        <v>840</v>
      </c>
      <c r="AX376" s="450" t="s">
        <v>2603</v>
      </c>
    </row>
    <row r="377" spans="1:50" ht="35.15" hidden="1" customHeight="1">
      <c r="A377" s="149">
        <v>373</v>
      </c>
      <c r="B377" s="597" t="s">
        <v>1319</v>
      </c>
      <c r="C377" s="597"/>
      <c r="D377" s="597" t="s">
        <v>2672</v>
      </c>
      <c r="E377" s="597" t="s">
        <v>2673</v>
      </c>
      <c r="F377" s="597" t="s">
        <v>281</v>
      </c>
      <c r="G377" s="597">
        <v>1</v>
      </c>
      <c r="H377" s="597">
        <v>0</v>
      </c>
      <c r="I377" s="597" t="s">
        <v>2530</v>
      </c>
      <c r="J377" s="597" t="s">
        <v>2632</v>
      </c>
      <c r="K377" s="597" t="s">
        <v>2529</v>
      </c>
      <c r="L377" s="597" t="s">
        <v>1322</v>
      </c>
      <c r="M377" s="597" t="s">
        <v>285</v>
      </c>
      <c r="N377" s="597" t="s">
        <v>2673</v>
      </c>
      <c r="O377" s="597" t="s">
        <v>2673</v>
      </c>
      <c r="P377" s="597" t="s">
        <v>2674</v>
      </c>
      <c r="Q377" s="597">
        <v>9460</v>
      </c>
      <c r="R377" s="621">
        <v>9446</v>
      </c>
      <c r="S377" s="621">
        <v>9430</v>
      </c>
      <c r="T377" s="621">
        <v>16</v>
      </c>
      <c r="U377" s="621">
        <v>0</v>
      </c>
      <c r="V377" s="621">
        <v>16</v>
      </c>
      <c r="W377" s="622">
        <v>0.99829999999999997</v>
      </c>
      <c r="X377" s="464">
        <v>1</v>
      </c>
      <c r="Y377" s="464">
        <v>1</v>
      </c>
      <c r="Z377" s="623">
        <v>1</v>
      </c>
      <c r="AA377" s="464">
        <v>1</v>
      </c>
      <c r="AB377" s="464" t="s">
        <v>1319</v>
      </c>
      <c r="AC377" s="463" t="s">
        <v>2675</v>
      </c>
      <c r="AD377" s="463"/>
      <c r="AE377" s="463"/>
      <c r="AF377" s="463"/>
      <c r="AG377" s="463"/>
      <c r="AH377" s="463"/>
      <c r="AI377" s="463"/>
      <c r="AJ377" s="460"/>
      <c r="AK377" s="460"/>
      <c r="AL377" s="460"/>
      <c r="AM377" s="460"/>
      <c r="AN377" s="460"/>
      <c r="AO377" s="460"/>
      <c r="AP377" s="463" t="s">
        <v>289</v>
      </c>
      <c r="AQ377" s="463">
        <v>0</v>
      </c>
      <c r="AT377" s="177" t="s">
        <v>279</v>
      </c>
      <c r="AU377" s="594" t="s">
        <v>2613</v>
      </c>
      <c r="AV377" s="392" t="s">
        <v>2676</v>
      </c>
      <c r="AW377" s="595" t="s">
        <v>2677</v>
      </c>
      <c r="AX377" s="450" t="s">
        <v>2611</v>
      </c>
    </row>
    <row r="378" spans="1:50" ht="35.15" hidden="1" customHeight="1">
      <c r="A378" s="149">
        <v>374</v>
      </c>
      <c r="B378" s="597" t="s">
        <v>279</v>
      </c>
      <c r="C378" s="597"/>
      <c r="D378" s="597" t="s">
        <v>2678</v>
      </c>
      <c r="E378" s="597" t="s">
        <v>2679</v>
      </c>
      <c r="F378" s="597" t="s">
        <v>281</v>
      </c>
      <c r="G378" s="597">
        <v>2</v>
      </c>
      <c r="H378" s="597">
        <v>0</v>
      </c>
      <c r="I378" s="597" t="s">
        <v>2530</v>
      </c>
      <c r="J378" s="597" t="s">
        <v>2618</v>
      </c>
      <c r="K378" s="597" t="s">
        <v>973</v>
      </c>
      <c r="L378" s="597" t="s">
        <v>284</v>
      </c>
      <c r="M378" s="597" t="s">
        <v>285</v>
      </c>
      <c r="N378" s="597" t="s">
        <v>2679</v>
      </c>
      <c r="O378" s="597" t="s">
        <v>2680</v>
      </c>
      <c r="P378" s="597" t="s">
        <v>2681</v>
      </c>
      <c r="Q378" s="597">
        <v>32128</v>
      </c>
      <c r="R378" s="621">
        <v>31504</v>
      </c>
      <c r="S378" s="621">
        <v>24693</v>
      </c>
      <c r="T378" s="621">
        <v>6688</v>
      </c>
      <c r="U378" s="621">
        <v>123</v>
      </c>
      <c r="V378" s="621">
        <v>6811</v>
      </c>
      <c r="W378" s="622">
        <v>0.78380000000000005</v>
      </c>
      <c r="X378" s="464">
        <v>0</v>
      </c>
      <c r="Y378" s="464">
        <v>1</v>
      </c>
      <c r="Z378" s="623">
        <v>1</v>
      </c>
      <c r="AA378" s="464">
        <v>0</v>
      </c>
      <c r="AB378" s="464" t="s">
        <v>279</v>
      </c>
      <c r="AC378" s="463" t="s">
        <v>2682</v>
      </c>
      <c r="AD378" s="463" t="s">
        <v>2683</v>
      </c>
      <c r="AE378" s="463"/>
      <c r="AF378" s="463"/>
      <c r="AG378" s="463"/>
      <c r="AH378" s="463"/>
      <c r="AI378" s="463"/>
      <c r="AJ378" s="460"/>
      <c r="AK378" s="460"/>
      <c r="AL378" s="460"/>
      <c r="AM378" s="460"/>
      <c r="AN378" s="460"/>
      <c r="AO378" s="460"/>
      <c r="AP378" s="463" t="s">
        <v>289</v>
      </c>
      <c r="AQ378" s="463">
        <v>0</v>
      </c>
      <c r="AT378" s="177" t="s">
        <v>279</v>
      </c>
      <c r="AU378" s="594" t="s">
        <v>2620</v>
      </c>
      <c r="AV378" s="392" t="s">
        <v>2684</v>
      </c>
      <c r="AW378" s="595" t="s">
        <v>2685</v>
      </c>
      <c r="AX378" s="450" t="s">
        <v>2617</v>
      </c>
    </row>
    <row r="379" spans="1:50" ht="35.15" hidden="1" customHeight="1">
      <c r="A379" s="149">
        <v>375</v>
      </c>
      <c r="B379" s="597" t="s">
        <v>279</v>
      </c>
      <c r="C379" s="597"/>
      <c r="D379" s="597" t="s">
        <v>2686</v>
      </c>
      <c r="E379" s="597" t="s">
        <v>2687</v>
      </c>
      <c r="F379" s="597" t="s">
        <v>281</v>
      </c>
      <c r="G379" s="597">
        <v>1</v>
      </c>
      <c r="H379" s="597">
        <v>0</v>
      </c>
      <c r="I379" s="597" t="s">
        <v>2530</v>
      </c>
      <c r="J379" s="597" t="s">
        <v>2569</v>
      </c>
      <c r="K379" s="597" t="s">
        <v>279</v>
      </c>
      <c r="L379" s="597" t="s">
        <v>284</v>
      </c>
      <c r="M379" s="597" t="s">
        <v>285</v>
      </c>
      <c r="N379" s="597" t="s">
        <v>2687</v>
      </c>
      <c r="O379" s="597" t="s">
        <v>2687</v>
      </c>
      <c r="P379" s="597" t="s">
        <v>2688</v>
      </c>
      <c r="Q379" s="597">
        <v>3510</v>
      </c>
      <c r="R379" s="621">
        <v>3234</v>
      </c>
      <c r="S379" s="621">
        <v>3228</v>
      </c>
      <c r="T379" s="621">
        <v>6</v>
      </c>
      <c r="U379" s="621">
        <v>0</v>
      </c>
      <c r="V379" s="621">
        <v>6</v>
      </c>
      <c r="W379" s="622">
        <v>0.99809999999999999</v>
      </c>
      <c r="X379" s="464">
        <v>1</v>
      </c>
      <c r="Y379" s="464">
        <v>1</v>
      </c>
      <c r="Z379" s="623">
        <v>1</v>
      </c>
      <c r="AA379" s="464">
        <v>1</v>
      </c>
      <c r="AB379" s="464" t="s">
        <v>279</v>
      </c>
      <c r="AC379" s="463" t="s">
        <v>2689</v>
      </c>
      <c r="AD379" s="463"/>
      <c r="AE379" s="463"/>
      <c r="AF379" s="463"/>
      <c r="AG379" s="463"/>
      <c r="AH379" s="463"/>
      <c r="AI379" s="463"/>
      <c r="AJ379" s="460"/>
      <c r="AK379" s="460"/>
      <c r="AL379" s="460"/>
      <c r="AM379" s="460"/>
      <c r="AN379" s="460"/>
      <c r="AO379" s="460"/>
      <c r="AP379" s="463" t="s">
        <v>289</v>
      </c>
      <c r="AQ379" s="463">
        <v>0</v>
      </c>
      <c r="AT379" s="177" t="s">
        <v>1319</v>
      </c>
      <c r="AU379" s="392" t="s">
        <v>2627</v>
      </c>
      <c r="AV379" s="392" t="s">
        <v>2690</v>
      </c>
      <c r="AW379" s="392" t="s">
        <v>2624</v>
      </c>
      <c r="AX379" s="450" t="s">
        <v>2624</v>
      </c>
    </row>
    <row r="380" spans="1:50" ht="35.15" hidden="1" customHeight="1">
      <c r="A380" s="149">
        <v>376</v>
      </c>
      <c r="B380" s="597" t="s">
        <v>279</v>
      </c>
      <c r="C380" s="597"/>
      <c r="D380" s="597" t="s">
        <v>2691</v>
      </c>
      <c r="E380" s="597" t="s">
        <v>2692</v>
      </c>
      <c r="F380" s="597" t="s">
        <v>281</v>
      </c>
      <c r="G380" s="597">
        <v>1</v>
      </c>
      <c r="H380" s="597">
        <v>0</v>
      </c>
      <c r="I380" s="597" t="s">
        <v>2530</v>
      </c>
      <c r="J380" s="597" t="s">
        <v>2561</v>
      </c>
      <c r="K380" s="597" t="s">
        <v>311</v>
      </c>
      <c r="L380" s="597" t="s">
        <v>284</v>
      </c>
      <c r="M380" s="597" t="s">
        <v>285</v>
      </c>
      <c r="N380" s="597" t="s">
        <v>2692</v>
      </c>
      <c r="O380" s="597" t="s">
        <v>2692</v>
      </c>
      <c r="P380" s="597" t="s">
        <v>2693</v>
      </c>
      <c r="Q380" s="597">
        <v>4243</v>
      </c>
      <c r="R380" s="621">
        <v>3900</v>
      </c>
      <c r="S380" s="621">
        <v>3860</v>
      </c>
      <c r="T380" s="621">
        <v>30</v>
      </c>
      <c r="U380" s="621">
        <v>10</v>
      </c>
      <c r="V380" s="621">
        <v>40</v>
      </c>
      <c r="W380" s="622">
        <v>0.98970000000000002</v>
      </c>
      <c r="X380" s="464">
        <v>1</v>
      </c>
      <c r="Y380" s="464">
        <v>1</v>
      </c>
      <c r="Z380" s="623">
        <v>1</v>
      </c>
      <c r="AA380" s="464">
        <v>1</v>
      </c>
      <c r="AB380" s="464" t="s">
        <v>279</v>
      </c>
      <c r="AC380" s="463" t="s">
        <v>2694</v>
      </c>
      <c r="AD380" s="463"/>
      <c r="AE380" s="463"/>
      <c r="AF380" s="463"/>
      <c r="AG380" s="463"/>
      <c r="AH380" s="463"/>
      <c r="AI380" s="463"/>
      <c r="AJ380" s="460"/>
      <c r="AK380" s="460"/>
      <c r="AL380" s="460"/>
      <c r="AM380" s="460"/>
      <c r="AN380" s="460"/>
      <c r="AO380" s="460"/>
      <c r="AP380" s="463" t="s">
        <v>289</v>
      </c>
      <c r="AQ380" s="463">
        <v>0</v>
      </c>
      <c r="AT380" s="177" t="s">
        <v>1319</v>
      </c>
      <c r="AU380" s="392" t="s">
        <v>2634</v>
      </c>
      <c r="AV380" s="392" t="s">
        <v>2695</v>
      </c>
      <c r="AW380" s="392" t="s">
        <v>2696</v>
      </c>
      <c r="AX380" s="450" t="s">
        <v>2631</v>
      </c>
    </row>
    <row r="381" spans="1:50" ht="35.15" hidden="1" customHeight="1">
      <c r="A381" s="149">
        <v>377</v>
      </c>
      <c r="B381" s="597" t="s">
        <v>1319</v>
      </c>
      <c r="C381" s="597"/>
      <c r="D381" s="597" t="s">
        <v>2697</v>
      </c>
      <c r="E381" s="597" t="s">
        <v>2698</v>
      </c>
      <c r="F381" s="597" t="s">
        <v>281</v>
      </c>
      <c r="G381" s="597">
        <v>1</v>
      </c>
      <c r="H381" s="597">
        <v>0</v>
      </c>
      <c r="I381" s="597" t="s">
        <v>2530</v>
      </c>
      <c r="J381" s="597" t="s">
        <v>2577</v>
      </c>
      <c r="K381" s="597" t="s">
        <v>2529</v>
      </c>
      <c r="L381" s="597" t="s">
        <v>1322</v>
      </c>
      <c r="M381" s="597" t="s">
        <v>285</v>
      </c>
      <c r="N381" s="597" t="s">
        <v>2698</v>
      </c>
      <c r="O381" s="597" t="s">
        <v>2698</v>
      </c>
      <c r="P381" s="597" t="s">
        <v>2699</v>
      </c>
      <c r="Q381" s="597">
        <v>9062</v>
      </c>
      <c r="R381" s="621">
        <v>8969</v>
      </c>
      <c r="S381" s="621">
        <v>8911</v>
      </c>
      <c r="T381" s="621">
        <v>58</v>
      </c>
      <c r="U381" s="621">
        <v>0</v>
      </c>
      <c r="V381" s="621">
        <v>58</v>
      </c>
      <c r="W381" s="622">
        <v>0.99350000000000005</v>
      </c>
      <c r="X381" s="464">
        <v>1</v>
      </c>
      <c r="Y381" s="464">
        <v>1</v>
      </c>
      <c r="Z381" s="623">
        <v>1</v>
      </c>
      <c r="AA381" s="464">
        <v>1</v>
      </c>
      <c r="AB381" s="464" t="s">
        <v>1319</v>
      </c>
      <c r="AC381" s="463" t="s">
        <v>2700</v>
      </c>
      <c r="AD381" s="463"/>
      <c r="AE381" s="463"/>
      <c r="AF381" s="463"/>
      <c r="AG381" s="463"/>
      <c r="AH381" s="463"/>
      <c r="AI381" s="463"/>
      <c r="AJ381" s="460"/>
      <c r="AK381" s="460"/>
      <c r="AL381" s="460"/>
      <c r="AM381" s="460"/>
      <c r="AN381" s="460"/>
      <c r="AO381" s="460"/>
      <c r="AP381" s="463" t="s">
        <v>289</v>
      </c>
      <c r="AQ381" s="463">
        <v>0</v>
      </c>
      <c r="AT381" s="177" t="s">
        <v>1319</v>
      </c>
      <c r="AU381" s="392" t="s">
        <v>2641</v>
      </c>
      <c r="AV381" s="392" t="s">
        <v>2701</v>
      </c>
      <c r="AW381" s="392" t="s">
        <v>2702</v>
      </c>
      <c r="AX381" s="450" t="s">
        <v>2638</v>
      </c>
    </row>
    <row r="382" spans="1:50" ht="35.15" hidden="1" customHeight="1">
      <c r="A382" s="149">
        <v>378</v>
      </c>
      <c r="B382" s="597" t="s">
        <v>279</v>
      </c>
      <c r="C382" s="597"/>
      <c r="D382" s="597" t="s">
        <v>2703</v>
      </c>
      <c r="E382" s="597" t="s">
        <v>2704</v>
      </c>
      <c r="F382" s="597" t="s">
        <v>281</v>
      </c>
      <c r="G382" s="597">
        <v>2</v>
      </c>
      <c r="H382" s="597">
        <v>0</v>
      </c>
      <c r="I382" s="597" t="s">
        <v>2530</v>
      </c>
      <c r="J382" s="597" t="s">
        <v>2639</v>
      </c>
      <c r="K382" s="597" t="s">
        <v>973</v>
      </c>
      <c r="L382" s="597" t="s">
        <v>284</v>
      </c>
      <c r="M382" s="597" t="s">
        <v>285</v>
      </c>
      <c r="N382" s="597" t="s">
        <v>2704</v>
      </c>
      <c r="O382" s="597" t="s">
        <v>2704</v>
      </c>
      <c r="P382" s="597" t="s">
        <v>2705</v>
      </c>
      <c r="Q382" s="597">
        <v>8684</v>
      </c>
      <c r="R382" s="621">
        <v>8404</v>
      </c>
      <c r="S382" s="621">
        <v>7416</v>
      </c>
      <c r="T382" s="621">
        <v>969</v>
      </c>
      <c r="U382" s="621">
        <v>19</v>
      </c>
      <c r="V382" s="621">
        <v>988</v>
      </c>
      <c r="W382" s="622">
        <v>0.88239999999999996</v>
      </c>
      <c r="X382" s="464">
        <v>0</v>
      </c>
      <c r="Y382" s="464">
        <v>1</v>
      </c>
      <c r="Z382" s="464">
        <v>1</v>
      </c>
      <c r="AA382" s="464">
        <v>0</v>
      </c>
      <c r="AB382" s="464" t="s">
        <v>279</v>
      </c>
      <c r="AC382" s="463" t="s">
        <v>2706</v>
      </c>
      <c r="AD382" s="463" t="s">
        <v>2707</v>
      </c>
      <c r="AE382" s="463"/>
      <c r="AF382" s="463"/>
      <c r="AG382" s="463"/>
      <c r="AH382" s="463"/>
      <c r="AI382" s="463"/>
      <c r="AJ382" s="460"/>
      <c r="AK382" s="460"/>
      <c r="AL382" s="460"/>
      <c r="AM382" s="460"/>
      <c r="AN382" s="460"/>
      <c r="AO382" s="460"/>
      <c r="AP382" s="463" t="s">
        <v>289</v>
      </c>
      <c r="AQ382" s="463">
        <v>0</v>
      </c>
      <c r="AT382" s="177" t="s">
        <v>279</v>
      </c>
      <c r="AU382" s="594" t="s">
        <v>2647</v>
      </c>
      <c r="AV382" s="392" t="s">
        <v>2708</v>
      </c>
      <c r="AW382" s="595" t="s">
        <v>2709</v>
      </c>
      <c r="AX382" s="450" t="s">
        <v>2644</v>
      </c>
    </row>
    <row r="383" spans="1:50" ht="35.15" hidden="1" customHeight="1">
      <c r="A383" s="149">
        <v>379</v>
      </c>
      <c r="B383" s="597" t="s">
        <v>279</v>
      </c>
      <c r="C383" s="597"/>
      <c r="D383" s="597" t="s">
        <v>2710</v>
      </c>
      <c r="E383" s="597" t="s">
        <v>2711</v>
      </c>
      <c r="F383" s="597" t="s">
        <v>281</v>
      </c>
      <c r="G383" s="597">
        <v>1</v>
      </c>
      <c r="H383" s="597">
        <v>0</v>
      </c>
      <c r="I383" s="597" t="s">
        <v>2530</v>
      </c>
      <c r="J383" s="597" t="s">
        <v>2538</v>
      </c>
      <c r="K383" s="597" t="s">
        <v>2711</v>
      </c>
      <c r="L383" s="597" t="s">
        <v>284</v>
      </c>
      <c r="M383" s="597" t="s">
        <v>285</v>
      </c>
      <c r="N383" s="597" t="s">
        <v>2711</v>
      </c>
      <c r="O383" s="597" t="s">
        <v>2711</v>
      </c>
      <c r="P383" s="597" t="s">
        <v>2712</v>
      </c>
      <c r="Q383" s="597">
        <v>6005</v>
      </c>
      <c r="R383" s="621">
        <v>5703</v>
      </c>
      <c r="S383" s="621">
        <v>5599</v>
      </c>
      <c r="T383" s="621">
        <v>64</v>
      </c>
      <c r="U383" s="621">
        <v>40</v>
      </c>
      <c r="V383" s="621">
        <v>104</v>
      </c>
      <c r="W383" s="622">
        <v>0.98180000000000001</v>
      </c>
      <c r="X383" s="464">
        <v>1</v>
      </c>
      <c r="Y383" s="464">
        <v>1</v>
      </c>
      <c r="Z383" s="464">
        <v>1</v>
      </c>
      <c r="AA383" s="464">
        <v>1</v>
      </c>
      <c r="AB383" s="464" t="s">
        <v>279</v>
      </c>
      <c r="AC383" s="463" t="s">
        <v>2713</v>
      </c>
      <c r="AD383" s="463"/>
      <c r="AE383" s="463"/>
      <c r="AF383" s="463"/>
      <c r="AG383" s="463"/>
      <c r="AH383" s="463"/>
      <c r="AI383" s="463"/>
      <c r="AJ383" s="460"/>
      <c r="AK383" s="460"/>
      <c r="AL383" s="460"/>
      <c r="AM383" s="460"/>
      <c r="AN383" s="460"/>
      <c r="AO383" s="460"/>
      <c r="AP383" s="463" t="s">
        <v>289</v>
      </c>
      <c r="AQ383" s="463">
        <v>0</v>
      </c>
      <c r="AT383" s="177" t="s">
        <v>1319</v>
      </c>
      <c r="AU383" s="392" t="s">
        <v>2653</v>
      </c>
      <c r="AV383" s="392" t="s">
        <v>2714</v>
      </c>
      <c r="AW383" s="392" t="s">
        <v>2715</v>
      </c>
      <c r="AX383" s="450" t="s">
        <v>2651</v>
      </c>
    </row>
    <row r="384" spans="1:50" ht="35.15" hidden="1" customHeight="1">
      <c r="A384" s="149">
        <v>380</v>
      </c>
      <c r="B384" s="597" t="s">
        <v>1069</v>
      </c>
      <c r="C384" s="597"/>
      <c r="D384" s="597" t="s">
        <v>2716</v>
      </c>
      <c r="E384" s="597" t="s">
        <v>2717</v>
      </c>
      <c r="F384" s="597" t="s">
        <v>281</v>
      </c>
      <c r="G384" s="597">
        <v>1</v>
      </c>
      <c r="H384" s="597">
        <v>0</v>
      </c>
      <c r="I384" s="597" t="s">
        <v>2530</v>
      </c>
      <c r="J384" s="597" t="s">
        <v>2604</v>
      </c>
      <c r="K384" s="597" t="s">
        <v>2605</v>
      </c>
      <c r="L384" s="597" t="s">
        <v>1116</v>
      </c>
      <c r="M384" s="597" t="s">
        <v>285</v>
      </c>
      <c r="N384" s="597" t="s">
        <v>2717</v>
      </c>
      <c r="O384" s="597" t="s">
        <v>2718</v>
      </c>
      <c r="P384" s="597" t="s">
        <v>2719</v>
      </c>
      <c r="Q384" s="597">
        <v>2163</v>
      </c>
      <c r="R384" s="621">
        <v>2249</v>
      </c>
      <c r="S384" s="621">
        <v>1170</v>
      </c>
      <c r="T384" s="621">
        <v>948</v>
      </c>
      <c r="U384" s="621">
        <v>131</v>
      </c>
      <c r="V384" s="621">
        <v>1079</v>
      </c>
      <c r="W384" s="622">
        <v>0.5202</v>
      </c>
      <c r="X384" s="464">
        <v>0</v>
      </c>
      <c r="Y384" s="464">
        <v>1</v>
      </c>
      <c r="Z384" s="464">
        <v>1</v>
      </c>
      <c r="AA384" s="464">
        <v>0</v>
      </c>
      <c r="AB384" s="464" t="s">
        <v>1069</v>
      </c>
      <c r="AC384" s="463" t="s">
        <v>2720</v>
      </c>
      <c r="AD384" s="463"/>
      <c r="AE384" s="463"/>
      <c r="AF384" s="463"/>
      <c r="AG384" s="463"/>
      <c r="AH384" s="463"/>
      <c r="AI384" s="463"/>
      <c r="AJ384" s="460"/>
      <c r="AK384" s="460"/>
      <c r="AL384" s="460"/>
      <c r="AM384" s="460"/>
      <c r="AN384" s="460"/>
      <c r="AO384" s="460"/>
      <c r="AP384" s="463" t="s">
        <v>289</v>
      </c>
      <c r="AQ384" s="463">
        <v>0</v>
      </c>
      <c r="AT384" s="177" t="s">
        <v>1069</v>
      </c>
      <c r="AU384" s="392" t="s">
        <v>2658</v>
      </c>
      <c r="AV384" s="392" t="s">
        <v>2721</v>
      </c>
      <c r="AW384" s="392" t="s">
        <v>2656</v>
      </c>
      <c r="AX384" s="450" t="s">
        <v>2656</v>
      </c>
    </row>
    <row r="385" spans="1:50" ht="35.15" hidden="1" customHeight="1">
      <c r="A385" s="149">
        <v>381</v>
      </c>
      <c r="B385" s="597" t="s">
        <v>279</v>
      </c>
      <c r="C385" s="597"/>
      <c r="D385" s="597" t="s">
        <v>2722</v>
      </c>
      <c r="E385" s="597" t="s">
        <v>2723</v>
      </c>
      <c r="F385" s="597" t="s">
        <v>281</v>
      </c>
      <c r="G385" s="597">
        <v>1</v>
      </c>
      <c r="H385" s="597">
        <v>0</v>
      </c>
      <c r="I385" s="597" t="s">
        <v>2530</v>
      </c>
      <c r="J385" s="597" t="s">
        <v>2663</v>
      </c>
      <c r="K385" s="597" t="s">
        <v>2724</v>
      </c>
      <c r="L385" s="597" t="s">
        <v>675</v>
      </c>
      <c r="M385" s="597" t="s">
        <v>285</v>
      </c>
      <c r="N385" s="597" t="s">
        <v>2724</v>
      </c>
      <c r="O385" s="597" t="s">
        <v>2724</v>
      </c>
      <c r="P385" s="597" t="s">
        <v>2725</v>
      </c>
      <c r="Q385" s="597">
        <v>2100</v>
      </c>
      <c r="R385" s="621">
        <v>2035</v>
      </c>
      <c r="S385" s="621">
        <v>2035</v>
      </c>
      <c r="T385" s="621">
        <v>0</v>
      </c>
      <c r="U385" s="621">
        <v>0</v>
      </c>
      <c r="V385" s="621">
        <v>0</v>
      </c>
      <c r="W385" s="622">
        <v>1</v>
      </c>
      <c r="X385" s="464">
        <v>1</v>
      </c>
      <c r="Y385" s="464">
        <v>1</v>
      </c>
      <c r="Z385" s="464">
        <v>1</v>
      </c>
      <c r="AA385" s="464">
        <v>1</v>
      </c>
      <c r="AB385" s="464" t="s">
        <v>279</v>
      </c>
      <c r="AC385" s="463" t="s">
        <v>2726</v>
      </c>
      <c r="AD385" s="463"/>
      <c r="AE385" s="463"/>
      <c r="AF385" s="463"/>
      <c r="AG385" s="463"/>
      <c r="AH385" s="463"/>
      <c r="AI385" s="463"/>
      <c r="AJ385" s="460"/>
      <c r="AK385" s="460"/>
      <c r="AL385" s="460"/>
      <c r="AM385" s="460"/>
      <c r="AN385" s="460"/>
      <c r="AO385" s="460"/>
      <c r="AP385" s="463" t="s">
        <v>289</v>
      </c>
      <c r="AQ385" s="463">
        <v>0</v>
      </c>
      <c r="AT385" s="177" t="s">
        <v>1319</v>
      </c>
      <c r="AU385" s="392" t="s">
        <v>2665</v>
      </c>
      <c r="AV385" s="392" t="s">
        <v>2727</v>
      </c>
      <c r="AW385" s="392" t="s">
        <v>2662</v>
      </c>
      <c r="AX385" s="450" t="s">
        <v>2662</v>
      </c>
    </row>
    <row r="386" spans="1:50" ht="35.15" hidden="1" customHeight="1">
      <c r="A386" s="149">
        <v>382</v>
      </c>
      <c r="B386" s="597" t="s">
        <v>1319</v>
      </c>
      <c r="C386" s="597"/>
      <c r="D386" s="597" t="s">
        <v>2728</v>
      </c>
      <c r="E386" s="597" t="s">
        <v>2729</v>
      </c>
      <c r="F386" s="597" t="s">
        <v>281</v>
      </c>
      <c r="G386" s="597">
        <v>1</v>
      </c>
      <c r="H386" s="597">
        <v>0</v>
      </c>
      <c r="I386" s="597" t="s">
        <v>2530</v>
      </c>
      <c r="J386" s="597" t="s">
        <v>2632</v>
      </c>
      <c r="K386" s="597" t="s">
        <v>2529</v>
      </c>
      <c r="L386" s="597" t="s">
        <v>1322</v>
      </c>
      <c r="M386" s="597" t="s">
        <v>285</v>
      </c>
      <c r="N386" s="597" t="s">
        <v>2729</v>
      </c>
      <c r="O386" s="597" t="s">
        <v>2729</v>
      </c>
      <c r="P386" s="597" t="s">
        <v>2730</v>
      </c>
      <c r="Q386" s="597">
        <v>3329</v>
      </c>
      <c r="R386" s="621">
        <v>2960</v>
      </c>
      <c r="S386" s="621">
        <v>2808</v>
      </c>
      <c r="T386" s="621">
        <v>152</v>
      </c>
      <c r="U386" s="621">
        <v>0</v>
      </c>
      <c r="V386" s="621">
        <v>152</v>
      </c>
      <c r="W386" s="622">
        <v>0.9486</v>
      </c>
      <c r="X386" s="464">
        <v>0</v>
      </c>
      <c r="Y386" s="464">
        <v>1</v>
      </c>
      <c r="Z386" s="464">
        <v>1</v>
      </c>
      <c r="AA386" s="464">
        <v>0</v>
      </c>
      <c r="AB386" s="464" t="s">
        <v>1319</v>
      </c>
      <c r="AC386" s="463" t="s">
        <v>2731</v>
      </c>
      <c r="AD386" s="463"/>
      <c r="AE386" s="463"/>
      <c r="AF386" s="463"/>
      <c r="AG386" s="463"/>
      <c r="AH386" s="463"/>
      <c r="AI386" s="463"/>
      <c r="AJ386" s="460"/>
      <c r="AK386" s="460"/>
      <c r="AL386" s="460"/>
      <c r="AM386" s="460"/>
      <c r="AN386" s="460"/>
      <c r="AO386" s="460"/>
      <c r="AP386" s="463" t="s">
        <v>289</v>
      </c>
      <c r="AQ386" s="463">
        <v>0</v>
      </c>
      <c r="AT386" s="177" t="s">
        <v>279</v>
      </c>
      <c r="AU386" s="392" t="s">
        <v>2670</v>
      </c>
      <c r="AV386" s="392" t="s">
        <v>2732</v>
      </c>
      <c r="AW386" s="392" t="s">
        <v>2733</v>
      </c>
      <c r="AX386" s="450" t="s">
        <v>2668</v>
      </c>
    </row>
    <row r="387" spans="1:50" ht="35.15" hidden="1" customHeight="1">
      <c r="A387" s="149">
        <v>383</v>
      </c>
      <c r="B387" s="597" t="s">
        <v>279</v>
      </c>
      <c r="C387" s="597"/>
      <c r="D387" s="597" t="s">
        <v>2734</v>
      </c>
      <c r="E387" s="597" t="s">
        <v>2724</v>
      </c>
      <c r="F387" s="597" t="s">
        <v>281</v>
      </c>
      <c r="G387" s="597">
        <v>1</v>
      </c>
      <c r="H387" s="597">
        <v>0</v>
      </c>
      <c r="I387" s="597" t="s">
        <v>2530</v>
      </c>
      <c r="J387" s="597" t="s">
        <v>2663</v>
      </c>
      <c r="K387" s="597" t="s">
        <v>2724</v>
      </c>
      <c r="L387" s="597" t="s">
        <v>675</v>
      </c>
      <c r="M387" s="597" t="s">
        <v>285</v>
      </c>
      <c r="N387" s="597" t="s">
        <v>2724</v>
      </c>
      <c r="O387" s="597" t="s">
        <v>2724</v>
      </c>
      <c r="P387" s="597" t="s">
        <v>2735</v>
      </c>
      <c r="Q387" s="597">
        <v>2740</v>
      </c>
      <c r="R387" s="621">
        <v>2789</v>
      </c>
      <c r="S387" s="621">
        <v>2740</v>
      </c>
      <c r="T387" s="621">
        <v>49</v>
      </c>
      <c r="U387" s="621">
        <v>0</v>
      </c>
      <c r="V387" s="621">
        <v>49</v>
      </c>
      <c r="W387" s="622">
        <v>0.98240000000000005</v>
      </c>
      <c r="X387" s="464">
        <v>1</v>
      </c>
      <c r="Y387" s="464">
        <v>1</v>
      </c>
      <c r="Z387" s="464">
        <v>0</v>
      </c>
      <c r="AA387" s="464">
        <v>0</v>
      </c>
      <c r="AB387" s="464" t="s">
        <v>279</v>
      </c>
      <c r="AC387" s="463" t="s">
        <v>2736</v>
      </c>
      <c r="AD387" s="463"/>
      <c r="AE387" s="463"/>
      <c r="AF387" s="463"/>
      <c r="AG387" s="463"/>
      <c r="AH387" s="463"/>
      <c r="AI387" s="463"/>
      <c r="AJ387" s="460"/>
      <c r="AK387" s="460"/>
      <c r="AL387" s="460"/>
      <c r="AM387" s="460"/>
      <c r="AN387" s="460"/>
      <c r="AO387" s="460"/>
      <c r="AP387" s="463" t="s">
        <v>289</v>
      </c>
      <c r="AQ387" s="463">
        <v>0</v>
      </c>
      <c r="AT387" s="177" t="s">
        <v>1319</v>
      </c>
      <c r="AU387" s="392" t="s">
        <v>2675</v>
      </c>
      <c r="AV387" s="392" t="s">
        <v>2737</v>
      </c>
      <c r="AW387" s="392" t="s">
        <v>2738</v>
      </c>
      <c r="AX387" s="450" t="s">
        <v>2673</v>
      </c>
    </row>
    <row r="388" spans="1:50" ht="35.15" hidden="1" customHeight="1">
      <c r="A388" s="149">
        <v>384</v>
      </c>
      <c r="B388" s="597" t="s">
        <v>1319</v>
      </c>
      <c r="C388" s="597"/>
      <c r="D388" s="597" t="s">
        <v>2739</v>
      </c>
      <c r="E388" s="597" t="s">
        <v>2740</v>
      </c>
      <c r="F388" s="597" t="s">
        <v>281</v>
      </c>
      <c r="G388" s="597">
        <v>1</v>
      </c>
      <c r="H388" s="597">
        <v>0</v>
      </c>
      <c r="I388" s="597" t="s">
        <v>2530</v>
      </c>
      <c r="J388" s="597" t="s">
        <v>2663</v>
      </c>
      <c r="K388" s="597" t="s">
        <v>2529</v>
      </c>
      <c r="L388" s="597" t="s">
        <v>1322</v>
      </c>
      <c r="M388" s="597" t="s">
        <v>285</v>
      </c>
      <c r="N388" s="597" t="s">
        <v>2740</v>
      </c>
      <c r="O388" s="597" t="s">
        <v>2740</v>
      </c>
      <c r="P388" s="597" t="s">
        <v>2741</v>
      </c>
      <c r="Q388" s="597">
        <v>3806</v>
      </c>
      <c r="R388" s="621">
        <v>4358</v>
      </c>
      <c r="S388" s="621">
        <v>4068</v>
      </c>
      <c r="T388" s="621">
        <v>162</v>
      </c>
      <c r="U388" s="621">
        <v>128</v>
      </c>
      <c r="V388" s="621">
        <v>290</v>
      </c>
      <c r="W388" s="622">
        <v>0.9335</v>
      </c>
      <c r="X388" s="464">
        <v>0</v>
      </c>
      <c r="Y388" s="464">
        <v>1</v>
      </c>
      <c r="Z388" s="464">
        <v>1</v>
      </c>
      <c r="AA388" s="464">
        <v>0</v>
      </c>
      <c r="AB388" s="464" t="s">
        <v>1319</v>
      </c>
      <c r="AC388" s="463" t="s">
        <v>2742</v>
      </c>
      <c r="AD388" s="463"/>
      <c r="AE388" s="463"/>
      <c r="AF388" s="463"/>
      <c r="AG388" s="463"/>
      <c r="AH388" s="463"/>
      <c r="AI388" s="463"/>
      <c r="AJ388" s="460"/>
      <c r="AK388" s="460"/>
      <c r="AL388" s="460"/>
      <c r="AM388" s="460"/>
      <c r="AN388" s="460"/>
      <c r="AO388" s="460"/>
      <c r="AP388" s="463" t="s">
        <v>289</v>
      </c>
      <c r="AQ388" s="463">
        <v>0</v>
      </c>
      <c r="AT388" s="177" t="s">
        <v>279</v>
      </c>
      <c r="AU388" s="392" t="s">
        <v>2682</v>
      </c>
      <c r="AV388" s="392" t="s">
        <v>2743</v>
      </c>
      <c r="AW388" s="392" t="s">
        <v>2744</v>
      </c>
      <c r="AX388" s="450" t="s">
        <v>2679</v>
      </c>
    </row>
    <row r="389" spans="1:50" ht="35.15" hidden="1" customHeight="1">
      <c r="A389" s="149">
        <v>385</v>
      </c>
      <c r="B389" s="597" t="s">
        <v>279</v>
      </c>
      <c r="C389" s="597"/>
      <c r="D389" s="597" t="s">
        <v>2745</v>
      </c>
      <c r="E389" s="597" t="s">
        <v>2746</v>
      </c>
      <c r="F389" s="597" t="s">
        <v>281</v>
      </c>
      <c r="G389" s="597">
        <v>1</v>
      </c>
      <c r="H389" s="597">
        <v>0</v>
      </c>
      <c r="I389" s="597" t="s">
        <v>2530</v>
      </c>
      <c r="J389" s="597" t="s">
        <v>2538</v>
      </c>
      <c r="K389" s="597" t="s">
        <v>973</v>
      </c>
      <c r="L389" s="597" t="s">
        <v>284</v>
      </c>
      <c r="M389" s="597" t="s">
        <v>285</v>
      </c>
      <c r="N389" s="597" t="s">
        <v>2746</v>
      </c>
      <c r="O389" s="597" t="s">
        <v>2746</v>
      </c>
      <c r="P389" s="597" t="s">
        <v>2747</v>
      </c>
      <c r="Q389" s="597">
        <v>4406</v>
      </c>
      <c r="R389" s="621">
        <v>3440</v>
      </c>
      <c r="S389" s="621">
        <v>3423</v>
      </c>
      <c r="T389" s="621">
        <v>0</v>
      </c>
      <c r="U389" s="621">
        <v>17</v>
      </c>
      <c r="V389" s="621">
        <v>17</v>
      </c>
      <c r="W389" s="622">
        <v>0.99509999999999998</v>
      </c>
      <c r="X389" s="464">
        <v>1</v>
      </c>
      <c r="Y389" s="464">
        <v>1</v>
      </c>
      <c r="Z389" s="464">
        <v>1</v>
      </c>
      <c r="AA389" s="464">
        <v>1</v>
      </c>
      <c r="AB389" s="464" t="s">
        <v>279</v>
      </c>
      <c r="AC389" s="463" t="s">
        <v>2748</v>
      </c>
      <c r="AD389" s="463"/>
      <c r="AE389" s="463"/>
      <c r="AF389" s="463"/>
      <c r="AG389" s="463"/>
      <c r="AH389" s="463"/>
      <c r="AI389" s="463"/>
      <c r="AJ389" s="460"/>
      <c r="AK389" s="460"/>
      <c r="AL389" s="460"/>
      <c r="AM389" s="460"/>
      <c r="AN389" s="460"/>
      <c r="AO389" s="460"/>
      <c r="AP389" s="463" t="s">
        <v>289</v>
      </c>
      <c r="AQ389" s="463">
        <v>0</v>
      </c>
      <c r="AT389" s="177" t="s">
        <v>279</v>
      </c>
      <c r="AU389" s="594" t="s">
        <v>2683</v>
      </c>
      <c r="AV389" s="392" t="s">
        <v>2749</v>
      </c>
      <c r="AW389" s="595" t="s">
        <v>2750</v>
      </c>
      <c r="AX389" s="450" t="s">
        <v>2679</v>
      </c>
    </row>
    <row r="390" spans="1:50" ht="35.15" hidden="1" customHeight="1">
      <c r="A390" s="149">
        <v>386</v>
      </c>
      <c r="B390" s="597" t="s">
        <v>279</v>
      </c>
      <c r="C390" s="597"/>
      <c r="D390" s="597" t="s">
        <v>2751</v>
      </c>
      <c r="E390" s="597" t="s">
        <v>2752</v>
      </c>
      <c r="F390" s="597" t="s">
        <v>281</v>
      </c>
      <c r="G390" s="597">
        <v>1</v>
      </c>
      <c r="H390" s="597">
        <v>0</v>
      </c>
      <c r="I390" s="597" t="s">
        <v>2530</v>
      </c>
      <c r="J390" s="597" t="s">
        <v>2561</v>
      </c>
      <c r="K390" s="597" t="s">
        <v>311</v>
      </c>
      <c r="L390" s="597" t="s">
        <v>284</v>
      </c>
      <c r="M390" s="597" t="s">
        <v>285</v>
      </c>
      <c r="N390" s="597" t="s">
        <v>2752</v>
      </c>
      <c r="O390" s="597" t="s">
        <v>2752</v>
      </c>
      <c r="P390" s="597" t="s">
        <v>2753</v>
      </c>
      <c r="Q390" s="597">
        <v>3463</v>
      </c>
      <c r="R390" s="621">
        <v>3405</v>
      </c>
      <c r="S390" s="621">
        <v>3345</v>
      </c>
      <c r="T390" s="621">
        <v>44</v>
      </c>
      <c r="U390" s="621">
        <v>16</v>
      </c>
      <c r="V390" s="621">
        <v>60</v>
      </c>
      <c r="W390" s="622">
        <v>0.98240000000000005</v>
      </c>
      <c r="X390" s="464">
        <v>1</v>
      </c>
      <c r="Y390" s="464">
        <v>1</v>
      </c>
      <c r="Z390" s="464">
        <v>1</v>
      </c>
      <c r="AA390" s="464">
        <v>1</v>
      </c>
      <c r="AB390" s="464" t="s">
        <v>279</v>
      </c>
      <c r="AC390" s="463" t="s">
        <v>2754</v>
      </c>
      <c r="AD390" s="463"/>
      <c r="AE390" s="463"/>
      <c r="AF390" s="463"/>
      <c r="AG390" s="463"/>
      <c r="AH390" s="463"/>
      <c r="AI390" s="463"/>
      <c r="AJ390" s="460"/>
      <c r="AK390" s="460"/>
      <c r="AL390" s="460"/>
      <c r="AM390" s="460"/>
      <c r="AN390" s="460"/>
      <c r="AO390" s="460"/>
      <c r="AP390" s="463" t="s">
        <v>289</v>
      </c>
      <c r="AQ390" s="463">
        <v>0</v>
      </c>
      <c r="AT390" s="177" t="s">
        <v>279</v>
      </c>
      <c r="AU390" s="594" t="s">
        <v>2689</v>
      </c>
      <c r="AV390" s="392" t="s">
        <v>2755</v>
      </c>
      <c r="AW390" s="595" t="s">
        <v>2687</v>
      </c>
      <c r="AX390" s="450" t="s">
        <v>2687</v>
      </c>
    </row>
    <row r="391" spans="1:50" ht="35.15" hidden="1" customHeight="1">
      <c r="A391" s="149">
        <v>387</v>
      </c>
      <c r="B391" s="597" t="s">
        <v>279</v>
      </c>
      <c r="C391" s="597"/>
      <c r="D391" s="597" t="s">
        <v>2756</v>
      </c>
      <c r="E391" s="597" t="s">
        <v>2757</v>
      </c>
      <c r="F391" s="597" t="s">
        <v>281</v>
      </c>
      <c r="G391" s="597">
        <v>1</v>
      </c>
      <c r="H391" s="597">
        <v>0</v>
      </c>
      <c r="I391" s="597" t="s">
        <v>2530</v>
      </c>
      <c r="J391" s="597" t="s">
        <v>2538</v>
      </c>
      <c r="K391" s="597" t="s">
        <v>279</v>
      </c>
      <c r="L391" s="597" t="s">
        <v>284</v>
      </c>
      <c r="M391" s="597" t="s">
        <v>285</v>
      </c>
      <c r="N391" s="597" t="s">
        <v>2757</v>
      </c>
      <c r="O391" s="597" t="s">
        <v>2757</v>
      </c>
      <c r="P391" s="597" t="s">
        <v>2758</v>
      </c>
      <c r="Q391" s="597">
        <v>8084</v>
      </c>
      <c r="R391" s="621">
        <v>7777</v>
      </c>
      <c r="S391" s="621">
        <v>7682</v>
      </c>
      <c r="T391" s="621">
        <v>61</v>
      </c>
      <c r="U391" s="621">
        <v>34</v>
      </c>
      <c r="V391" s="621">
        <v>95</v>
      </c>
      <c r="W391" s="622">
        <v>0.98780000000000001</v>
      </c>
      <c r="X391" s="464">
        <v>1</v>
      </c>
      <c r="Y391" s="464">
        <v>1</v>
      </c>
      <c r="Z391" s="464">
        <v>0</v>
      </c>
      <c r="AA391" s="464">
        <v>0</v>
      </c>
      <c r="AB391" s="464" t="s">
        <v>279</v>
      </c>
      <c r="AC391" s="463" t="s">
        <v>2759</v>
      </c>
      <c r="AD391" s="463"/>
      <c r="AE391" s="463"/>
      <c r="AF391" s="463"/>
      <c r="AG391" s="463"/>
      <c r="AH391" s="463"/>
      <c r="AI391" s="463"/>
      <c r="AJ391" s="460"/>
      <c r="AK391" s="460"/>
      <c r="AL391" s="460"/>
      <c r="AM391" s="460"/>
      <c r="AN391" s="460"/>
      <c r="AO391" s="460"/>
      <c r="AP391" s="463" t="s">
        <v>289</v>
      </c>
      <c r="AQ391" s="463">
        <v>0</v>
      </c>
      <c r="AT391" s="177" t="s">
        <v>279</v>
      </c>
      <c r="AU391" s="594" t="s">
        <v>2694</v>
      </c>
      <c r="AV391" s="392" t="s">
        <v>2760</v>
      </c>
      <c r="AW391" s="595" t="s">
        <v>2761</v>
      </c>
      <c r="AX391" s="450" t="s">
        <v>2692</v>
      </c>
    </row>
    <row r="392" spans="1:50" ht="35.15" hidden="1" customHeight="1">
      <c r="A392" s="149">
        <v>388</v>
      </c>
      <c r="B392" s="597" t="s">
        <v>1319</v>
      </c>
      <c r="C392" s="597"/>
      <c r="D392" s="597" t="s">
        <v>2762</v>
      </c>
      <c r="E392" s="597" t="s">
        <v>2763</v>
      </c>
      <c r="F392" s="597" t="s">
        <v>281</v>
      </c>
      <c r="G392" s="597">
        <v>1</v>
      </c>
      <c r="H392" s="597">
        <v>0</v>
      </c>
      <c r="I392" s="597" t="s">
        <v>2530</v>
      </c>
      <c r="J392" s="597" t="s">
        <v>2639</v>
      </c>
      <c r="K392" s="597" t="s">
        <v>2529</v>
      </c>
      <c r="L392" s="597" t="s">
        <v>675</v>
      </c>
      <c r="M392" s="597" t="s">
        <v>285</v>
      </c>
      <c r="N392" s="597" t="s">
        <v>2763</v>
      </c>
      <c r="O392" s="597" t="s">
        <v>2763</v>
      </c>
      <c r="P392" s="597" t="s">
        <v>2764</v>
      </c>
      <c r="Q392" s="597">
        <v>3967</v>
      </c>
      <c r="R392" s="621">
        <v>3874</v>
      </c>
      <c r="S392" s="621">
        <v>3817</v>
      </c>
      <c r="T392" s="621">
        <v>47</v>
      </c>
      <c r="U392" s="621">
        <v>10</v>
      </c>
      <c r="V392" s="621">
        <v>57</v>
      </c>
      <c r="W392" s="622">
        <v>0.98529999999999995</v>
      </c>
      <c r="X392" s="464">
        <v>1</v>
      </c>
      <c r="Y392" s="464">
        <v>1</v>
      </c>
      <c r="Z392" s="464">
        <v>1</v>
      </c>
      <c r="AA392" s="464">
        <v>1</v>
      </c>
      <c r="AB392" s="464" t="s">
        <v>1319</v>
      </c>
      <c r="AC392" s="463" t="s">
        <v>2765</v>
      </c>
      <c r="AD392" s="463"/>
      <c r="AE392" s="463"/>
      <c r="AF392" s="463"/>
      <c r="AG392" s="463"/>
      <c r="AH392" s="463"/>
      <c r="AI392" s="463"/>
      <c r="AJ392" s="460"/>
      <c r="AK392" s="460"/>
      <c r="AL392" s="460"/>
      <c r="AM392" s="460"/>
      <c r="AN392" s="460"/>
      <c r="AO392" s="460"/>
      <c r="AP392" s="463" t="s">
        <v>289</v>
      </c>
      <c r="AQ392" s="463">
        <v>0</v>
      </c>
      <c r="AT392" s="177" t="s">
        <v>1319</v>
      </c>
      <c r="AU392" s="392" t="s">
        <v>2700</v>
      </c>
      <c r="AV392" s="392" t="s">
        <v>2766</v>
      </c>
      <c r="AW392" s="392" t="s">
        <v>2767</v>
      </c>
      <c r="AX392" s="450" t="s">
        <v>2698</v>
      </c>
    </row>
    <row r="393" spans="1:50" ht="35.15" hidden="1" customHeight="1">
      <c r="A393" s="149">
        <v>389</v>
      </c>
      <c r="B393" s="597" t="s">
        <v>279</v>
      </c>
      <c r="C393" s="597"/>
      <c r="D393" s="597" t="s">
        <v>2768</v>
      </c>
      <c r="E393" s="597" t="s">
        <v>2769</v>
      </c>
      <c r="F393" s="597" t="s">
        <v>281</v>
      </c>
      <c r="G393" s="597">
        <v>1</v>
      </c>
      <c r="H393" s="597">
        <v>0</v>
      </c>
      <c r="I393" s="597" t="s">
        <v>2530</v>
      </c>
      <c r="J393" s="597" t="s">
        <v>2552</v>
      </c>
      <c r="K393" s="597" t="s">
        <v>374</v>
      </c>
      <c r="L393" s="597" t="s">
        <v>284</v>
      </c>
      <c r="M393" s="597" t="s">
        <v>285</v>
      </c>
      <c r="N393" s="597" t="s">
        <v>2769</v>
      </c>
      <c r="O393" s="597" t="s">
        <v>2769</v>
      </c>
      <c r="P393" s="597" t="s">
        <v>2770</v>
      </c>
      <c r="Q393" s="597">
        <v>2496</v>
      </c>
      <c r="R393" s="621">
        <v>2364</v>
      </c>
      <c r="S393" s="621">
        <v>2364</v>
      </c>
      <c r="T393" s="621">
        <v>0</v>
      </c>
      <c r="U393" s="621">
        <v>0</v>
      </c>
      <c r="V393" s="621">
        <v>0</v>
      </c>
      <c r="W393" s="622">
        <v>1</v>
      </c>
      <c r="X393" s="464">
        <v>1</v>
      </c>
      <c r="Y393" s="464">
        <v>1</v>
      </c>
      <c r="Z393" s="464">
        <v>1</v>
      </c>
      <c r="AA393" s="464">
        <v>1</v>
      </c>
      <c r="AB393" s="464" t="s">
        <v>279</v>
      </c>
      <c r="AC393" s="463" t="s">
        <v>2771</v>
      </c>
      <c r="AD393" s="463"/>
      <c r="AE393" s="463"/>
      <c r="AF393" s="463"/>
      <c r="AG393" s="463"/>
      <c r="AH393" s="463"/>
      <c r="AI393" s="463"/>
      <c r="AJ393" s="460"/>
      <c r="AK393" s="460"/>
      <c r="AL393" s="460"/>
      <c r="AM393" s="460"/>
      <c r="AN393" s="460"/>
      <c r="AO393" s="460"/>
      <c r="AP393" s="463" t="s">
        <v>289</v>
      </c>
      <c r="AQ393" s="463">
        <v>0</v>
      </c>
      <c r="AT393" s="177" t="s">
        <v>279</v>
      </c>
      <c r="AU393" s="392" t="s">
        <v>2706</v>
      </c>
      <c r="AV393" s="392" t="s">
        <v>2772</v>
      </c>
      <c r="AW393" s="392" t="s">
        <v>2773</v>
      </c>
      <c r="AX393" s="450" t="s">
        <v>2704</v>
      </c>
    </row>
    <row r="394" spans="1:50" ht="35.15" hidden="1" customHeight="1">
      <c r="A394" s="149">
        <v>390</v>
      </c>
      <c r="B394" s="597" t="s">
        <v>279</v>
      </c>
      <c r="C394" s="597"/>
      <c r="D394" s="597" t="s">
        <v>2774</v>
      </c>
      <c r="E394" s="597" t="s">
        <v>2775</v>
      </c>
      <c r="F394" s="597" t="s">
        <v>281</v>
      </c>
      <c r="G394" s="597">
        <v>1</v>
      </c>
      <c r="H394" s="597">
        <v>0</v>
      </c>
      <c r="I394" s="597" t="s">
        <v>2530</v>
      </c>
      <c r="J394" s="597" t="s">
        <v>2538</v>
      </c>
      <c r="K394" s="597" t="s">
        <v>973</v>
      </c>
      <c r="L394" s="597" t="s">
        <v>284</v>
      </c>
      <c r="M394" s="597" t="s">
        <v>285</v>
      </c>
      <c r="N394" s="597" t="s">
        <v>2775</v>
      </c>
      <c r="O394" s="597" t="s">
        <v>2775</v>
      </c>
      <c r="P394" s="597" t="s">
        <v>2776</v>
      </c>
      <c r="Q394" s="597">
        <v>6533</v>
      </c>
      <c r="R394" s="621">
        <v>6247</v>
      </c>
      <c r="S394" s="621">
        <v>6232</v>
      </c>
      <c r="T394" s="621">
        <v>0</v>
      </c>
      <c r="U394" s="621">
        <v>15</v>
      </c>
      <c r="V394" s="621">
        <v>15</v>
      </c>
      <c r="W394" s="622">
        <v>0.99760000000000004</v>
      </c>
      <c r="X394" s="464">
        <v>1</v>
      </c>
      <c r="Y394" s="464">
        <v>1</v>
      </c>
      <c r="Z394" s="464">
        <v>1</v>
      </c>
      <c r="AA394" s="464">
        <v>1</v>
      </c>
      <c r="AB394" s="464" t="s">
        <v>279</v>
      </c>
      <c r="AC394" s="463" t="s">
        <v>2777</v>
      </c>
      <c r="AD394" s="463"/>
      <c r="AE394" s="463"/>
      <c r="AF394" s="463"/>
      <c r="AG394" s="463"/>
      <c r="AH394" s="463"/>
      <c r="AI394" s="463"/>
      <c r="AJ394" s="460"/>
      <c r="AK394" s="460"/>
      <c r="AL394" s="460"/>
      <c r="AM394" s="460"/>
      <c r="AN394" s="460"/>
      <c r="AO394" s="460"/>
      <c r="AP394" s="463" t="s">
        <v>289</v>
      </c>
      <c r="AQ394" s="463">
        <v>0</v>
      </c>
      <c r="AT394" s="177" t="s">
        <v>279</v>
      </c>
      <c r="AU394" s="392" t="s">
        <v>2707</v>
      </c>
      <c r="AV394" s="392" t="s">
        <v>2778</v>
      </c>
      <c r="AW394" s="392" t="s">
        <v>2779</v>
      </c>
      <c r="AX394" s="450" t="s">
        <v>2704</v>
      </c>
    </row>
    <row r="395" spans="1:50" ht="35.15" hidden="1" customHeight="1">
      <c r="A395" s="149">
        <v>391</v>
      </c>
      <c r="B395" s="597" t="s">
        <v>279</v>
      </c>
      <c r="C395" s="597"/>
      <c r="D395" s="597" t="s">
        <v>2780</v>
      </c>
      <c r="E395" s="597" t="s">
        <v>2781</v>
      </c>
      <c r="F395" s="597" t="s">
        <v>281</v>
      </c>
      <c r="G395" s="597">
        <v>1</v>
      </c>
      <c r="H395" s="597">
        <v>0</v>
      </c>
      <c r="I395" s="597" t="s">
        <v>2530</v>
      </c>
      <c r="J395" s="597" t="s">
        <v>2569</v>
      </c>
      <c r="K395" s="597" t="s">
        <v>973</v>
      </c>
      <c r="L395" s="597" t="s">
        <v>284</v>
      </c>
      <c r="M395" s="597" t="s">
        <v>285</v>
      </c>
      <c r="N395" s="597" t="s">
        <v>2781</v>
      </c>
      <c r="O395" s="597" t="s">
        <v>2781</v>
      </c>
      <c r="P395" s="597" t="s">
        <v>2782</v>
      </c>
      <c r="Q395" s="597">
        <v>5223</v>
      </c>
      <c r="R395" s="621">
        <v>4464</v>
      </c>
      <c r="S395" s="621">
        <v>4378</v>
      </c>
      <c r="T395" s="621">
        <v>52</v>
      </c>
      <c r="U395" s="621">
        <v>34</v>
      </c>
      <c r="V395" s="621">
        <v>86</v>
      </c>
      <c r="W395" s="622">
        <v>0.98070000000000002</v>
      </c>
      <c r="X395" s="464">
        <v>1</v>
      </c>
      <c r="Y395" s="464">
        <v>1</v>
      </c>
      <c r="Z395" s="464">
        <v>1</v>
      </c>
      <c r="AA395" s="464">
        <v>1</v>
      </c>
      <c r="AB395" s="464" t="s">
        <v>279</v>
      </c>
      <c r="AC395" s="463" t="s">
        <v>2783</v>
      </c>
      <c r="AD395" s="463"/>
      <c r="AE395" s="463"/>
      <c r="AF395" s="463"/>
      <c r="AG395" s="463"/>
      <c r="AH395" s="463"/>
      <c r="AI395" s="463"/>
      <c r="AJ395" s="460"/>
      <c r="AK395" s="460"/>
      <c r="AL395" s="460"/>
      <c r="AM395" s="460"/>
      <c r="AN395" s="460"/>
      <c r="AO395" s="460"/>
      <c r="AP395" s="463" t="s">
        <v>289</v>
      </c>
      <c r="AQ395" s="463">
        <v>0</v>
      </c>
      <c r="AT395" s="177" t="s">
        <v>279</v>
      </c>
      <c r="AU395" s="392" t="s">
        <v>2713</v>
      </c>
      <c r="AV395" s="392" t="s">
        <v>2784</v>
      </c>
      <c r="AW395" s="392" t="s">
        <v>2785</v>
      </c>
      <c r="AX395" s="450" t="s">
        <v>2711</v>
      </c>
    </row>
    <row r="396" spans="1:50" ht="35.15" hidden="1" customHeight="1">
      <c r="A396" s="149">
        <v>392</v>
      </c>
      <c r="B396" s="597" t="s">
        <v>279</v>
      </c>
      <c r="C396" s="597"/>
      <c r="D396" s="597" t="s">
        <v>2786</v>
      </c>
      <c r="E396" s="597" t="s">
        <v>2787</v>
      </c>
      <c r="F396" s="597" t="s">
        <v>281</v>
      </c>
      <c r="G396" s="597">
        <v>1</v>
      </c>
      <c r="H396" s="597">
        <v>0</v>
      </c>
      <c r="I396" s="597" t="s">
        <v>2530</v>
      </c>
      <c r="J396" s="597" t="s">
        <v>2618</v>
      </c>
      <c r="K396" s="597" t="s">
        <v>279</v>
      </c>
      <c r="L396" s="597" t="s">
        <v>284</v>
      </c>
      <c r="M396" s="597" t="s">
        <v>285</v>
      </c>
      <c r="N396" s="597" t="s">
        <v>2787</v>
      </c>
      <c r="O396" s="597" t="s">
        <v>2787</v>
      </c>
      <c r="P396" s="597" t="s">
        <v>2788</v>
      </c>
      <c r="Q396" s="597">
        <v>4842</v>
      </c>
      <c r="R396" s="621">
        <v>4970</v>
      </c>
      <c r="S396" s="621">
        <v>4882</v>
      </c>
      <c r="T396" s="621">
        <v>83</v>
      </c>
      <c r="U396" s="621">
        <v>5</v>
      </c>
      <c r="V396" s="621">
        <v>88</v>
      </c>
      <c r="W396" s="622">
        <v>0.98229999999999995</v>
      </c>
      <c r="X396" s="464">
        <v>1</v>
      </c>
      <c r="Y396" s="464">
        <v>1</v>
      </c>
      <c r="Z396" s="464">
        <v>1</v>
      </c>
      <c r="AA396" s="464">
        <v>1</v>
      </c>
      <c r="AB396" s="464" t="s">
        <v>279</v>
      </c>
      <c r="AC396" s="463" t="s">
        <v>2789</v>
      </c>
      <c r="AD396" s="463"/>
      <c r="AE396" s="463"/>
      <c r="AF396" s="463"/>
      <c r="AG396" s="463"/>
      <c r="AH396" s="463"/>
      <c r="AI396" s="463"/>
      <c r="AJ396" s="460"/>
      <c r="AK396" s="460"/>
      <c r="AL396" s="460"/>
      <c r="AM396" s="460"/>
      <c r="AN396" s="460"/>
      <c r="AO396" s="460"/>
      <c r="AP396" s="463" t="s">
        <v>289</v>
      </c>
      <c r="AQ396" s="463">
        <v>0</v>
      </c>
      <c r="AT396" s="177" t="s">
        <v>1069</v>
      </c>
      <c r="AU396" s="392" t="s">
        <v>2720</v>
      </c>
      <c r="AV396" s="392" t="s">
        <v>2790</v>
      </c>
      <c r="AW396" s="392" t="s">
        <v>2717</v>
      </c>
      <c r="AX396" s="450" t="s">
        <v>2717</v>
      </c>
    </row>
    <row r="397" spans="1:50" ht="35.15" hidden="1" customHeight="1">
      <c r="A397" s="149">
        <v>393</v>
      </c>
      <c r="B397" s="597" t="s">
        <v>279</v>
      </c>
      <c r="C397" s="597"/>
      <c r="D397" s="597" t="s">
        <v>2791</v>
      </c>
      <c r="E397" s="597" t="s">
        <v>2792</v>
      </c>
      <c r="F397" s="597" t="s">
        <v>281</v>
      </c>
      <c r="G397" s="597">
        <v>1</v>
      </c>
      <c r="H397" s="597">
        <v>0</v>
      </c>
      <c r="I397" s="597" t="s">
        <v>2530</v>
      </c>
      <c r="J397" s="597" t="s">
        <v>2639</v>
      </c>
      <c r="K397" s="597" t="s">
        <v>973</v>
      </c>
      <c r="L397" s="597" t="s">
        <v>284</v>
      </c>
      <c r="M397" s="597" t="s">
        <v>285</v>
      </c>
      <c r="N397" s="597" t="s">
        <v>2792</v>
      </c>
      <c r="O397" s="597" t="s">
        <v>2792</v>
      </c>
      <c r="P397" s="597" t="s">
        <v>2793</v>
      </c>
      <c r="Q397" s="597">
        <v>2771</v>
      </c>
      <c r="R397" s="621">
        <v>2686</v>
      </c>
      <c r="S397" s="621">
        <v>2677</v>
      </c>
      <c r="T397" s="621">
        <v>5</v>
      </c>
      <c r="U397" s="621">
        <v>4</v>
      </c>
      <c r="V397" s="621">
        <v>9</v>
      </c>
      <c r="W397" s="622">
        <v>0.99660000000000004</v>
      </c>
      <c r="X397" s="464">
        <v>1</v>
      </c>
      <c r="Y397" s="464">
        <v>1</v>
      </c>
      <c r="Z397" s="464">
        <v>1</v>
      </c>
      <c r="AA397" s="464">
        <v>1</v>
      </c>
      <c r="AB397" s="464" t="s">
        <v>279</v>
      </c>
      <c r="AC397" s="463" t="s">
        <v>2794</v>
      </c>
      <c r="AD397" s="463"/>
      <c r="AE397" s="463"/>
      <c r="AF397" s="463"/>
      <c r="AG397" s="463"/>
      <c r="AH397" s="463"/>
      <c r="AI397" s="463"/>
      <c r="AJ397" s="460"/>
      <c r="AK397" s="460"/>
      <c r="AL397" s="460"/>
      <c r="AM397" s="460"/>
      <c r="AN397" s="460"/>
      <c r="AO397" s="460"/>
      <c r="AP397" s="463" t="s">
        <v>289</v>
      </c>
      <c r="AQ397" s="463">
        <v>0</v>
      </c>
      <c r="AT397" s="177" t="s">
        <v>279</v>
      </c>
      <c r="AU397" s="392" t="s">
        <v>2726</v>
      </c>
      <c r="AV397" s="392" t="s">
        <v>2795</v>
      </c>
      <c r="AW397" s="392" t="s">
        <v>2723</v>
      </c>
      <c r="AX397" s="450" t="s">
        <v>2723</v>
      </c>
    </row>
    <row r="398" spans="1:50" ht="35.15" hidden="1" customHeight="1">
      <c r="A398" s="149">
        <v>394</v>
      </c>
      <c r="B398" s="597" t="s">
        <v>1319</v>
      </c>
      <c r="C398" s="597"/>
      <c r="D398" s="597" t="s">
        <v>2796</v>
      </c>
      <c r="E398" s="597" t="s">
        <v>2797</v>
      </c>
      <c r="F398" s="597" t="s">
        <v>281</v>
      </c>
      <c r="G398" s="597">
        <v>1</v>
      </c>
      <c r="H398" s="597">
        <v>0</v>
      </c>
      <c r="I398" s="597" t="s">
        <v>2530</v>
      </c>
      <c r="J398" s="597" t="s">
        <v>2663</v>
      </c>
      <c r="K398" s="597" t="s">
        <v>2529</v>
      </c>
      <c r="L398" s="597" t="s">
        <v>1322</v>
      </c>
      <c r="M398" s="597" t="s">
        <v>285</v>
      </c>
      <c r="N398" s="597" t="s">
        <v>2797</v>
      </c>
      <c r="O398" s="597" t="s">
        <v>2797</v>
      </c>
      <c r="P398" s="597" t="s">
        <v>2798</v>
      </c>
      <c r="Q398" s="597">
        <v>3300</v>
      </c>
      <c r="R398" s="621">
        <v>3242</v>
      </c>
      <c r="S398" s="621">
        <v>3239</v>
      </c>
      <c r="T398" s="621">
        <v>0</v>
      </c>
      <c r="U398" s="621">
        <v>3</v>
      </c>
      <c r="V398" s="621">
        <v>3</v>
      </c>
      <c r="W398" s="622">
        <v>0.99909999999999999</v>
      </c>
      <c r="X398" s="464">
        <v>1</v>
      </c>
      <c r="Y398" s="464">
        <v>1</v>
      </c>
      <c r="Z398" s="464">
        <v>1</v>
      </c>
      <c r="AA398" s="464">
        <v>1</v>
      </c>
      <c r="AB398" s="464" t="s">
        <v>1319</v>
      </c>
      <c r="AC398" s="463" t="s">
        <v>2799</v>
      </c>
      <c r="AD398" s="463"/>
      <c r="AE398" s="463"/>
      <c r="AF398" s="463"/>
      <c r="AG398" s="463"/>
      <c r="AH398" s="463"/>
      <c r="AI398" s="463"/>
      <c r="AJ398" s="460"/>
      <c r="AK398" s="460"/>
      <c r="AL398" s="460"/>
      <c r="AM398" s="460"/>
      <c r="AN398" s="460"/>
      <c r="AO398" s="460"/>
      <c r="AP398" s="463" t="s">
        <v>289</v>
      </c>
      <c r="AQ398" s="463">
        <v>0</v>
      </c>
      <c r="AT398" s="177" t="s">
        <v>1319</v>
      </c>
      <c r="AU398" s="392" t="s">
        <v>2731</v>
      </c>
      <c r="AV398" s="392" t="s">
        <v>2800</v>
      </c>
      <c r="AW398" s="392" t="s">
        <v>2729</v>
      </c>
      <c r="AX398" s="450" t="s">
        <v>2729</v>
      </c>
    </row>
    <row r="399" spans="1:50" ht="35.15" hidden="1" customHeight="1">
      <c r="A399" s="149">
        <v>395</v>
      </c>
      <c r="B399" s="597" t="s">
        <v>1069</v>
      </c>
      <c r="C399" s="597"/>
      <c r="D399" s="597" t="s">
        <v>2801</v>
      </c>
      <c r="E399" s="597" t="s">
        <v>2802</v>
      </c>
      <c r="F399" s="597" t="s">
        <v>281</v>
      </c>
      <c r="G399" s="597">
        <v>1</v>
      </c>
      <c r="H399" s="597">
        <v>0</v>
      </c>
      <c r="I399" s="597" t="s">
        <v>2530</v>
      </c>
      <c r="J399" s="597" t="s">
        <v>2604</v>
      </c>
      <c r="K399" s="597" t="s">
        <v>2605</v>
      </c>
      <c r="L399" s="597" t="s">
        <v>1116</v>
      </c>
      <c r="M399" s="597" t="s">
        <v>285</v>
      </c>
      <c r="N399" s="597" t="s">
        <v>2802</v>
      </c>
      <c r="O399" s="597" t="s">
        <v>2802</v>
      </c>
      <c r="P399" s="597" t="s">
        <v>10431</v>
      </c>
      <c r="Q399" s="597">
        <v>5658</v>
      </c>
      <c r="R399" s="621">
        <v>5311</v>
      </c>
      <c r="S399" s="621">
        <v>5037</v>
      </c>
      <c r="T399" s="621">
        <v>247</v>
      </c>
      <c r="U399" s="621">
        <v>27</v>
      </c>
      <c r="V399" s="621">
        <v>274</v>
      </c>
      <c r="W399" s="622">
        <v>0.94840000000000002</v>
      </c>
      <c r="X399" s="464">
        <v>0</v>
      </c>
      <c r="Y399" s="464">
        <v>1</v>
      </c>
      <c r="Z399" s="464">
        <v>1</v>
      </c>
      <c r="AA399" s="464">
        <v>0</v>
      </c>
      <c r="AB399" s="464" t="s">
        <v>1069</v>
      </c>
      <c r="AC399" s="463" t="s">
        <v>2803</v>
      </c>
      <c r="AD399" s="463"/>
      <c r="AE399" s="463"/>
      <c r="AF399" s="463"/>
      <c r="AG399" s="463"/>
      <c r="AH399" s="463"/>
      <c r="AI399" s="463"/>
      <c r="AJ399" s="460"/>
      <c r="AK399" s="460"/>
      <c r="AL399" s="460"/>
      <c r="AM399" s="460"/>
      <c r="AN399" s="460"/>
      <c r="AO399" s="460"/>
      <c r="AP399" s="463" t="s">
        <v>289</v>
      </c>
      <c r="AQ399" s="463">
        <v>0</v>
      </c>
      <c r="AT399" s="177" t="s">
        <v>279</v>
      </c>
      <c r="AU399" s="392" t="s">
        <v>2736</v>
      </c>
      <c r="AV399" s="392" t="s">
        <v>2804</v>
      </c>
      <c r="AW399" s="392" t="s">
        <v>2724</v>
      </c>
      <c r="AX399" s="450" t="s">
        <v>2724</v>
      </c>
    </row>
    <row r="400" spans="1:50" ht="35.15" hidden="1" customHeight="1">
      <c r="A400" s="149">
        <v>396</v>
      </c>
      <c r="B400" s="597" t="s">
        <v>279</v>
      </c>
      <c r="C400" s="597"/>
      <c r="D400" s="597" t="s">
        <v>2805</v>
      </c>
      <c r="E400" s="597" t="s">
        <v>2806</v>
      </c>
      <c r="F400" s="597" t="s">
        <v>281</v>
      </c>
      <c r="G400" s="597">
        <v>1</v>
      </c>
      <c r="H400" s="597">
        <v>0</v>
      </c>
      <c r="I400" s="597" t="s">
        <v>2530</v>
      </c>
      <c r="J400" s="597" t="s">
        <v>2552</v>
      </c>
      <c r="K400" s="597" t="s">
        <v>374</v>
      </c>
      <c r="L400" s="597" t="s">
        <v>284</v>
      </c>
      <c r="M400" s="597" t="s">
        <v>285</v>
      </c>
      <c r="N400" s="597" t="s">
        <v>2806</v>
      </c>
      <c r="O400" s="597" t="s">
        <v>2806</v>
      </c>
      <c r="P400" s="597" t="s">
        <v>2807</v>
      </c>
      <c r="Q400" s="597">
        <v>3313</v>
      </c>
      <c r="R400" s="621">
        <v>3277</v>
      </c>
      <c r="S400" s="621">
        <v>3023</v>
      </c>
      <c r="T400" s="621">
        <v>93</v>
      </c>
      <c r="U400" s="621">
        <v>161</v>
      </c>
      <c r="V400" s="621">
        <v>254</v>
      </c>
      <c r="W400" s="622">
        <v>0.92249999999999999</v>
      </c>
      <c r="X400" s="464">
        <v>0</v>
      </c>
      <c r="Y400" s="464">
        <v>1</v>
      </c>
      <c r="Z400" s="464">
        <v>1</v>
      </c>
      <c r="AA400" s="464">
        <v>0</v>
      </c>
      <c r="AB400" s="464" t="s">
        <v>279</v>
      </c>
      <c r="AC400" s="463" t="s">
        <v>2808</v>
      </c>
      <c r="AD400" s="463"/>
      <c r="AE400" s="463"/>
      <c r="AF400" s="463"/>
      <c r="AG400" s="463"/>
      <c r="AH400" s="463"/>
      <c r="AI400" s="463"/>
      <c r="AJ400" s="460"/>
      <c r="AK400" s="460"/>
      <c r="AL400" s="460"/>
      <c r="AM400" s="460"/>
      <c r="AN400" s="460"/>
      <c r="AO400" s="460"/>
      <c r="AP400" s="463" t="s">
        <v>289</v>
      </c>
      <c r="AQ400" s="463">
        <v>0</v>
      </c>
      <c r="AT400" s="177" t="s">
        <v>1319</v>
      </c>
      <c r="AU400" s="392" t="s">
        <v>2742</v>
      </c>
      <c r="AV400" s="392" t="s">
        <v>2809</v>
      </c>
      <c r="AW400" s="392" t="s">
        <v>2740</v>
      </c>
      <c r="AX400" s="450" t="s">
        <v>2740</v>
      </c>
    </row>
    <row r="401" spans="1:50" ht="35.15" hidden="1" customHeight="1">
      <c r="A401" s="149">
        <v>397</v>
      </c>
      <c r="B401" s="597" t="s">
        <v>1319</v>
      </c>
      <c r="C401" s="597"/>
      <c r="D401" s="597" t="s">
        <v>2810</v>
      </c>
      <c r="E401" s="597" t="s">
        <v>2811</v>
      </c>
      <c r="F401" s="597" t="s">
        <v>281</v>
      </c>
      <c r="G401" s="597">
        <v>1</v>
      </c>
      <c r="H401" s="597">
        <v>0</v>
      </c>
      <c r="I401" s="597" t="s">
        <v>2530</v>
      </c>
      <c r="J401" s="597" t="s">
        <v>2632</v>
      </c>
      <c r="K401" s="597" t="s">
        <v>2529</v>
      </c>
      <c r="L401" s="597" t="s">
        <v>1322</v>
      </c>
      <c r="M401" s="597" t="s">
        <v>285</v>
      </c>
      <c r="N401" s="597" t="s">
        <v>2811</v>
      </c>
      <c r="O401" s="597" t="s">
        <v>2811</v>
      </c>
      <c r="P401" s="597" t="s">
        <v>2812</v>
      </c>
      <c r="Q401" s="597">
        <v>2057</v>
      </c>
      <c r="R401" s="621">
        <v>2154</v>
      </c>
      <c r="S401" s="621">
        <v>2113</v>
      </c>
      <c r="T401" s="621">
        <v>21</v>
      </c>
      <c r="U401" s="621">
        <v>20</v>
      </c>
      <c r="V401" s="621">
        <v>41</v>
      </c>
      <c r="W401" s="622">
        <v>0.98099999999999998</v>
      </c>
      <c r="X401" s="464">
        <v>1</v>
      </c>
      <c r="Y401" s="464">
        <v>1</v>
      </c>
      <c r="Z401" s="464">
        <v>1</v>
      </c>
      <c r="AA401" s="464">
        <v>1</v>
      </c>
      <c r="AB401" s="464" t="s">
        <v>1319</v>
      </c>
      <c r="AC401" s="463" t="s">
        <v>2813</v>
      </c>
      <c r="AD401" s="463"/>
      <c r="AE401" s="463"/>
      <c r="AF401" s="463"/>
      <c r="AG401" s="463"/>
      <c r="AH401" s="463"/>
      <c r="AI401" s="463"/>
      <c r="AJ401" s="460"/>
      <c r="AK401" s="460"/>
      <c r="AL401" s="460"/>
      <c r="AM401" s="460"/>
      <c r="AN401" s="460"/>
      <c r="AO401" s="460"/>
      <c r="AP401" s="463" t="s">
        <v>289</v>
      </c>
      <c r="AQ401" s="463">
        <v>0</v>
      </c>
      <c r="AT401" s="177" t="s">
        <v>279</v>
      </c>
      <c r="AU401" s="392" t="s">
        <v>2748</v>
      </c>
      <c r="AV401" s="392" t="s">
        <v>2814</v>
      </c>
      <c r="AW401" s="392" t="s">
        <v>2746</v>
      </c>
      <c r="AX401" s="450" t="s">
        <v>2746</v>
      </c>
    </row>
    <row r="402" spans="1:50" ht="35.15" hidden="1" customHeight="1">
      <c r="A402" s="149">
        <v>398</v>
      </c>
      <c r="B402" s="597" t="s">
        <v>1319</v>
      </c>
      <c r="C402" s="597"/>
      <c r="D402" s="597" t="s">
        <v>2815</v>
      </c>
      <c r="E402" s="597" t="s">
        <v>2816</v>
      </c>
      <c r="F402" s="597" t="s">
        <v>281</v>
      </c>
      <c r="G402" s="597">
        <v>1</v>
      </c>
      <c r="H402" s="597">
        <v>0</v>
      </c>
      <c r="I402" s="597" t="s">
        <v>2530</v>
      </c>
      <c r="J402" s="597" t="s">
        <v>2639</v>
      </c>
      <c r="K402" s="597" t="s">
        <v>2529</v>
      </c>
      <c r="L402" s="597" t="s">
        <v>675</v>
      </c>
      <c r="M402" s="597" t="s">
        <v>285</v>
      </c>
      <c r="N402" s="597" t="s">
        <v>2816</v>
      </c>
      <c r="O402" s="597" t="s">
        <v>2817</v>
      </c>
      <c r="P402" s="597" t="s">
        <v>2818</v>
      </c>
      <c r="Q402" s="597">
        <v>2628</v>
      </c>
      <c r="R402" s="621">
        <v>2687</v>
      </c>
      <c r="S402" s="621">
        <v>2687</v>
      </c>
      <c r="T402" s="621">
        <v>0</v>
      </c>
      <c r="U402" s="621">
        <v>0</v>
      </c>
      <c r="V402" s="621">
        <v>0</v>
      </c>
      <c r="W402" s="622">
        <v>1</v>
      </c>
      <c r="X402" s="464">
        <v>1</v>
      </c>
      <c r="Y402" s="464">
        <v>1</v>
      </c>
      <c r="Z402" s="464">
        <v>1</v>
      </c>
      <c r="AA402" s="464">
        <v>1</v>
      </c>
      <c r="AB402" s="464" t="s">
        <v>1319</v>
      </c>
      <c r="AC402" s="463" t="s">
        <v>2819</v>
      </c>
      <c r="AD402" s="463"/>
      <c r="AE402" s="463"/>
      <c r="AF402" s="463"/>
      <c r="AG402" s="463"/>
      <c r="AH402" s="463"/>
      <c r="AI402" s="463"/>
      <c r="AJ402" s="460"/>
      <c r="AK402" s="460"/>
      <c r="AL402" s="460"/>
      <c r="AM402" s="460"/>
      <c r="AN402" s="460"/>
      <c r="AO402" s="460"/>
      <c r="AP402" s="463" t="s">
        <v>289</v>
      </c>
      <c r="AQ402" s="463">
        <v>0</v>
      </c>
      <c r="AT402" s="177" t="s">
        <v>279</v>
      </c>
      <c r="AU402" s="392" t="s">
        <v>2754</v>
      </c>
      <c r="AV402" s="392" t="s">
        <v>2820</v>
      </c>
      <c r="AW402" s="392" t="s">
        <v>2752</v>
      </c>
      <c r="AX402" s="450" t="s">
        <v>2752</v>
      </c>
    </row>
    <row r="403" spans="1:50" ht="35.15" hidden="1" customHeight="1">
      <c r="A403" s="149">
        <v>399</v>
      </c>
      <c r="B403" s="597" t="s">
        <v>279</v>
      </c>
      <c r="C403" s="597"/>
      <c r="D403" s="597" t="s">
        <v>2821</v>
      </c>
      <c r="E403" s="597" t="s">
        <v>2822</v>
      </c>
      <c r="F403" s="597" t="s">
        <v>281</v>
      </c>
      <c r="G403" s="597">
        <v>1</v>
      </c>
      <c r="H403" s="597">
        <v>0</v>
      </c>
      <c r="I403" s="597" t="s">
        <v>2530</v>
      </c>
      <c r="J403" s="597" t="s">
        <v>2561</v>
      </c>
      <c r="K403" s="597" t="s">
        <v>311</v>
      </c>
      <c r="L403" s="597" t="s">
        <v>284</v>
      </c>
      <c r="M403" s="597" t="s">
        <v>285</v>
      </c>
      <c r="N403" s="597" t="s">
        <v>2822</v>
      </c>
      <c r="O403" s="597" t="s">
        <v>2822</v>
      </c>
      <c r="P403" s="597" t="s">
        <v>2823</v>
      </c>
      <c r="Q403" s="597">
        <v>2823</v>
      </c>
      <c r="R403" s="621">
        <v>2680</v>
      </c>
      <c r="S403" s="621">
        <v>2663</v>
      </c>
      <c r="T403" s="621">
        <v>0</v>
      </c>
      <c r="U403" s="621">
        <v>17</v>
      </c>
      <c r="V403" s="621">
        <v>17</v>
      </c>
      <c r="W403" s="622">
        <v>0.99370000000000003</v>
      </c>
      <c r="X403" s="464">
        <v>1</v>
      </c>
      <c r="Y403" s="464">
        <v>1</v>
      </c>
      <c r="Z403" s="464">
        <v>1</v>
      </c>
      <c r="AA403" s="464">
        <v>1</v>
      </c>
      <c r="AB403" s="464" t="s">
        <v>279</v>
      </c>
      <c r="AC403" s="463" t="s">
        <v>2824</v>
      </c>
      <c r="AD403" s="463"/>
      <c r="AE403" s="463"/>
      <c r="AF403" s="463"/>
      <c r="AG403" s="463"/>
      <c r="AH403" s="463"/>
      <c r="AI403" s="463"/>
      <c r="AJ403" s="460"/>
      <c r="AK403" s="460"/>
      <c r="AL403" s="460"/>
      <c r="AM403" s="460"/>
      <c r="AN403" s="460"/>
      <c r="AO403" s="460"/>
      <c r="AP403" s="463" t="s">
        <v>289</v>
      </c>
      <c r="AQ403" s="463">
        <v>0</v>
      </c>
      <c r="AT403" s="177" t="s">
        <v>279</v>
      </c>
      <c r="AU403" s="392" t="s">
        <v>2759</v>
      </c>
      <c r="AV403" s="392" t="s">
        <v>2825</v>
      </c>
      <c r="AW403" s="392" t="s">
        <v>2757</v>
      </c>
      <c r="AX403" s="450" t="s">
        <v>2757</v>
      </c>
    </row>
    <row r="404" spans="1:50" ht="35.15" hidden="1" customHeight="1">
      <c r="A404" s="149">
        <v>400</v>
      </c>
      <c r="B404" s="597" t="s">
        <v>279</v>
      </c>
      <c r="C404" s="597"/>
      <c r="D404" s="597" t="s">
        <v>2826</v>
      </c>
      <c r="E404" s="597" t="s">
        <v>2827</v>
      </c>
      <c r="F404" s="597" t="s">
        <v>281</v>
      </c>
      <c r="G404" s="597">
        <v>2</v>
      </c>
      <c r="H404" s="597">
        <v>0</v>
      </c>
      <c r="I404" s="597" t="s">
        <v>2530</v>
      </c>
      <c r="J404" s="597" t="s">
        <v>2561</v>
      </c>
      <c r="K404" s="597" t="s">
        <v>311</v>
      </c>
      <c r="L404" s="597" t="s">
        <v>284</v>
      </c>
      <c r="M404" s="597" t="s">
        <v>285</v>
      </c>
      <c r="N404" s="597" t="s">
        <v>2827</v>
      </c>
      <c r="O404" s="597" t="s">
        <v>2827</v>
      </c>
      <c r="P404" s="597" t="s">
        <v>2828</v>
      </c>
      <c r="Q404" s="597">
        <v>2714</v>
      </c>
      <c r="R404" s="621">
        <v>2680</v>
      </c>
      <c r="S404" s="621">
        <v>2628</v>
      </c>
      <c r="T404" s="621">
        <v>11</v>
      </c>
      <c r="U404" s="621">
        <v>41</v>
      </c>
      <c r="V404" s="621">
        <v>52</v>
      </c>
      <c r="W404" s="622">
        <v>0.98060000000000003</v>
      </c>
      <c r="X404" s="464">
        <v>1</v>
      </c>
      <c r="Y404" s="623">
        <v>0</v>
      </c>
      <c r="Z404" s="464">
        <v>1</v>
      </c>
      <c r="AA404" s="464">
        <v>0</v>
      </c>
      <c r="AB404" s="464" t="s">
        <v>279</v>
      </c>
      <c r="AC404" s="463" t="s">
        <v>2829</v>
      </c>
      <c r="AD404" s="463" t="s">
        <v>2830</v>
      </c>
      <c r="AE404" s="463"/>
      <c r="AF404" s="463"/>
      <c r="AG404" s="463"/>
      <c r="AH404" s="463"/>
      <c r="AI404" s="463"/>
      <c r="AJ404" s="460"/>
      <c r="AK404" s="460"/>
      <c r="AL404" s="460"/>
      <c r="AM404" s="460"/>
      <c r="AN404" s="460"/>
      <c r="AO404" s="460"/>
      <c r="AP404" s="463" t="s">
        <v>289</v>
      </c>
      <c r="AQ404" s="463">
        <v>0</v>
      </c>
      <c r="AT404" s="177" t="s">
        <v>1319</v>
      </c>
      <c r="AU404" s="392" t="s">
        <v>2765</v>
      </c>
      <c r="AV404" s="392" t="s">
        <v>2831</v>
      </c>
      <c r="AW404" s="392" t="s">
        <v>2763</v>
      </c>
      <c r="AX404" s="450" t="s">
        <v>2763</v>
      </c>
    </row>
    <row r="405" spans="1:50" ht="35.15" hidden="1" customHeight="1">
      <c r="A405" s="149">
        <v>401</v>
      </c>
      <c r="B405" s="597" t="s">
        <v>279</v>
      </c>
      <c r="C405" s="597"/>
      <c r="D405" s="597" t="s">
        <v>2832</v>
      </c>
      <c r="E405" s="597" t="s">
        <v>2833</v>
      </c>
      <c r="F405" s="597" t="s">
        <v>281</v>
      </c>
      <c r="G405" s="597">
        <v>1</v>
      </c>
      <c r="H405" s="597">
        <v>0</v>
      </c>
      <c r="I405" s="597" t="s">
        <v>2530</v>
      </c>
      <c r="J405" s="597" t="s">
        <v>2578</v>
      </c>
      <c r="K405" s="597" t="s">
        <v>973</v>
      </c>
      <c r="L405" s="597" t="s">
        <v>284</v>
      </c>
      <c r="M405" s="597" t="s">
        <v>285</v>
      </c>
      <c r="N405" s="597" t="s">
        <v>2833</v>
      </c>
      <c r="O405" s="597" t="s">
        <v>2833</v>
      </c>
      <c r="P405" s="597" t="s">
        <v>2834</v>
      </c>
      <c r="Q405" s="597">
        <v>4604</v>
      </c>
      <c r="R405" s="621">
        <v>4441</v>
      </c>
      <c r="S405" s="621">
        <v>4373</v>
      </c>
      <c r="T405" s="621">
        <v>68</v>
      </c>
      <c r="U405" s="621">
        <v>0</v>
      </c>
      <c r="V405" s="621">
        <v>68</v>
      </c>
      <c r="W405" s="622">
        <v>0.98470000000000002</v>
      </c>
      <c r="X405" s="464">
        <v>1</v>
      </c>
      <c r="Y405" s="464">
        <v>1</v>
      </c>
      <c r="Z405" s="464">
        <v>1</v>
      </c>
      <c r="AA405" s="464">
        <v>1</v>
      </c>
      <c r="AB405" s="464" t="s">
        <v>279</v>
      </c>
      <c r="AC405" s="463" t="s">
        <v>2835</v>
      </c>
      <c r="AD405" s="463"/>
      <c r="AE405" s="463"/>
      <c r="AF405" s="463"/>
      <c r="AG405" s="463"/>
      <c r="AH405" s="463"/>
      <c r="AI405" s="463"/>
      <c r="AJ405" s="460"/>
      <c r="AK405" s="460"/>
      <c r="AL405" s="460"/>
      <c r="AM405" s="460"/>
      <c r="AN405" s="460"/>
      <c r="AO405" s="460"/>
      <c r="AP405" s="463" t="s">
        <v>289</v>
      </c>
      <c r="AQ405" s="463">
        <v>0</v>
      </c>
      <c r="AT405" s="177" t="s">
        <v>279</v>
      </c>
      <c r="AU405" s="392" t="s">
        <v>2771</v>
      </c>
      <c r="AV405" s="392" t="s">
        <v>2836</v>
      </c>
      <c r="AW405" s="392" t="s">
        <v>2837</v>
      </c>
      <c r="AX405" s="450" t="s">
        <v>2769</v>
      </c>
    </row>
    <row r="406" spans="1:50" ht="35.15" hidden="1" customHeight="1">
      <c r="A406" s="149">
        <v>402</v>
      </c>
      <c r="B406" s="597" t="s">
        <v>1319</v>
      </c>
      <c r="C406" s="597"/>
      <c r="D406" s="597" t="s">
        <v>2838</v>
      </c>
      <c r="E406" s="597" t="s">
        <v>2839</v>
      </c>
      <c r="F406" s="597" t="s">
        <v>281</v>
      </c>
      <c r="G406" s="597">
        <v>1</v>
      </c>
      <c r="H406" s="597">
        <v>0</v>
      </c>
      <c r="I406" s="597" t="s">
        <v>2530</v>
      </c>
      <c r="J406" s="597" t="s">
        <v>2632</v>
      </c>
      <c r="K406" s="597" t="s">
        <v>2529</v>
      </c>
      <c r="L406" s="597" t="s">
        <v>1322</v>
      </c>
      <c r="M406" s="597" t="s">
        <v>285</v>
      </c>
      <c r="N406" s="597" t="s">
        <v>2839</v>
      </c>
      <c r="O406" s="597" t="s">
        <v>2839</v>
      </c>
      <c r="P406" s="597" t="s">
        <v>2840</v>
      </c>
      <c r="Q406" s="597">
        <v>2534</v>
      </c>
      <c r="R406" s="621">
        <v>2486</v>
      </c>
      <c r="S406" s="621">
        <v>2478</v>
      </c>
      <c r="T406" s="621">
        <v>4</v>
      </c>
      <c r="U406" s="621">
        <v>4</v>
      </c>
      <c r="V406" s="621">
        <v>8</v>
      </c>
      <c r="W406" s="622">
        <v>0.99680000000000002</v>
      </c>
      <c r="X406" s="464">
        <v>1</v>
      </c>
      <c r="Y406" s="464">
        <v>1</v>
      </c>
      <c r="Z406" s="464">
        <v>1</v>
      </c>
      <c r="AA406" s="464">
        <v>1</v>
      </c>
      <c r="AB406" s="464" t="s">
        <v>1319</v>
      </c>
      <c r="AC406" s="463" t="s">
        <v>2841</v>
      </c>
      <c r="AD406" s="463"/>
      <c r="AE406" s="463"/>
      <c r="AF406" s="463"/>
      <c r="AG406" s="463"/>
      <c r="AH406" s="463"/>
      <c r="AI406" s="463"/>
      <c r="AJ406" s="460"/>
      <c r="AK406" s="460"/>
      <c r="AL406" s="460"/>
      <c r="AM406" s="460"/>
      <c r="AN406" s="460"/>
      <c r="AO406" s="460"/>
      <c r="AP406" s="463" t="s">
        <v>289</v>
      </c>
      <c r="AQ406" s="463">
        <v>0</v>
      </c>
      <c r="AT406" s="177" t="s">
        <v>279</v>
      </c>
      <c r="AU406" s="392" t="s">
        <v>2777</v>
      </c>
      <c r="AV406" s="392" t="s">
        <v>2842</v>
      </c>
      <c r="AW406" s="392" t="s">
        <v>2775</v>
      </c>
      <c r="AX406" s="450" t="s">
        <v>2775</v>
      </c>
    </row>
    <row r="407" spans="1:50" ht="35.15" hidden="1" customHeight="1">
      <c r="A407" s="149">
        <v>403</v>
      </c>
      <c r="B407" s="597" t="s">
        <v>1319</v>
      </c>
      <c r="C407" s="597"/>
      <c r="D407" s="597" t="s">
        <v>2843</v>
      </c>
      <c r="E407" s="597" t="s">
        <v>2844</v>
      </c>
      <c r="F407" s="597" t="s">
        <v>281</v>
      </c>
      <c r="G407" s="597">
        <v>1</v>
      </c>
      <c r="H407" s="597">
        <v>0</v>
      </c>
      <c r="I407" s="597" t="s">
        <v>2530</v>
      </c>
      <c r="J407" s="597" t="s">
        <v>2577</v>
      </c>
      <c r="K407" s="597" t="s">
        <v>2529</v>
      </c>
      <c r="L407" s="597" t="s">
        <v>1322</v>
      </c>
      <c r="M407" s="597" t="s">
        <v>285</v>
      </c>
      <c r="N407" s="597" t="s">
        <v>2844</v>
      </c>
      <c r="O407" s="597" t="s">
        <v>2844</v>
      </c>
      <c r="P407" s="597" t="s">
        <v>2845</v>
      </c>
      <c r="Q407" s="597">
        <v>3202</v>
      </c>
      <c r="R407" s="621">
        <v>2703</v>
      </c>
      <c r="S407" s="621">
        <v>2653</v>
      </c>
      <c r="T407" s="621">
        <v>21</v>
      </c>
      <c r="U407" s="621">
        <v>29</v>
      </c>
      <c r="V407" s="621">
        <v>50</v>
      </c>
      <c r="W407" s="622">
        <v>0.98150000000000004</v>
      </c>
      <c r="X407" s="464">
        <v>1</v>
      </c>
      <c r="Y407" s="464">
        <v>1</v>
      </c>
      <c r="Z407" s="464">
        <v>1</v>
      </c>
      <c r="AA407" s="464">
        <v>1</v>
      </c>
      <c r="AB407" s="464" t="s">
        <v>1319</v>
      </c>
      <c r="AC407" s="463" t="s">
        <v>2846</v>
      </c>
      <c r="AD407" s="463"/>
      <c r="AE407" s="463"/>
      <c r="AF407" s="463"/>
      <c r="AG407" s="463"/>
      <c r="AH407" s="463"/>
      <c r="AI407" s="463"/>
      <c r="AJ407" s="460"/>
      <c r="AK407" s="460"/>
      <c r="AL407" s="460"/>
      <c r="AM407" s="460"/>
      <c r="AN407" s="460"/>
      <c r="AO407" s="460"/>
      <c r="AP407" s="463" t="s">
        <v>289</v>
      </c>
      <c r="AQ407" s="463">
        <v>0</v>
      </c>
      <c r="AT407" s="177" t="s">
        <v>279</v>
      </c>
      <c r="AU407" s="392" t="s">
        <v>2783</v>
      </c>
      <c r="AV407" s="392" t="s">
        <v>2847</v>
      </c>
      <c r="AW407" s="392" t="s">
        <v>2781</v>
      </c>
      <c r="AX407" s="450" t="s">
        <v>2781</v>
      </c>
    </row>
    <row r="408" spans="1:50" ht="35.15" hidden="1" customHeight="1">
      <c r="A408" s="149">
        <v>404</v>
      </c>
      <c r="B408" s="597" t="s">
        <v>279</v>
      </c>
      <c r="C408" s="597"/>
      <c r="D408" s="597" t="s">
        <v>2848</v>
      </c>
      <c r="E408" s="597" t="s">
        <v>327</v>
      </c>
      <c r="F408" s="597" t="s">
        <v>281</v>
      </c>
      <c r="G408" s="597">
        <v>2</v>
      </c>
      <c r="H408" s="597">
        <v>0</v>
      </c>
      <c r="I408" s="597" t="s">
        <v>2530</v>
      </c>
      <c r="J408" s="597" t="s">
        <v>2538</v>
      </c>
      <c r="K408" s="597" t="s">
        <v>973</v>
      </c>
      <c r="L408" s="597" t="s">
        <v>284</v>
      </c>
      <c r="M408" s="597" t="s">
        <v>285</v>
      </c>
      <c r="N408" s="597" t="s">
        <v>327</v>
      </c>
      <c r="O408" s="597" t="s">
        <v>327</v>
      </c>
      <c r="P408" s="597" t="s">
        <v>2849</v>
      </c>
      <c r="Q408" s="597">
        <v>5696</v>
      </c>
      <c r="R408" s="621">
        <v>5313</v>
      </c>
      <c r="S408" s="621">
        <v>5117</v>
      </c>
      <c r="T408" s="621">
        <v>71</v>
      </c>
      <c r="U408" s="621">
        <v>125</v>
      </c>
      <c r="V408" s="621">
        <v>196</v>
      </c>
      <c r="W408" s="622">
        <v>0.96309999999999996</v>
      </c>
      <c r="X408" s="464">
        <v>0</v>
      </c>
      <c r="Y408" s="464">
        <v>1</v>
      </c>
      <c r="Z408" s="464">
        <v>1</v>
      </c>
      <c r="AA408" s="464">
        <v>0</v>
      </c>
      <c r="AB408" s="464" t="s">
        <v>279</v>
      </c>
      <c r="AC408" s="463" t="s">
        <v>2850</v>
      </c>
      <c r="AD408" s="463" t="s">
        <v>2851</v>
      </c>
      <c r="AE408" s="463"/>
      <c r="AF408" s="463"/>
      <c r="AG408" s="463"/>
      <c r="AH408" s="463"/>
      <c r="AI408" s="463"/>
      <c r="AJ408" s="460"/>
      <c r="AK408" s="460"/>
      <c r="AL408" s="460"/>
      <c r="AM408" s="460"/>
      <c r="AN408" s="460"/>
      <c r="AO408" s="460"/>
      <c r="AP408" s="463" t="s">
        <v>289</v>
      </c>
      <c r="AQ408" s="463">
        <v>0</v>
      </c>
      <c r="AT408" s="177" t="s">
        <v>279</v>
      </c>
      <c r="AU408" s="392" t="s">
        <v>2789</v>
      </c>
      <c r="AV408" s="392" t="s">
        <v>2852</v>
      </c>
      <c r="AW408" s="392" t="s">
        <v>2853</v>
      </c>
      <c r="AX408" s="450" t="s">
        <v>2787</v>
      </c>
    </row>
    <row r="409" spans="1:50" ht="35.15" hidden="1" customHeight="1">
      <c r="A409" s="149">
        <v>405</v>
      </c>
      <c r="B409" s="597" t="s">
        <v>279</v>
      </c>
      <c r="C409" s="597"/>
      <c r="D409" s="597" t="s">
        <v>2854</v>
      </c>
      <c r="E409" s="597" t="s">
        <v>2855</v>
      </c>
      <c r="F409" s="597" t="s">
        <v>281</v>
      </c>
      <c r="G409" s="597">
        <v>1</v>
      </c>
      <c r="H409" s="597">
        <v>0</v>
      </c>
      <c r="I409" s="597" t="s">
        <v>2530</v>
      </c>
      <c r="J409" s="597" t="s">
        <v>2578</v>
      </c>
      <c r="K409" s="597" t="s">
        <v>973</v>
      </c>
      <c r="L409" s="597" t="s">
        <v>339</v>
      </c>
      <c r="M409" s="597" t="s">
        <v>285</v>
      </c>
      <c r="N409" s="597" t="s">
        <v>2855</v>
      </c>
      <c r="O409" s="597" t="s">
        <v>2855</v>
      </c>
      <c r="P409" s="597" t="s">
        <v>2856</v>
      </c>
      <c r="Q409" s="597">
        <v>8854</v>
      </c>
      <c r="R409" s="621">
        <v>9064</v>
      </c>
      <c r="S409" s="621">
        <v>9046</v>
      </c>
      <c r="T409" s="621">
        <v>18</v>
      </c>
      <c r="U409" s="621">
        <v>0</v>
      </c>
      <c r="V409" s="621">
        <v>18</v>
      </c>
      <c r="W409" s="622">
        <v>0.998</v>
      </c>
      <c r="X409" s="464">
        <v>1</v>
      </c>
      <c r="Y409" s="464">
        <v>1</v>
      </c>
      <c r="Z409" s="464">
        <v>1</v>
      </c>
      <c r="AA409" s="464">
        <v>1</v>
      </c>
      <c r="AB409" s="464" t="s">
        <v>279</v>
      </c>
      <c r="AC409" s="463" t="s">
        <v>2857</v>
      </c>
      <c r="AD409" s="463"/>
      <c r="AE409" s="463"/>
      <c r="AF409" s="463"/>
      <c r="AG409" s="463"/>
      <c r="AH409" s="463"/>
      <c r="AI409" s="463"/>
      <c r="AJ409" s="460"/>
      <c r="AK409" s="460"/>
      <c r="AL409" s="460"/>
      <c r="AM409" s="460"/>
      <c r="AN409" s="460"/>
      <c r="AO409" s="460"/>
      <c r="AP409" s="463" t="s">
        <v>289</v>
      </c>
      <c r="AQ409" s="463">
        <v>0</v>
      </c>
      <c r="AT409" s="177" t="s">
        <v>279</v>
      </c>
      <c r="AU409" s="392" t="s">
        <v>2794</v>
      </c>
      <c r="AV409" s="392" t="s">
        <v>2858</v>
      </c>
      <c r="AW409" s="392" t="s">
        <v>2792</v>
      </c>
      <c r="AX409" s="450" t="s">
        <v>2792</v>
      </c>
    </row>
    <row r="410" spans="1:50" ht="35.15" hidden="1" customHeight="1">
      <c r="A410" s="149">
        <v>406</v>
      </c>
      <c r="B410" s="597" t="s">
        <v>1319</v>
      </c>
      <c r="C410" s="597"/>
      <c r="D410" s="597" t="s">
        <v>2859</v>
      </c>
      <c r="E410" s="597" t="s">
        <v>2860</v>
      </c>
      <c r="F410" s="597" t="s">
        <v>281</v>
      </c>
      <c r="G410" s="597">
        <v>1</v>
      </c>
      <c r="H410" s="597">
        <v>0</v>
      </c>
      <c r="I410" s="597" t="s">
        <v>2530</v>
      </c>
      <c r="J410" s="597" t="s">
        <v>2663</v>
      </c>
      <c r="K410" s="597" t="s">
        <v>2529</v>
      </c>
      <c r="L410" s="597" t="s">
        <v>1322</v>
      </c>
      <c r="M410" s="597" t="s">
        <v>285</v>
      </c>
      <c r="N410" s="597" t="s">
        <v>2662</v>
      </c>
      <c r="O410" s="597" t="s">
        <v>2662</v>
      </c>
      <c r="P410" s="597" t="s">
        <v>2861</v>
      </c>
      <c r="Q410" s="597">
        <v>2836</v>
      </c>
      <c r="R410" s="621">
        <v>2658</v>
      </c>
      <c r="S410" s="621">
        <v>2607</v>
      </c>
      <c r="T410" s="621">
        <v>40</v>
      </c>
      <c r="U410" s="621">
        <v>11</v>
      </c>
      <c r="V410" s="621">
        <v>51</v>
      </c>
      <c r="W410" s="622">
        <v>0.98080000000000001</v>
      </c>
      <c r="X410" s="464">
        <v>1</v>
      </c>
      <c r="Y410" s="464">
        <v>1</v>
      </c>
      <c r="Z410" s="464">
        <v>1</v>
      </c>
      <c r="AA410" s="464">
        <v>1</v>
      </c>
      <c r="AB410" s="464" t="s">
        <v>1319</v>
      </c>
      <c r="AC410" s="463" t="s">
        <v>2862</v>
      </c>
      <c r="AD410" s="463"/>
      <c r="AE410" s="463"/>
      <c r="AF410" s="463"/>
      <c r="AG410" s="463"/>
      <c r="AH410" s="463"/>
      <c r="AI410" s="463"/>
      <c r="AJ410" s="460"/>
      <c r="AK410" s="460"/>
      <c r="AL410" s="460"/>
      <c r="AM410" s="460"/>
      <c r="AN410" s="460"/>
      <c r="AO410" s="460"/>
      <c r="AP410" s="463" t="s">
        <v>289</v>
      </c>
      <c r="AQ410" s="463">
        <v>0</v>
      </c>
      <c r="AT410" s="177" t="s">
        <v>1319</v>
      </c>
      <c r="AU410" s="392" t="s">
        <v>2799</v>
      </c>
      <c r="AV410" s="392" t="s">
        <v>2863</v>
      </c>
      <c r="AW410" s="392" t="s">
        <v>2864</v>
      </c>
      <c r="AX410" s="450" t="s">
        <v>2797</v>
      </c>
    </row>
    <row r="411" spans="1:50" ht="35.15" hidden="1" customHeight="1">
      <c r="A411" s="149">
        <v>407</v>
      </c>
      <c r="B411" s="597" t="s">
        <v>279</v>
      </c>
      <c r="C411" s="597"/>
      <c r="D411" s="597" t="s">
        <v>2865</v>
      </c>
      <c r="E411" s="597" t="s">
        <v>2866</v>
      </c>
      <c r="F411" s="597" t="s">
        <v>745</v>
      </c>
      <c r="G411" s="597">
        <v>0</v>
      </c>
      <c r="H411" s="597">
        <v>1</v>
      </c>
      <c r="I411" s="597" t="s">
        <v>2530</v>
      </c>
      <c r="J411" s="597" t="s">
        <v>2577</v>
      </c>
      <c r="K411" s="597" t="s">
        <v>973</v>
      </c>
      <c r="L411" s="597" t="s">
        <v>284</v>
      </c>
      <c r="M411" s="597" t="s">
        <v>285</v>
      </c>
      <c r="N411" s="597" t="s">
        <v>2866</v>
      </c>
      <c r="O411" s="597" t="s">
        <v>2866</v>
      </c>
      <c r="P411" s="597" t="s">
        <v>2867</v>
      </c>
      <c r="Q411" s="597">
        <v>2008</v>
      </c>
      <c r="R411" s="621">
        <v>2002</v>
      </c>
      <c r="S411" s="621">
        <v>1974</v>
      </c>
      <c r="T411" s="621">
        <v>16</v>
      </c>
      <c r="U411" s="621">
        <v>12</v>
      </c>
      <c r="V411" s="621">
        <v>28</v>
      </c>
      <c r="W411" s="622">
        <v>0.98599999999999999</v>
      </c>
      <c r="X411" s="464">
        <v>1</v>
      </c>
      <c r="Y411" s="464">
        <v>1</v>
      </c>
      <c r="Z411" s="464">
        <v>1</v>
      </c>
      <c r="AA411" s="464">
        <v>1</v>
      </c>
      <c r="AB411" s="464" t="s">
        <v>279</v>
      </c>
      <c r="AC411" s="463"/>
      <c r="AD411" s="463"/>
      <c r="AE411" s="463"/>
      <c r="AF411" s="463"/>
      <c r="AG411" s="463"/>
      <c r="AH411" s="463"/>
      <c r="AI411" s="463"/>
      <c r="AJ411" s="460" t="s">
        <v>2576</v>
      </c>
      <c r="AK411" s="460"/>
      <c r="AL411" s="460"/>
      <c r="AM411" s="460"/>
      <c r="AN411" s="460"/>
      <c r="AO411" s="460"/>
      <c r="AP411" s="463" t="s">
        <v>289</v>
      </c>
      <c r="AQ411" s="463">
        <v>0</v>
      </c>
      <c r="AT411" s="177" t="s">
        <v>1069</v>
      </c>
      <c r="AU411" s="594" t="s">
        <v>2803</v>
      </c>
      <c r="AV411" s="392" t="s">
        <v>2868</v>
      </c>
      <c r="AW411" s="595" t="s">
        <v>840</v>
      </c>
      <c r="AX411" s="450" t="s">
        <v>2802</v>
      </c>
    </row>
    <row r="412" spans="1:50" ht="35.15" hidden="1" customHeight="1">
      <c r="A412" s="149">
        <v>408</v>
      </c>
      <c r="B412" s="597" t="s">
        <v>248</v>
      </c>
      <c r="C412" s="597"/>
      <c r="D412" s="597" t="s">
        <v>2869</v>
      </c>
      <c r="E412" s="597" t="s">
        <v>248</v>
      </c>
      <c r="F412" s="597" t="s">
        <v>281</v>
      </c>
      <c r="G412" s="597">
        <v>3</v>
      </c>
      <c r="H412" s="597">
        <v>0</v>
      </c>
      <c r="I412" s="597" t="s">
        <v>2870</v>
      </c>
      <c r="J412" s="597" t="s">
        <v>2871</v>
      </c>
      <c r="K412" s="597" t="s">
        <v>248</v>
      </c>
      <c r="L412" s="597" t="s">
        <v>1689</v>
      </c>
      <c r="M412" s="597" t="s">
        <v>1062</v>
      </c>
      <c r="N412" s="597" t="s">
        <v>248</v>
      </c>
      <c r="O412" s="597" t="s">
        <v>2872</v>
      </c>
      <c r="P412" s="597" t="s">
        <v>2873</v>
      </c>
      <c r="Q412" s="597">
        <v>893546</v>
      </c>
      <c r="R412" s="621">
        <v>902618</v>
      </c>
      <c r="S412" s="621">
        <v>883575</v>
      </c>
      <c r="T412" s="621">
        <v>18994</v>
      </c>
      <c r="U412" s="621">
        <v>49</v>
      </c>
      <c r="V412" s="621">
        <v>19043</v>
      </c>
      <c r="W412" s="622">
        <v>0.97889999999999999</v>
      </c>
      <c r="X412" s="464">
        <v>0</v>
      </c>
      <c r="Y412" s="623">
        <v>0</v>
      </c>
      <c r="Z412" s="464">
        <v>1</v>
      </c>
      <c r="AA412" s="464">
        <v>0</v>
      </c>
      <c r="AB412" s="464" t="s">
        <v>248</v>
      </c>
      <c r="AC412" s="463" t="s">
        <v>2874</v>
      </c>
      <c r="AD412" s="464" t="s">
        <v>2875</v>
      </c>
      <c r="AE412" s="464" t="s">
        <v>2876</v>
      </c>
      <c r="AF412" s="463"/>
      <c r="AG412" s="463"/>
      <c r="AH412" s="463"/>
      <c r="AI412" s="463"/>
      <c r="AJ412" s="460"/>
      <c r="AK412" s="460"/>
      <c r="AL412" s="460"/>
      <c r="AM412" s="460"/>
      <c r="AN412" s="460"/>
      <c r="AO412" s="460"/>
      <c r="AP412" s="624" t="s">
        <v>323</v>
      </c>
      <c r="AQ412" s="463">
        <v>1</v>
      </c>
      <c r="AT412" s="177" t="s">
        <v>279</v>
      </c>
      <c r="AU412" s="392" t="s">
        <v>2808</v>
      </c>
      <c r="AV412" s="392" t="s">
        <v>2877</v>
      </c>
      <c r="AW412" s="392" t="s">
        <v>2878</v>
      </c>
      <c r="AX412" s="450" t="s">
        <v>2806</v>
      </c>
    </row>
    <row r="413" spans="1:50" ht="35.15" hidden="1" customHeight="1">
      <c r="A413" s="149">
        <v>409</v>
      </c>
      <c r="B413" s="597" t="s">
        <v>248</v>
      </c>
      <c r="C413" s="597"/>
      <c r="D413" s="597" t="s">
        <v>2879</v>
      </c>
      <c r="E413" s="597" t="s">
        <v>2880</v>
      </c>
      <c r="F413" s="597" t="s">
        <v>281</v>
      </c>
      <c r="G413" s="597">
        <v>1</v>
      </c>
      <c r="H413" s="597">
        <v>0</v>
      </c>
      <c r="I413" s="597" t="s">
        <v>2870</v>
      </c>
      <c r="J413" s="597" t="s">
        <v>2881</v>
      </c>
      <c r="K413" s="597" t="s">
        <v>2882</v>
      </c>
      <c r="L413" s="597" t="s">
        <v>1689</v>
      </c>
      <c r="M413" s="597" t="s">
        <v>1062</v>
      </c>
      <c r="N413" s="597" t="s">
        <v>2883</v>
      </c>
      <c r="O413" s="597" t="s">
        <v>2884</v>
      </c>
      <c r="P413" s="597" t="s">
        <v>2885</v>
      </c>
      <c r="Q413" s="597">
        <v>323314</v>
      </c>
      <c r="R413" s="621">
        <v>320526</v>
      </c>
      <c r="S413" s="621">
        <v>318850</v>
      </c>
      <c r="T413" s="621">
        <v>1404</v>
      </c>
      <c r="U413" s="621">
        <v>272</v>
      </c>
      <c r="V413" s="621">
        <v>1676</v>
      </c>
      <c r="W413" s="622">
        <v>0.99480000000000002</v>
      </c>
      <c r="X413" s="464">
        <v>1</v>
      </c>
      <c r="Y413" s="464">
        <v>1</v>
      </c>
      <c r="Z413" s="464">
        <v>1</v>
      </c>
      <c r="AA413" s="464">
        <v>1</v>
      </c>
      <c r="AB413" s="464" t="s">
        <v>248</v>
      </c>
      <c r="AC413" s="463" t="s">
        <v>2886</v>
      </c>
      <c r="AD413" s="463"/>
      <c r="AE413" s="463"/>
      <c r="AF413" s="463"/>
      <c r="AG413" s="463"/>
      <c r="AH413" s="463"/>
      <c r="AI413" s="463"/>
      <c r="AJ413" s="460"/>
      <c r="AK413" s="460"/>
      <c r="AL413" s="460"/>
      <c r="AM413" s="460"/>
      <c r="AN413" s="460"/>
      <c r="AO413" s="460"/>
      <c r="AP413" s="624" t="s">
        <v>323</v>
      </c>
      <c r="AQ413" s="463">
        <v>5</v>
      </c>
      <c r="AT413" s="177" t="s">
        <v>1319</v>
      </c>
      <c r="AU413" s="392" t="s">
        <v>2813</v>
      </c>
      <c r="AV413" s="392" t="s">
        <v>2887</v>
      </c>
      <c r="AW413" s="392" t="s">
        <v>2811</v>
      </c>
      <c r="AX413" s="450" t="s">
        <v>2811</v>
      </c>
    </row>
    <row r="414" spans="1:50" ht="35.15" hidden="1" customHeight="1">
      <c r="A414" s="149">
        <v>410</v>
      </c>
      <c r="B414" s="597" t="s">
        <v>248</v>
      </c>
      <c r="C414" s="597"/>
      <c r="D414" s="597" t="s">
        <v>2888</v>
      </c>
      <c r="E414" s="597" t="s">
        <v>2889</v>
      </c>
      <c r="F414" s="597" t="s">
        <v>281</v>
      </c>
      <c r="G414" s="597">
        <v>1</v>
      </c>
      <c r="H414" s="597">
        <v>0</v>
      </c>
      <c r="I414" s="597" t="s">
        <v>2870</v>
      </c>
      <c r="J414" s="597" t="s">
        <v>2890</v>
      </c>
      <c r="K414" s="597" t="s">
        <v>248</v>
      </c>
      <c r="L414" s="597" t="s">
        <v>1689</v>
      </c>
      <c r="M414" s="597" t="s">
        <v>1062</v>
      </c>
      <c r="N414" s="597" t="s">
        <v>2889</v>
      </c>
      <c r="O414" s="597" t="s">
        <v>2891</v>
      </c>
      <c r="P414" s="597" t="s">
        <v>2892</v>
      </c>
      <c r="Q414" s="597">
        <v>64935</v>
      </c>
      <c r="R414" s="621">
        <v>59599</v>
      </c>
      <c r="S414" s="621">
        <v>58521</v>
      </c>
      <c r="T414" s="621">
        <v>877</v>
      </c>
      <c r="U414" s="621">
        <v>201</v>
      </c>
      <c r="V414" s="621">
        <v>1078</v>
      </c>
      <c r="W414" s="622">
        <v>0.9819</v>
      </c>
      <c r="X414" s="464">
        <v>1</v>
      </c>
      <c r="Y414" s="464">
        <v>1</v>
      </c>
      <c r="Z414" s="464">
        <v>1</v>
      </c>
      <c r="AA414" s="464">
        <v>1</v>
      </c>
      <c r="AB414" s="464" t="s">
        <v>248</v>
      </c>
      <c r="AC414" s="463" t="s">
        <v>2893</v>
      </c>
      <c r="AD414" s="463"/>
      <c r="AE414" s="463"/>
      <c r="AF414" s="463"/>
      <c r="AG414" s="463"/>
      <c r="AH414" s="463"/>
      <c r="AI414" s="463"/>
      <c r="AJ414" s="460"/>
      <c r="AK414" s="460"/>
      <c r="AL414" s="460"/>
      <c r="AM414" s="460"/>
      <c r="AN414" s="460"/>
      <c r="AO414" s="460"/>
      <c r="AP414" s="463" t="s">
        <v>289</v>
      </c>
      <c r="AQ414" s="463">
        <v>0</v>
      </c>
      <c r="AT414" s="177" t="s">
        <v>1319</v>
      </c>
      <c r="AU414" s="392" t="s">
        <v>2819</v>
      </c>
      <c r="AV414" s="392" t="s">
        <v>2894</v>
      </c>
      <c r="AW414" s="392" t="s">
        <v>2895</v>
      </c>
      <c r="AX414" s="450" t="s">
        <v>2816</v>
      </c>
    </row>
    <row r="415" spans="1:50" ht="35.15" hidden="1" customHeight="1">
      <c r="A415" s="149">
        <v>411</v>
      </c>
      <c r="B415" s="597" t="s">
        <v>248</v>
      </c>
      <c r="C415" s="597"/>
      <c r="D415" s="597" t="s">
        <v>2896</v>
      </c>
      <c r="E415" s="597" t="s">
        <v>2897</v>
      </c>
      <c r="F415" s="597" t="s">
        <v>281</v>
      </c>
      <c r="G415" s="597">
        <v>1</v>
      </c>
      <c r="H415" s="597">
        <v>0</v>
      </c>
      <c r="I415" s="597" t="s">
        <v>2870</v>
      </c>
      <c r="J415" s="597" t="s">
        <v>2898</v>
      </c>
      <c r="K415" s="597" t="s">
        <v>2882</v>
      </c>
      <c r="L415" s="597" t="s">
        <v>1689</v>
      </c>
      <c r="M415" s="597" t="s">
        <v>1062</v>
      </c>
      <c r="N415" s="597" t="s">
        <v>2899</v>
      </c>
      <c r="O415" s="597" t="s">
        <v>2900</v>
      </c>
      <c r="P415" s="597" t="s">
        <v>2901</v>
      </c>
      <c r="Q415" s="597">
        <v>112350</v>
      </c>
      <c r="R415" s="621">
        <v>113855</v>
      </c>
      <c r="S415" s="621">
        <v>111058</v>
      </c>
      <c r="T415" s="621">
        <v>2748</v>
      </c>
      <c r="U415" s="621">
        <v>49</v>
      </c>
      <c r="V415" s="621">
        <v>2797</v>
      </c>
      <c r="W415" s="622">
        <v>0.97540000000000004</v>
      </c>
      <c r="X415" s="464">
        <v>0</v>
      </c>
      <c r="Y415" s="464">
        <v>1</v>
      </c>
      <c r="Z415" s="464">
        <v>0</v>
      </c>
      <c r="AA415" s="464">
        <v>0</v>
      </c>
      <c r="AB415" s="464" t="s">
        <v>248</v>
      </c>
      <c r="AC415" s="463" t="s">
        <v>2902</v>
      </c>
      <c r="AD415" s="463"/>
      <c r="AE415" s="463"/>
      <c r="AF415" s="463"/>
      <c r="AG415" s="463"/>
      <c r="AH415" s="463"/>
      <c r="AI415" s="463"/>
      <c r="AJ415" s="460"/>
      <c r="AK415" s="460"/>
      <c r="AL415" s="460"/>
      <c r="AM415" s="460"/>
      <c r="AN415" s="460"/>
      <c r="AO415" s="460"/>
      <c r="AP415" s="463" t="s">
        <v>289</v>
      </c>
      <c r="AQ415" s="463">
        <v>0</v>
      </c>
      <c r="AT415" s="177" t="s">
        <v>279</v>
      </c>
      <c r="AU415" s="392" t="s">
        <v>2824</v>
      </c>
      <c r="AV415" s="392" t="s">
        <v>2903</v>
      </c>
      <c r="AW415" s="392" t="s">
        <v>2904</v>
      </c>
      <c r="AX415" s="450" t="s">
        <v>2822</v>
      </c>
    </row>
    <row r="416" spans="1:50" ht="35.15" hidden="1" customHeight="1">
      <c r="A416" s="149">
        <v>412</v>
      </c>
      <c r="B416" s="597" t="s">
        <v>248</v>
      </c>
      <c r="C416" s="597"/>
      <c r="D416" s="597" t="s">
        <v>2905</v>
      </c>
      <c r="E416" s="597" t="s">
        <v>2882</v>
      </c>
      <c r="F416" s="597" t="s">
        <v>281</v>
      </c>
      <c r="G416" s="597">
        <v>1</v>
      </c>
      <c r="H416" s="597">
        <v>0</v>
      </c>
      <c r="I416" s="597" t="s">
        <v>2870</v>
      </c>
      <c r="J416" s="597" t="s">
        <v>2906</v>
      </c>
      <c r="K416" s="597" t="s">
        <v>2882</v>
      </c>
      <c r="L416" s="597" t="s">
        <v>1689</v>
      </c>
      <c r="M416" s="597" t="s">
        <v>1062</v>
      </c>
      <c r="N416" s="597" t="s">
        <v>2882</v>
      </c>
      <c r="O416" s="597" t="s">
        <v>2907</v>
      </c>
      <c r="P416" s="597" t="s">
        <v>2908</v>
      </c>
      <c r="Q416" s="597">
        <v>174544</v>
      </c>
      <c r="R416" s="621">
        <v>174544</v>
      </c>
      <c r="S416" s="621">
        <v>171392</v>
      </c>
      <c r="T416" s="621">
        <v>2850</v>
      </c>
      <c r="U416" s="621">
        <v>302</v>
      </c>
      <c r="V416" s="621">
        <v>3152</v>
      </c>
      <c r="W416" s="622">
        <v>0.9819</v>
      </c>
      <c r="X416" s="464">
        <v>0</v>
      </c>
      <c r="Y416" s="464">
        <v>1</v>
      </c>
      <c r="Z416" s="464">
        <v>1</v>
      </c>
      <c r="AA416" s="464">
        <v>0</v>
      </c>
      <c r="AB416" s="464" t="s">
        <v>248</v>
      </c>
      <c r="AC416" s="463" t="s">
        <v>2909</v>
      </c>
      <c r="AD416" s="463"/>
      <c r="AE416" s="463"/>
      <c r="AF416" s="463"/>
      <c r="AG416" s="463"/>
      <c r="AH416" s="463"/>
      <c r="AI416" s="463"/>
      <c r="AJ416" s="460"/>
      <c r="AK416" s="460"/>
      <c r="AL416" s="460"/>
      <c r="AM416" s="460"/>
      <c r="AN416" s="460"/>
      <c r="AO416" s="460"/>
      <c r="AP416" s="463" t="s">
        <v>289</v>
      </c>
      <c r="AQ416" s="463">
        <v>0</v>
      </c>
      <c r="AT416" s="177" t="s">
        <v>279</v>
      </c>
      <c r="AU416" s="392" t="s">
        <v>2829</v>
      </c>
      <c r="AV416" s="392" t="s">
        <v>2910</v>
      </c>
      <c r="AW416" s="392" t="s">
        <v>2911</v>
      </c>
      <c r="AX416" s="450" t="s">
        <v>2827</v>
      </c>
    </row>
    <row r="417" spans="1:50" ht="35.15" hidden="1" customHeight="1">
      <c r="A417" s="149">
        <v>413</v>
      </c>
      <c r="B417" s="597" t="s">
        <v>248</v>
      </c>
      <c r="C417" s="597"/>
      <c r="D417" s="597" t="s">
        <v>2912</v>
      </c>
      <c r="E417" s="597" t="s">
        <v>2913</v>
      </c>
      <c r="F417" s="597" t="s">
        <v>281</v>
      </c>
      <c r="G417" s="597">
        <v>2</v>
      </c>
      <c r="H417" s="597">
        <v>0</v>
      </c>
      <c r="I417" s="597" t="s">
        <v>2870</v>
      </c>
      <c r="J417" s="597" t="s">
        <v>2914</v>
      </c>
      <c r="K417" s="597" t="s">
        <v>2882</v>
      </c>
      <c r="L417" s="597" t="s">
        <v>1689</v>
      </c>
      <c r="M417" s="597" t="s">
        <v>1062</v>
      </c>
      <c r="N417" s="597" t="s">
        <v>2913</v>
      </c>
      <c r="O417" s="597" t="s">
        <v>2915</v>
      </c>
      <c r="P417" s="597" t="s">
        <v>2916</v>
      </c>
      <c r="Q417" s="597">
        <v>77930</v>
      </c>
      <c r="R417" s="621">
        <v>88307</v>
      </c>
      <c r="S417" s="621">
        <v>86928</v>
      </c>
      <c r="T417" s="621">
        <v>1279</v>
      </c>
      <c r="U417" s="621">
        <v>100</v>
      </c>
      <c r="V417" s="621">
        <v>1379</v>
      </c>
      <c r="W417" s="622">
        <v>0.98440000000000005</v>
      </c>
      <c r="X417" s="464">
        <v>1</v>
      </c>
      <c r="Y417" s="623">
        <v>0</v>
      </c>
      <c r="Z417" s="464">
        <v>1</v>
      </c>
      <c r="AA417" s="464">
        <v>0</v>
      </c>
      <c r="AB417" s="464" t="s">
        <v>248</v>
      </c>
      <c r="AC417" s="463" t="s">
        <v>2917</v>
      </c>
      <c r="AD417" s="463" t="s">
        <v>2918</v>
      </c>
      <c r="AE417" s="463"/>
      <c r="AF417" s="463"/>
      <c r="AG417" s="463"/>
      <c r="AH417" s="463"/>
      <c r="AI417" s="463"/>
      <c r="AJ417" s="460"/>
      <c r="AK417" s="460"/>
      <c r="AL417" s="460"/>
      <c r="AM417" s="460"/>
      <c r="AN417" s="460"/>
      <c r="AO417" s="460"/>
      <c r="AP417" s="463" t="s">
        <v>289</v>
      </c>
      <c r="AQ417" s="463">
        <v>0</v>
      </c>
      <c r="AT417" s="177" t="s">
        <v>279</v>
      </c>
      <c r="AU417" s="392" t="s">
        <v>2830</v>
      </c>
      <c r="AV417" s="392" t="s">
        <v>2919</v>
      </c>
      <c r="AW417" s="392" t="s">
        <v>2920</v>
      </c>
      <c r="AX417" s="450" t="s">
        <v>2827</v>
      </c>
    </row>
    <row r="418" spans="1:50" ht="35.15" hidden="1" customHeight="1">
      <c r="A418" s="149">
        <v>414</v>
      </c>
      <c r="B418" s="597" t="s">
        <v>248</v>
      </c>
      <c r="C418" s="597"/>
      <c r="D418" s="597" t="s">
        <v>2921</v>
      </c>
      <c r="E418" s="597" t="s">
        <v>2922</v>
      </c>
      <c r="F418" s="597" t="s">
        <v>281</v>
      </c>
      <c r="G418" s="597">
        <v>1</v>
      </c>
      <c r="H418" s="597">
        <v>0</v>
      </c>
      <c r="I418" s="597" t="s">
        <v>2870</v>
      </c>
      <c r="J418" s="597" t="s">
        <v>2923</v>
      </c>
      <c r="K418" s="597" t="s">
        <v>248</v>
      </c>
      <c r="L418" s="597" t="s">
        <v>1689</v>
      </c>
      <c r="M418" s="597" t="s">
        <v>1062</v>
      </c>
      <c r="N418" s="597" t="s">
        <v>2924</v>
      </c>
      <c r="O418" s="597" t="s">
        <v>2925</v>
      </c>
      <c r="P418" s="597" t="s">
        <v>2926</v>
      </c>
      <c r="Q418" s="597">
        <v>90189</v>
      </c>
      <c r="R418" s="621">
        <v>96483</v>
      </c>
      <c r="S418" s="621">
        <v>94107</v>
      </c>
      <c r="T418" s="621">
        <v>1835</v>
      </c>
      <c r="U418" s="621">
        <v>541</v>
      </c>
      <c r="V418" s="621">
        <v>2376</v>
      </c>
      <c r="W418" s="622">
        <v>0.97540000000000004</v>
      </c>
      <c r="X418" s="464">
        <v>0</v>
      </c>
      <c r="Y418" s="464">
        <v>0</v>
      </c>
      <c r="Z418" s="464">
        <v>1</v>
      </c>
      <c r="AA418" s="464">
        <v>0</v>
      </c>
      <c r="AB418" s="464" t="s">
        <v>248</v>
      </c>
      <c r="AC418" s="463" t="s">
        <v>2927</v>
      </c>
      <c r="AD418" s="463"/>
      <c r="AE418" s="463"/>
      <c r="AF418" s="463"/>
      <c r="AG418" s="463"/>
      <c r="AH418" s="463"/>
      <c r="AI418" s="463"/>
      <c r="AJ418" s="460"/>
      <c r="AK418" s="460"/>
      <c r="AL418" s="460"/>
      <c r="AM418" s="460"/>
      <c r="AN418" s="460"/>
      <c r="AO418" s="460"/>
      <c r="AP418" s="463" t="s">
        <v>289</v>
      </c>
      <c r="AQ418" s="463">
        <v>0</v>
      </c>
      <c r="AT418" s="177" t="s">
        <v>279</v>
      </c>
      <c r="AU418" s="392" t="s">
        <v>2835</v>
      </c>
      <c r="AV418" s="392" t="s">
        <v>2928</v>
      </c>
      <c r="AW418" s="392" t="s">
        <v>2929</v>
      </c>
      <c r="AX418" s="450" t="s">
        <v>2833</v>
      </c>
    </row>
    <row r="419" spans="1:50" ht="35.15" hidden="1" customHeight="1">
      <c r="A419" s="149">
        <v>415</v>
      </c>
      <c r="B419" s="597" t="s">
        <v>248</v>
      </c>
      <c r="C419" s="597"/>
      <c r="D419" s="597" t="s">
        <v>2930</v>
      </c>
      <c r="E419" s="597" t="s">
        <v>2931</v>
      </c>
      <c r="F419" s="597" t="s">
        <v>281</v>
      </c>
      <c r="G419" s="597">
        <v>1</v>
      </c>
      <c r="H419" s="597">
        <v>0</v>
      </c>
      <c r="I419" s="597" t="s">
        <v>2870</v>
      </c>
      <c r="J419" s="597" t="s">
        <v>2932</v>
      </c>
      <c r="K419" s="597" t="s">
        <v>2933</v>
      </c>
      <c r="L419" s="597" t="s">
        <v>1689</v>
      </c>
      <c r="M419" s="597" t="s">
        <v>1062</v>
      </c>
      <c r="N419" s="597" t="s">
        <v>2931</v>
      </c>
      <c r="O419" s="597" t="s">
        <v>2934</v>
      </c>
      <c r="P419" s="597" t="s">
        <v>2935</v>
      </c>
      <c r="Q419" s="597">
        <v>56498</v>
      </c>
      <c r="R419" s="621">
        <v>55640</v>
      </c>
      <c r="S419" s="621">
        <v>54282</v>
      </c>
      <c r="T419" s="621">
        <v>1136</v>
      </c>
      <c r="U419" s="621">
        <v>222</v>
      </c>
      <c r="V419" s="621">
        <v>1358</v>
      </c>
      <c r="W419" s="622">
        <v>0.97560000000000002</v>
      </c>
      <c r="X419" s="464">
        <v>0</v>
      </c>
      <c r="Y419" s="464">
        <v>1</v>
      </c>
      <c r="Z419" s="464">
        <v>1</v>
      </c>
      <c r="AA419" s="464">
        <v>0</v>
      </c>
      <c r="AB419" s="464" t="s">
        <v>248</v>
      </c>
      <c r="AC419" s="463" t="s">
        <v>2936</v>
      </c>
      <c r="AD419" s="463"/>
      <c r="AE419" s="463"/>
      <c r="AF419" s="463"/>
      <c r="AG419" s="463"/>
      <c r="AH419" s="463"/>
      <c r="AI419" s="463"/>
      <c r="AJ419" s="460"/>
      <c r="AK419" s="460"/>
      <c r="AL419" s="460"/>
      <c r="AM419" s="460"/>
      <c r="AN419" s="460"/>
      <c r="AO419" s="460"/>
      <c r="AP419" s="463" t="s">
        <v>289</v>
      </c>
      <c r="AQ419" s="463">
        <v>0</v>
      </c>
      <c r="AT419" s="177" t="s">
        <v>1319</v>
      </c>
      <c r="AU419" s="392" t="s">
        <v>2841</v>
      </c>
      <c r="AV419" s="392" t="s">
        <v>2937</v>
      </c>
      <c r="AW419" s="392" t="s">
        <v>2839</v>
      </c>
      <c r="AX419" s="450" t="s">
        <v>2839</v>
      </c>
    </row>
    <row r="420" spans="1:50" ht="35.15" hidden="1" customHeight="1">
      <c r="A420" s="149">
        <v>416</v>
      </c>
      <c r="B420" s="597" t="s">
        <v>248</v>
      </c>
      <c r="C420" s="597"/>
      <c r="D420" s="597" t="s">
        <v>2938</v>
      </c>
      <c r="E420" s="597" t="s">
        <v>2939</v>
      </c>
      <c r="F420" s="597" t="s">
        <v>281</v>
      </c>
      <c r="G420" s="597">
        <v>1</v>
      </c>
      <c r="H420" s="597">
        <v>0</v>
      </c>
      <c r="I420" s="597" t="s">
        <v>2870</v>
      </c>
      <c r="J420" s="597" t="s">
        <v>2940</v>
      </c>
      <c r="K420" s="597" t="s">
        <v>248</v>
      </c>
      <c r="L420" s="597" t="s">
        <v>1689</v>
      </c>
      <c r="M420" s="597" t="s">
        <v>1062</v>
      </c>
      <c r="N420" s="597" t="s">
        <v>2939</v>
      </c>
      <c r="O420" s="597" t="s">
        <v>2939</v>
      </c>
      <c r="P420" s="597" t="s">
        <v>2941</v>
      </c>
      <c r="Q420" s="597">
        <v>73803</v>
      </c>
      <c r="R420" s="621">
        <v>75668</v>
      </c>
      <c r="S420" s="621">
        <v>70443</v>
      </c>
      <c r="T420" s="621">
        <v>4732</v>
      </c>
      <c r="U420" s="621">
        <v>493</v>
      </c>
      <c r="V420" s="621">
        <v>5225</v>
      </c>
      <c r="W420" s="622">
        <v>0.93089999999999995</v>
      </c>
      <c r="X420" s="464">
        <v>0</v>
      </c>
      <c r="Y420" s="464">
        <v>1</v>
      </c>
      <c r="Z420" s="464">
        <v>1</v>
      </c>
      <c r="AA420" s="464">
        <v>0</v>
      </c>
      <c r="AB420" s="464" t="s">
        <v>248</v>
      </c>
      <c r="AC420" s="463" t="s">
        <v>2942</v>
      </c>
      <c r="AD420" s="463"/>
      <c r="AE420" s="463"/>
      <c r="AF420" s="463"/>
      <c r="AG420" s="463"/>
      <c r="AH420" s="463"/>
      <c r="AI420" s="463"/>
      <c r="AJ420" s="460"/>
      <c r="AK420" s="460"/>
      <c r="AL420" s="460"/>
      <c r="AM420" s="460"/>
      <c r="AN420" s="460"/>
      <c r="AO420" s="460"/>
      <c r="AP420" s="463" t="s">
        <v>289</v>
      </c>
      <c r="AQ420" s="463">
        <v>0</v>
      </c>
      <c r="AT420" s="177" t="s">
        <v>1319</v>
      </c>
      <c r="AU420" s="392" t="s">
        <v>2846</v>
      </c>
      <c r="AV420" s="392" t="s">
        <v>2943</v>
      </c>
      <c r="AW420" s="392" t="s">
        <v>2844</v>
      </c>
      <c r="AX420" s="450" t="s">
        <v>2844</v>
      </c>
    </row>
    <row r="421" spans="1:50" ht="35.15" hidden="1" customHeight="1">
      <c r="A421" s="149">
        <v>417</v>
      </c>
      <c r="B421" s="597" t="s">
        <v>2944</v>
      </c>
      <c r="C421" s="597"/>
      <c r="D421" s="597" t="s">
        <v>2945</v>
      </c>
      <c r="E421" s="597" t="s">
        <v>2946</v>
      </c>
      <c r="F421" s="597" t="s">
        <v>281</v>
      </c>
      <c r="G421" s="597">
        <v>1</v>
      </c>
      <c r="H421" s="597">
        <v>0</v>
      </c>
      <c r="I421" s="597" t="s">
        <v>2870</v>
      </c>
      <c r="J421" s="597" t="s">
        <v>2947</v>
      </c>
      <c r="K421" s="597" t="s">
        <v>2948</v>
      </c>
      <c r="L421" s="597" t="s">
        <v>2949</v>
      </c>
      <c r="M421" s="597" t="s">
        <v>1062</v>
      </c>
      <c r="N421" s="597" t="s">
        <v>2946</v>
      </c>
      <c r="O421" s="597" t="s">
        <v>2950</v>
      </c>
      <c r="P421" s="597" t="s">
        <v>2951</v>
      </c>
      <c r="Q421" s="597">
        <v>39668</v>
      </c>
      <c r="R421" s="621">
        <v>37827</v>
      </c>
      <c r="S421" s="621">
        <v>37034</v>
      </c>
      <c r="T421" s="621">
        <v>385</v>
      </c>
      <c r="U421" s="621">
        <v>408</v>
      </c>
      <c r="V421" s="621">
        <v>793</v>
      </c>
      <c r="W421" s="622">
        <v>0.97899999999999998</v>
      </c>
      <c r="X421" s="464">
        <v>0</v>
      </c>
      <c r="Y421" s="464">
        <v>1</v>
      </c>
      <c r="Z421" s="464">
        <v>1</v>
      </c>
      <c r="AA421" s="464">
        <v>0</v>
      </c>
      <c r="AB421" s="464" t="s">
        <v>2944</v>
      </c>
      <c r="AC421" s="463" t="s">
        <v>2952</v>
      </c>
      <c r="AD421" s="463"/>
      <c r="AE421" s="463"/>
      <c r="AF421" s="463"/>
      <c r="AG421" s="463"/>
      <c r="AH421" s="463"/>
      <c r="AI421" s="463"/>
      <c r="AJ421" s="460"/>
      <c r="AK421" s="460"/>
      <c r="AL421" s="460"/>
      <c r="AM421" s="460"/>
      <c r="AN421" s="460"/>
      <c r="AO421" s="460"/>
      <c r="AP421" s="463" t="s">
        <v>289</v>
      </c>
      <c r="AQ421" s="463">
        <v>0</v>
      </c>
      <c r="AT421" s="177" t="s">
        <v>279</v>
      </c>
      <c r="AU421" s="596" t="s">
        <v>2850</v>
      </c>
      <c r="AV421" s="392" t="s">
        <v>2953</v>
      </c>
      <c r="AW421" s="596" t="s">
        <v>2954</v>
      </c>
      <c r="AX421" s="450" t="s">
        <v>327</v>
      </c>
    </row>
    <row r="422" spans="1:50" ht="35.15" hidden="1" customHeight="1">
      <c r="A422" s="149">
        <v>418</v>
      </c>
      <c r="B422" s="597" t="s">
        <v>1684</v>
      </c>
      <c r="C422" s="597"/>
      <c r="D422" s="597" t="s">
        <v>2955</v>
      </c>
      <c r="E422" s="597" t="s">
        <v>2956</v>
      </c>
      <c r="F422" s="597" t="s">
        <v>281</v>
      </c>
      <c r="G422" s="597">
        <v>1</v>
      </c>
      <c r="H422" s="597">
        <v>0</v>
      </c>
      <c r="I422" s="597" t="s">
        <v>2870</v>
      </c>
      <c r="J422" s="597" t="s">
        <v>2957</v>
      </c>
      <c r="K422" s="597" t="s">
        <v>2958</v>
      </c>
      <c r="L422" s="597" t="s">
        <v>1689</v>
      </c>
      <c r="M422" s="597" t="s">
        <v>1062</v>
      </c>
      <c r="N422" s="597" t="s">
        <v>2956</v>
      </c>
      <c r="O422" s="597" t="s">
        <v>2959</v>
      </c>
      <c r="P422" s="597" t="s">
        <v>10432</v>
      </c>
      <c r="Q422" s="597">
        <v>27613</v>
      </c>
      <c r="R422" s="621">
        <v>26804</v>
      </c>
      <c r="S422" s="621">
        <v>26564</v>
      </c>
      <c r="T422" s="621">
        <v>240</v>
      </c>
      <c r="U422" s="621">
        <v>0</v>
      </c>
      <c r="V422" s="621">
        <v>240</v>
      </c>
      <c r="W422" s="622">
        <v>0.99099999999999999</v>
      </c>
      <c r="X422" s="464">
        <v>1</v>
      </c>
      <c r="Y422" s="464">
        <v>1</v>
      </c>
      <c r="Z422" s="464">
        <v>1</v>
      </c>
      <c r="AA422" s="464">
        <v>1</v>
      </c>
      <c r="AB422" s="464" t="s">
        <v>1684</v>
      </c>
      <c r="AC422" s="463" t="s">
        <v>2960</v>
      </c>
      <c r="AD422" s="463"/>
      <c r="AE422" s="463"/>
      <c r="AF422" s="463"/>
      <c r="AG422" s="463"/>
      <c r="AH422" s="463"/>
      <c r="AI422" s="463"/>
      <c r="AJ422" s="460"/>
      <c r="AK422" s="460"/>
      <c r="AL422" s="460"/>
      <c r="AM422" s="460"/>
      <c r="AN422" s="460"/>
      <c r="AO422" s="460"/>
      <c r="AP422" s="624" t="s">
        <v>323</v>
      </c>
      <c r="AQ422" s="463">
        <v>1</v>
      </c>
      <c r="AT422" s="177" t="s">
        <v>279</v>
      </c>
      <c r="AU422" s="392" t="s">
        <v>2851</v>
      </c>
      <c r="AV422" s="392" t="s">
        <v>2961</v>
      </c>
      <c r="AW422" s="392" t="s">
        <v>2962</v>
      </c>
      <c r="AX422" s="450" t="s">
        <v>327</v>
      </c>
    </row>
    <row r="423" spans="1:50" ht="35.15" hidden="1" customHeight="1">
      <c r="A423" s="149">
        <v>419</v>
      </c>
      <c r="B423" s="597" t="s">
        <v>248</v>
      </c>
      <c r="C423" s="597"/>
      <c r="D423" s="597" t="s">
        <v>2963</v>
      </c>
      <c r="E423" s="597" t="s">
        <v>2964</v>
      </c>
      <c r="F423" s="597" t="s">
        <v>281</v>
      </c>
      <c r="G423" s="597">
        <v>2</v>
      </c>
      <c r="H423" s="597">
        <v>0</v>
      </c>
      <c r="I423" s="597" t="s">
        <v>2870</v>
      </c>
      <c r="J423" s="597" t="s">
        <v>2965</v>
      </c>
      <c r="K423" s="597" t="s">
        <v>248</v>
      </c>
      <c r="L423" s="597" t="s">
        <v>1689</v>
      </c>
      <c r="M423" s="597" t="s">
        <v>1062</v>
      </c>
      <c r="N423" s="597" t="s">
        <v>2964</v>
      </c>
      <c r="O423" s="597" t="s">
        <v>2964</v>
      </c>
      <c r="P423" s="597" t="s">
        <v>2966</v>
      </c>
      <c r="Q423" s="597">
        <v>62058</v>
      </c>
      <c r="R423" s="621">
        <v>62058</v>
      </c>
      <c r="S423" s="621">
        <v>59333</v>
      </c>
      <c r="T423" s="621">
        <v>2725</v>
      </c>
      <c r="U423" s="621">
        <v>0</v>
      </c>
      <c r="V423" s="621">
        <v>2725</v>
      </c>
      <c r="W423" s="622">
        <v>0.95609999999999995</v>
      </c>
      <c r="X423" s="464">
        <v>0</v>
      </c>
      <c r="Y423" s="464">
        <v>1</v>
      </c>
      <c r="Z423" s="464">
        <v>1</v>
      </c>
      <c r="AA423" s="464">
        <v>0</v>
      </c>
      <c r="AB423" s="464" t="s">
        <v>248</v>
      </c>
      <c r="AC423" s="463" t="s">
        <v>2967</v>
      </c>
      <c r="AD423" s="463" t="s">
        <v>2968</v>
      </c>
      <c r="AE423" s="463"/>
      <c r="AF423" s="463"/>
      <c r="AG423" s="463"/>
      <c r="AH423" s="463"/>
      <c r="AI423" s="463"/>
      <c r="AJ423" s="460"/>
      <c r="AK423" s="460"/>
      <c r="AL423" s="460"/>
      <c r="AM423" s="460"/>
      <c r="AN423" s="460"/>
      <c r="AO423" s="460"/>
      <c r="AP423" s="463" t="s">
        <v>289</v>
      </c>
      <c r="AQ423" s="463">
        <v>0</v>
      </c>
      <c r="AT423" s="177" t="s">
        <v>279</v>
      </c>
      <c r="AU423" s="392" t="s">
        <v>2857</v>
      </c>
      <c r="AV423" s="392" t="s">
        <v>2969</v>
      </c>
      <c r="AW423" s="392" t="s">
        <v>2970</v>
      </c>
      <c r="AX423" s="450" t="s">
        <v>2855</v>
      </c>
    </row>
    <row r="424" spans="1:50" ht="35.15" hidden="1" customHeight="1">
      <c r="A424" s="149">
        <v>420</v>
      </c>
      <c r="B424" s="597" t="s">
        <v>248</v>
      </c>
      <c r="C424" s="597"/>
      <c r="D424" s="597" t="s">
        <v>2971</v>
      </c>
      <c r="E424" s="597" t="s">
        <v>2972</v>
      </c>
      <c r="F424" s="597" t="s">
        <v>281</v>
      </c>
      <c r="G424" s="597">
        <v>1</v>
      </c>
      <c r="H424" s="597">
        <v>0</v>
      </c>
      <c r="I424" s="597" t="s">
        <v>2870</v>
      </c>
      <c r="J424" s="597" t="s">
        <v>2973</v>
      </c>
      <c r="K424" s="597" t="s">
        <v>248</v>
      </c>
      <c r="L424" s="597" t="s">
        <v>1689</v>
      </c>
      <c r="M424" s="597" t="s">
        <v>1062</v>
      </c>
      <c r="N424" s="597" t="s">
        <v>2972</v>
      </c>
      <c r="O424" s="597" t="s">
        <v>2974</v>
      </c>
      <c r="P424" s="597" t="s">
        <v>2975</v>
      </c>
      <c r="Q424" s="597">
        <v>41187</v>
      </c>
      <c r="R424" s="621">
        <v>41739</v>
      </c>
      <c r="S424" s="621">
        <v>41328</v>
      </c>
      <c r="T424" s="621">
        <v>291</v>
      </c>
      <c r="U424" s="621">
        <v>120</v>
      </c>
      <c r="V424" s="621">
        <v>411</v>
      </c>
      <c r="W424" s="622">
        <v>0.99019999999999997</v>
      </c>
      <c r="X424" s="464">
        <v>1</v>
      </c>
      <c r="Y424" s="464">
        <v>1</v>
      </c>
      <c r="Z424" s="464">
        <v>1</v>
      </c>
      <c r="AA424" s="464">
        <v>1</v>
      </c>
      <c r="AB424" s="464" t="s">
        <v>248</v>
      </c>
      <c r="AC424" s="463" t="s">
        <v>2976</v>
      </c>
      <c r="AD424" s="463"/>
      <c r="AE424" s="463"/>
      <c r="AF424" s="463"/>
      <c r="AG424" s="463"/>
      <c r="AH424" s="463"/>
      <c r="AI424" s="463"/>
      <c r="AJ424" s="460"/>
      <c r="AK424" s="460"/>
      <c r="AL424" s="460"/>
      <c r="AM424" s="460"/>
      <c r="AN424" s="460"/>
      <c r="AO424" s="460"/>
      <c r="AP424" s="463" t="s">
        <v>289</v>
      </c>
      <c r="AQ424" s="463">
        <v>0</v>
      </c>
      <c r="AT424" s="177" t="s">
        <v>1319</v>
      </c>
      <c r="AU424" s="392" t="s">
        <v>2862</v>
      </c>
      <c r="AV424" s="392" t="s">
        <v>2977</v>
      </c>
      <c r="AW424" s="392" t="s">
        <v>2860</v>
      </c>
      <c r="AX424" s="450" t="s">
        <v>2860</v>
      </c>
    </row>
    <row r="425" spans="1:50" ht="35.15" hidden="1" customHeight="1">
      <c r="A425" s="149">
        <v>421</v>
      </c>
      <c r="B425" s="597" t="s">
        <v>248</v>
      </c>
      <c r="C425" s="597"/>
      <c r="D425" s="597" t="s">
        <v>2978</v>
      </c>
      <c r="E425" s="597" t="s">
        <v>2979</v>
      </c>
      <c r="F425" s="597" t="s">
        <v>281</v>
      </c>
      <c r="G425" s="597">
        <v>1</v>
      </c>
      <c r="H425" s="597">
        <v>0</v>
      </c>
      <c r="I425" s="597" t="s">
        <v>2870</v>
      </c>
      <c r="J425" s="597" t="s">
        <v>2932</v>
      </c>
      <c r="K425" s="597" t="s">
        <v>2933</v>
      </c>
      <c r="L425" s="597" t="s">
        <v>1689</v>
      </c>
      <c r="M425" s="597" t="s">
        <v>1062</v>
      </c>
      <c r="N425" s="597" t="s">
        <v>2979</v>
      </c>
      <c r="O425" s="597" t="s">
        <v>2979</v>
      </c>
      <c r="P425" s="597" t="s">
        <v>2980</v>
      </c>
      <c r="Q425" s="597">
        <v>38823</v>
      </c>
      <c r="R425" s="621">
        <v>38707</v>
      </c>
      <c r="S425" s="621">
        <v>38070</v>
      </c>
      <c r="T425" s="621">
        <v>625</v>
      </c>
      <c r="U425" s="621">
        <v>12</v>
      </c>
      <c r="V425" s="621">
        <v>637</v>
      </c>
      <c r="W425" s="622">
        <v>0.98350000000000004</v>
      </c>
      <c r="X425" s="464">
        <v>1</v>
      </c>
      <c r="Y425" s="464">
        <v>1</v>
      </c>
      <c r="Z425" s="464">
        <v>1</v>
      </c>
      <c r="AA425" s="464">
        <v>1</v>
      </c>
      <c r="AB425" s="464" t="s">
        <v>248</v>
      </c>
      <c r="AC425" s="463" t="s">
        <v>2981</v>
      </c>
      <c r="AD425" s="463"/>
      <c r="AE425" s="463"/>
      <c r="AF425" s="463"/>
      <c r="AG425" s="463"/>
      <c r="AH425" s="463"/>
      <c r="AI425" s="463"/>
      <c r="AJ425" s="460"/>
      <c r="AK425" s="460"/>
      <c r="AL425" s="460"/>
      <c r="AM425" s="460"/>
      <c r="AN425" s="460"/>
      <c r="AO425" s="460"/>
      <c r="AP425" s="624" t="s">
        <v>323</v>
      </c>
      <c r="AQ425" s="463">
        <v>1</v>
      </c>
      <c r="AT425" s="177" t="s">
        <v>248</v>
      </c>
      <c r="AU425" s="392" t="s">
        <v>2874</v>
      </c>
      <c r="AV425" s="392" t="s">
        <v>2982</v>
      </c>
      <c r="AW425" s="392" t="s">
        <v>2983</v>
      </c>
      <c r="AX425" s="450" t="s">
        <v>248</v>
      </c>
    </row>
    <row r="426" spans="1:50" ht="35.15" hidden="1" customHeight="1">
      <c r="A426" s="149">
        <v>422</v>
      </c>
      <c r="B426" s="597" t="s">
        <v>248</v>
      </c>
      <c r="C426" s="597"/>
      <c r="D426" s="597" t="s">
        <v>2984</v>
      </c>
      <c r="E426" s="597" t="s">
        <v>2985</v>
      </c>
      <c r="F426" s="597" t="s">
        <v>281</v>
      </c>
      <c r="G426" s="597">
        <v>1</v>
      </c>
      <c r="H426" s="597">
        <v>0</v>
      </c>
      <c r="I426" s="597" t="s">
        <v>2870</v>
      </c>
      <c r="J426" s="597" t="s">
        <v>2986</v>
      </c>
      <c r="K426" s="597" t="s">
        <v>2933</v>
      </c>
      <c r="L426" s="597" t="s">
        <v>2949</v>
      </c>
      <c r="M426" s="597" t="s">
        <v>1062</v>
      </c>
      <c r="N426" s="597" t="s">
        <v>2985</v>
      </c>
      <c r="O426" s="597" t="s">
        <v>2987</v>
      </c>
      <c r="P426" s="597" t="s">
        <v>2988</v>
      </c>
      <c r="Q426" s="597">
        <v>14907</v>
      </c>
      <c r="R426" s="621">
        <v>15416</v>
      </c>
      <c r="S426" s="621">
        <v>15211</v>
      </c>
      <c r="T426" s="621">
        <v>175</v>
      </c>
      <c r="U426" s="621">
        <v>30</v>
      </c>
      <c r="V426" s="621">
        <v>205</v>
      </c>
      <c r="W426" s="622">
        <v>0.98670000000000002</v>
      </c>
      <c r="X426" s="464">
        <v>1</v>
      </c>
      <c r="Y426" s="464">
        <v>1</v>
      </c>
      <c r="Z426" s="464">
        <v>1</v>
      </c>
      <c r="AA426" s="464">
        <v>1</v>
      </c>
      <c r="AB426" s="464" t="s">
        <v>248</v>
      </c>
      <c r="AC426" s="463" t="s">
        <v>2989</v>
      </c>
      <c r="AD426" s="463"/>
      <c r="AE426" s="463"/>
      <c r="AF426" s="463"/>
      <c r="AG426" s="463"/>
      <c r="AH426" s="463"/>
      <c r="AI426" s="463"/>
      <c r="AJ426" s="460"/>
      <c r="AK426" s="460"/>
      <c r="AL426" s="460"/>
      <c r="AM426" s="460"/>
      <c r="AN426" s="460"/>
      <c r="AO426" s="460"/>
      <c r="AP426" s="624" t="s">
        <v>323</v>
      </c>
      <c r="AQ426" s="463">
        <v>1</v>
      </c>
      <c r="AT426" s="177" t="s">
        <v>248</v>
      </c>
      <c r="AU426" s="392" t="s">
        <v>2875</v>
      </c>
      <c r="AV426" s="392" t="s">
        <v>2990</v>
      </c>
      <c r="AW426" s="392" t="s">
        <v>2991</v>
      </c>
      <c r="AX426" s="450" t="s">
        <v>248</v>
      </c>
    </row>
    <row r="427" spans="1:50" ht="35.15" hidden="1" customHeight="1">
      <c r="A427" s="149">
        <v>423</v>
      </c>
      <c r="B427" s="597" t="s">
        <v>248</v>
      </c>
      <c r="C427" s="597"/>
      <c r="D427" s="597" t="s">
        <v>2992</v>
      </c>
      <c r="E427" s="597" t="s">
        <v>2993</v>
      </c>
      <c r="F427" s="597" t="s">
        <v>281</v>
      </c>
      <c r="G427" s="597">
        <v>2</v>
      </c>
      <c r="H427" s="597">
        <v>0</v>
      </c>
      <c r="I427" s="597" t="s">
        <v>2870</v>
      </c>
      <c r="J427" s="597" t="s">
        <v>2923</v>
      </c>
      <c r="K427" s="597" t="s">
        <v>2933</v>
      </c>
      <c r="L427" s="597" t="s">
        <v>1689</v>
      </c>
      <c r="M427" s="597" t="s">
        <v>1062</v>
      </c>
      <c r="N427" s="597" t="s">
        <v>2993</v>
      </c>
      <c r="O427" s="597" t="s">
        <v>2994</v>
      </c>
      <c r="P427" s="597" t="s">
        <v>2995</v>
      </c>
      <c r="Q427" s="597">
        <v>31560</v>
      </c>
      <c r="R427" s="621">
        <v>31560</v>
      </c>
      <c r="S427" s="621">
        <v>31124</v>
      </c>
      <c r="T427" s="621">
        <v>318</v>
      </c>
      <c r="U427" s="621">
        <v>118</v>
      </c>
      <c r="V427" s="621">
        <v>436</v>
      </c>
      <c r="W427" s="622">
        <v>0.98619999999999997</v>
      </c>
      <c r="X427" s="464">
        <v>1</v>
      </c>
      <c r="Y427" s="464">
        <v>0</v>
      </c>
      <c r="Z427" s="464">
        <v>1</v>
      </c>
      <c r="AA427" s="464">
        <v>0</v>
      </c>
      <c r="AB427" s="464" t="s">
        <v>248</v>
      </c>
      <c r="AC427" s="463" t="s">
        <v>2996</v>
      </c>
      <c r="AD427" s="463" t="s">
        <v>2997</v>
      </c>
      <c r="AE427" s="463"/>
      <c r="AF427" s="463"/>
      <c r="AG427" s="463"/>
      <c r="AH427" s="463"/>
      <c r="AI427" s="463"/>
      <c r="AJ427" s="460"/>
      <c r="AK427" s="460"/>
      <c r="AL427" s="460"/>
      <c r="AM427" s="460"/>
      <c r="AN427" s="460"/>
      <c r="AO427" s="460"/>
      <c r="AP427" s="463" t="s">
        <v>289</v>
      </c>
      <c r="AQ427" s="463">
        <v>0</v>
      </c>
      <c r="AT427" s="177" t="s">
        <v>248</v>
      </c>
      <c r="AU427" s="392" t="s">
        <v>2876</v>
      </c>
      <c r="AV427" s="392" t="s">
        <v>2998</v>
      </c>
      <c r="AW427" s="392" t="s">
        <v>2999</v>
      </c>
      <c r="AX427" s="450" t="s">
        <v>248</v>
      </c>
    </row>
    <row r="428" spans="1:50" ht="35.15" hidden="1" customHeight="1">
      <c r="A428" s="149">
        <v>424</v>
      </c>
      <c r="B428" s="597" t="s">
        <v>248</v>
      </c>
      <c r="C428" s="597"/>
      <c r="D428" s="597" t="s">
        <v>3000</v>
      </c>
      <c r="E428" s="597" t="s">
        <v>3001</v>
      </c>
      <c r="F428" s="597" t="s">
        <v>281</v>
      </c>
      <c r="G428" s="597">
        <v>2</v>
      </c>
      <c r="H428" s="597">
        <v>0</v>
      </c>
      <c r="I428" s="597" t="s">
        <v>2870</v>
      </c>
      <c r="J428" s="597" t="s">
        <v>3002</v>
      </c>
      <c r="K428" s="597" t="s">
        <v>2882</v>
      </c>
      <c r="L428" s="597" t="s">
        <v>1689</v>
      </c>
      <c r="M428" s="597" t="s">
        <v>1062</v>
      </c>
      <c r="N428" s="597" t="s">
        <v>3001</v>
      </c>
      <c r="O428" s="597" t="s">
        <v>3001</v>
      </c>
      <c r="P428" s="597" t="s">
        <v>3003</v>
      </c>
      <c r="Q428" s="597">
        <v>29150</v>
      </c>
      <c r="R428" s="621">
        <v>29150</v>
      </c>
      <c r="S428" s="621">
        <v>28700</v>
      </c>
      <c r="T428" s="621">
        <v>390</v>
      </c>
      <c r="U428" s="621">
        <v>60</v>
      </c>
      <c r="V428" s="621">
        <v>450</v>
      </c>
      <c r="W428" s="622">
        <v>0.98460000000000003</v>
      </c>
      <c r="X428" s="464">
        <v>1</v>
      </c>
      <c r="Y428" s="464">
        <v>1</v>
      </c>
      <c r="Z428" s="464">
        <v>1</v>
      </c>
      <c r="AA428" s="464">
        <v>1</v>
      </c>
      <c r="AB428" s="464" t="s">
        <v>248</v>
      </c>
      <c r="AC428" s="463" t="s">
        <v>3004</v>
      </c>
      <c r="AD428" s="463" t="s">
        <v>3005</v>
      </c>
      <c r="AE428" s="463"/>
      <c r="AF428" s="463"/>
      <c r="AG428" s="463"/>
      <c r="AH428" s="463"/>
      <c r="AI428" s="463"/>
      <c r="AJ428" s="460"/>
      <c r="AK428" s="460"/>
      <c r="AL428" s="460"/>
      <c r="AM428" s="460"/>
      <c r="AN428" s="460"/>
      <c r="AO428" s="460"/>
      <c r="AP428" s="463" t="s">
        <v>289</v>
      </c>
      <c r="AQ428" s="463">
        <v>0</v>
      </c>
      <c r="AT428" s="177" t="s">
        <v>248</v>
      </c>
      <c r="AU428" s="392" t="s">
        <v>2886</v>
      </c>
      <c r="AV428" s="392" t="s">
        <v>3006</v>
      </c>
      <c r="AW428" s="392" t="s">
        <v>2880</v>
      </c>
      <c r="AX428" s="450" t="s">
        <v>2880</v>
      </c>
    </row>
    <row r="429" spans="1:50" ht="35.15" hidden="1" customHeight="1">
      <c r="A429" s="149">
        <v>425</v>
      </c>
      <c r="B429" s="597" t="s">
        <v>248</v>
      </c>
      <c r="C429" s="597"/>
      <c r="D429" s="597" t="s">
        <v>3007</v>
      </c>
      <c r="E429" s="597" t="s">
        <v>3008</v>
      </c>
      <c r="F429" s="597" t="s">
        <v>281</v>
      </c>
      <c r="G429" s="597">
        <v>2</v>
      </c>
      <c r="H429" s="597">
        <v>0</v>
      </c>
      <c r="I429" s="597" t="s">
        <v>2870</v>
      </c>
      <c r="J429" s="597" t="s">
        <v>2914</v>
      </c>
      <c r="K429" s="597" t="s">
        <v>2882</v>
      </c>
      <c r="L429" s="597" t="s">
        <v>1689</v>
      </c>
      <c r="M429" s="597" t="s">
        <v>1062</v>
      </c>
      <c r="N429" s="597" t="s">
        <v>3008</v>
      </c>
      <c r="O429" s="597" t="s">
        <v>3008</v>
      </c>
      <c r="P429" s="597" t="s">
        <v>3009</v>
      </c>
      <c r="Q429" s="597">
        <v>20348</v>
      </c>
      <c r="R429" s="621">
        <v>20148</v>
      </c>
      <c r="S429" s="621">
        <v>12873</v>
      </c>
      <c r="T429" s="621">
        <v>4159</v>
      </c>
      <c r="U429" s="621">
        <v>3116</v>
      </c>
      <c r="V429" s="621">
        <v>7275</v>
      </c>
      <c r="W429" s="622">
        <v>0.63890000000000002</v>
      </c>
      <c r="X429" s="464">
        <v>0</v>
      </c>
      <c r="Y429" s="464">
        <v>0</v>
      </c>
      <c r="Z429" s="464">
        <v>1</v>
      </c>
      <c r="AA429" s="464">
        <v>0</v>
      </c>
      <c r="AB429" s="464" t="s">
        <v>248</v>
      </c>
      <c r="AC429" s="463" t="s">
        <v>3010</v>
      </c>
      <c r="AD429" s="463" t="s">
        <v>3011</v>
      </c>
      <c r="AE429" s="463"/>
      <c r="AF429" s="463"/>
      <c r="AG429" s="463"/>
      <c r="AH429" s="463"/>
      <c r="AI429" s="463"/>
      <c r="AJ429" s="460"/>
      <c r="AK429" s="460"/>
      <c r="AL429" s="460"/>
      <c r="AM429" s="460"/>
      <c r="AN429" s="460"/>
      <c r="AO429" s="460"/>
      <c r="AP429" s="463" t="s">
        <v>289</v>
      </c>
      <c r="AQ429" s="463">
        <v>0</v>
      </c>
      <c r="AT429" s="177" t="s">
        <v>248</v>
      </c>
      <c r="AU429" s="392" t="s">
        <v>2893</v>
      </c>
      <c r="AV429" s="392" t="s">
        <v>3012</v>
      </c>
      <c r="AW429" s="392" t="s">
        <v>3013</v>
      </c>
      <c r="AX429" s="450" t="s">
        <v>2889</v>
      </c>
    </row>
    <row r="430" spans="1:50" ht="35.15" hidden="1" customHeight="1">
      <c r="A430" s="149">
        <v>426</v>
      </c>
      <c r="B430" s="597" t="s">
        <v>2944</v>
      </c>
      <c r="C430" s="597"/>
      <c r="D430" s="597" t="s">
        <v>3014</v>
      </c>
      <c r="E430" s="597" t="s">
        <v>3015</v>
      </c>
      <c r="F430" s="597" t="s">
        <v>281</v>
      </c>
      <c r="G430" s="597">
        <v>1</v>
      </c>
      <c r="H430" s="597">
        <v>0</v>
      </c>
      <c r="I430" s="597" t="s">
        <v>2870</v>
      </c>
      <c r="J430" s="597" t="s">
        <v>2889</v>
      </c>
      <c r="K430" s="597" t="s">
        <v>2948</v>
      </c>
      <c r="L430" s="597" t="s">
        <v>1689</v>
      </c>
      <c r="M430" s="597" t="s">
        <v>1062</v>
      </c>
      <c r="N430" s="597" t="s">
        <v>3015</v>
      </c>
      <c r="O430" s="597" t="s">
        <v>3015</v>
      </c>
      <c r="P430" s="597" t="s">
        <v>3016</v>
      </c>
      <c r="Q430" s="597">
        <v>6552</v>
      </c>
      <c r="R430" s="621">
        <v>6705</v>
      </c>
      <c r="S430" s="621">
        <v>6659</v>
      </c>
      <c r="T430" s="621">
        <v>0</v>
      </c>
      <c r="U430" s="621">
        <v>46</v>
      </c>
      <c r="V430" s="621">
        <v>46</v>
      </c>
      <c r="W430" s="622">
        <v>0.99309999999999998</v>
      </c>
      <c r="X430" s="464">
        <v>1</v>
      </c>
      <c r="Y430" s="464">
        <v>1</v>
      </c>
      <c r="Z430" s="464">
        <v>1</v>
      </c>
      <c r="AA430" s="464">
        <v>1</v>
      </c>
      <c r="AB430" s="464" t="s">
        <v>2944</v>
      </c>
      <c r="AC430" s="463" t="s">
        <v>3017</v>
      </c>
      <c r="AD430" s="463"/>
      <c r="AE430" s="463"/>
      <c r="AF430" s="463"/>
      <c r="AG430" s="463"/>
      <c r="AH430" s="463"/>
      <c r="AI430" s="463"/>
      <c r="AJ430" s="460"/>
      <c r="AK430" s="460"/>
      <c r="AL430" s="460"/>
      <c r="AM430" s="460"/>
      <c r="AN430" s="460"/>
      <c r="AO430" s="460"/>
      <c r="AP430" s="463" t="s">
        <v>289</v>
      </c>
      <c r="AQ430" s="463">
        <v>0</v>
      </c>
      <c r="AT430" s="177" t="s">
        <v>248</v>
      </c>
      <c r="AU430" s="392" t="s">
        <v>2902</v>
      </c>
      <c r="AV430" s="392" t="s">
        <v>3018</v>
      </c>
      <c r="AW430" s="392" t="s">
        <v>2897</v>
      </c>
      <c r="AX430" s="450" t="s">
        <v>2897</v>
      </c>
    </row>
    <row r="431" spans="1:50" ht="35.15" hidden="1" customHeight="1">
      <c r="A431" s="149">
        <v>427</v>
      </c>
      <c r="B431" s="597" t="s">
        <v>248</v>
      </c>
      <c r="C431" s="597"/>
      <c r="D431" s="597" t="s">
        <v>3019</v>
      </c>
      <c r="E431" s="597" t="s">
        <v>3020</v>
      </c>
      <c r="F431" s="597" t="s">
        <v>281</v>
      </c>
      <c r="G431" s="597">
        <v>1</v>
      </c>
      <c r="H431" s="597">
        <v>0</v>
      </c>
      <c r="I431" s="597" t="s">
        <v>2870</v>
      </c>
      <c r="J431" s="597" t="s">
        <v>2940</v>
      </c>
      <c r="K431" s="597" t="s">
        <v>248</v>
      </c>
      <c r="L431" s="597" t="s">
        <v>1689</v>
      </c>
      <c r="M431" s="597" t="s">
        <v>1062</v>
      </c>
      <c r="N431" s="597" t="s">
        <v>3020</v>
      </c>
      <c r="O431" s="597" t="s">
        <v>3020</v>
      </c>
      <c r="P431" s="597" t="s">
        <v>3021</v>
      </c>
      <c r="Q431" s="597">
        <v>25250</v>
      </c>
      <c r="R431" s="621">
        <v>26042</v>
      </c>
      <c r="S431" s="621">
        <v>25402</v>
      </c>
      <c r="T431" s="621">
        <v>640</v>
      </c>
      <c r="U431" s="621">
        <v>0</v>
      </c>
      <c r="V431" s="621">
        <v>640</v>
      </c>
      <c r="W431" s="622">
        <v>0.97540000000000004</v>
      </c>
      <c r="X431" s="464">
        <v>0</v>
      </c>
      <c r="Y431" s="464">
        <v>1</v>
      </c>
      <c r="Z431" s="464">
        <v>1</v>
      </c>
      <c r="AA431" s="464">
        <v>0</v>
      </c>
      <c r="AB431" s="464" t="s">
        <v>248</v>
      </c>
      <c r="AC431" s="463" t="s">
        <v>3022</v>
      </c>
      <c r="AD431" s="463"/>
      <c r="AE431" s="463"/>
      <c r="AF431" s="463"/>
      <c r="AG431" s="463"/>
      <c r="AH431" s="463"/>
      <c r="AI431" s="463"/>
      <c r="AJ431" s="460"/>
      <c r="AK431" s="460"/>
      <c r="AL431" s="460"/>
      <c r="AM431" s="460"/>
      <c r="AN431" s="460"/>
      <c r="AO431" s="460"/>
      <c r="AP431" s="463" t="s">
        <v>289</v>
      </c>
      <c r="AQ431" s="463">
        <v>0</v>
      </c>
      <c r="AT431" s="177" t="s">
        <v>248</v>
      </c>
      <c r="AU431" s="392" t="s">
        <v>2909</v>
      </c>
      <c r="AV431" s="392" t="s">
        <v>3023</v>
      </c>
      <c r="AW431" s="392" t="s">
        <v>3024</v>
      </c>
      <c r="AX431" s="450" t="s">
        <v>2882</v>
      </c>
    </row>
    <row r="432" spans="1:50" ht="35.15" hidden="1" customHeight="1">
      <c r="A432" s="149">
        <v>428</v>
      </c>
      <c r="B432" s="597" t="s">
        <v>248</v>
      </c>
      <c r="C432" s="597"/>
      <c r="D432" s="597" t="s">
        <v>3025</v>
      </c>
      <c r="E432" s="597" t="s">
        <v>3026</v>
      </c>
      <c r="F432" s="597" t="s">
        <v>281</v>
      </c>
      <c r="G432" s="597">
        <v>1</v>
      </c>
      <c r="H432" s="597">
        <v>0</v>
      </c>
      <c r="I432" s="597" t="s">
        <v>2870</v>
      </c>
      <c r="J432" s="597" t="s">
        <v>3027</v>
      </c>
      <c r="K432" s="597" t="s">
        <v>248</v>
      </c>
      <c r="L432" s="597" t="s">
        <v>1689</v>
      </c>
      <c r="M432" s="597" t="s">
        <v>1062</v>
      </c>
      <c r="N432" s="597" t="s">
        <v>3026</v>
      </c>
      <c r="O432" s="597" t="s">
        <v>3026</v>
      </c>
      <c r="P432" s="597" t="s">
        <v>3028</v>
      </c>
      <c r="Q432" s="597">
        <v>11449</v>
      </c>
      <c r="R432" s="621">
        <v>11449</v>
      </c>
      <c r="S432" s="621">
        <v>11075</v>
      </c>
      <c r="T432" s="621">
        <v>361</v>
      </c>
      <c r="U432" s="621">
        <v>13</v>
      </c>
      <c r="V432" s="621">
        <v>374</v>
      </c>
      <c r="W432" s="622">
        <v>0.96730000000000005</v>
      </c>
      <c r="X432" s="464">
        <v>0</v>
      </c>
      <c r="Y432" s="464">
        <v>1</v>
      </c>
      <c r="Z432" s="464">
        <v>0</v>
      </c>
      <c r="AA432" s="464">
        <v>0</v>
      </c>
      <c r="AB432" s="464" t="s">
        <v>248</v>
      </c>
      <c r="AC432" s="463" t="s">
        <v>3029</v>
      </c>
      <c r="AD432" s="463"/>
      <c r="AE432" s="463"/>
      <c r="AF432" s="463"/>
      <c r="AG432" s="463"/>
      <c r="AH432" s="463"/>
      <c r="AI432" s="463"/>
      <c r="AJ432" s="460"/>
      <c r="AK432" s="460"/>
      <c r="AL432" s="460"/>
      <c r="AM432" s="460"/>
      <c r="AN432" s="460"/>
      <c r="AO432" s="460"/>
      <c r="AP432" s="463" t="s">
        <v>289</v>
      </c>
      <c r="AQ432" s="463">
        <v>0</v>
      </c>
      <c r="AT432" s="177" t="s">
        <v>248</v>
      </c>
      <c r="AU432" s="392" t="s">
        <v>2917</v>
      </c>
      <c r="AV432" s="392" t="s">
        <v>3030</v>
      </c>
      <c r="AW432" s="392" t="s">
        <v>3031</v>
      </c>
      <c r="AX432" s="450" t="s">
        <v>2913</v>
      </c>
    </row>
    <row r="433" spans="1:50" ht="35.15" hidden="1" customHeight="1">
      <c r="A433" s="149">
        <v>429</v>
      </c>
      <c r="B433" s="597" t="s">
        <v>248</v>
      </c>
      <c r="C433" s="597"/>
      <c r="D433" s="597" t="s">
        <v>3032</v>
      </c>
      <c r="E433" s="597" t="s">
        <v>3033</v>
      </c>
      <c r="F433" s="597" t="s">
        <v>281</v>
      </c>
      <c r="G433" s="597">
        <v>1</v>
      </c>
      <c r="H433" s="597">
        <v>0</v>
      </c>
      <c r="I433" s="597" t="s">
        <v>2870</v>
      </c>
      <c r="J433" s="597" t="s">
        <v>3034</v>
      </c>
      <c r="K433" s="597" t="s">
        <v>248</v>
      </c>
      <c r="L433" s="597" t="s">
        <v>1689</v>
      </c>
      <c r="M433" s="597" t="s">
        <v>1062</v>
      </c>
      <c r="N433" s="597" t="s">
        <v>3033</v>
      </c>
      <c r="O433" s="597" t="s">
        <v>3035</v>
      </c>
      <c r="P433" s="597" t="s">
        <v>3036</v>
      </c>
      <c r="Q433" s="597">
        <v>13770</v>
      </c>
      <c r="R433" s="621">
        <v>13770</v>
      </c>
      <c r="S433" s="621">
        <v>13612</v>
      </c>
      <c r="T433" s="621">
        <v>112</v>
      </c>
      <c r="U433" s="621">
        <v>46</v>
      </c>
      <c r="V433" s="621">
        <v>158</v>
      </c>
      <c r="W433" s="622">
        <v>0.98850000000000005</v>
      </c>
      <c r="X433" s="464">
        <v>1</v>
      </c>
      <c r="Y433" s="464">
        <v>1</v>
      </c>
      <c r="Z433" s="464">
        <v>1</v>
      </c>
      <c r="AA433" s="464">
        <v>1</v>
      </c>
      <c r="AB433" s="464" t="s">
        <v>248</v>
      </c>
      <c r="AC433" s="463" t="s">
        <v>3037</v>
      </c>
      <c r="AD433" s="463"/>
      <c r="AE433" s="463"/>
      <c r="AF433" s="463"/>
      <c r="AG433" s="463"/>
      <c r="AH433" s="463"/>
      <c r="AI433" s="463"/>
      <c r="AJ433" s="460"/>
      <c r="AK433" s="460"/>
      <c r="AL433" s="460"/>
      <c r="AM433" s="460"/>
      <c r="AN433" s="460"/>
      <c r="AO433" s="460"/>
      <c r="AP433" s="463" t="s">
        <v>289</v>
      </c>
      <c r="AQ433" s="463">
        <v>0</v>
      </c>
      <c r="AT433" s="177" t="s">
        <v>248</v>
      </c>
      <c r="AU433" s="392" t="s">
        <v>2918</v>
      </c>
      <c r="AV433" s="392" t="s">
        <v>3038</v>
      </c>
      <c r="AW433" s="392" t="s">
        <v>3039</v>
      </c>
      <c r="AX433" s="450" t="s">
        <v>2913</v>
      </c>
    </row>
    <row r="434" spans="1:50" ht="35.15" hidden="1" customHeight="1">
      <c r="A434" s="149">
        <v>430</v>
      </c>
      <c r="B434" s="597" t="s">
        <v>248</v>
      </c>
      <c r="C434" s="597"/>
      <c r="D434" s="597" t="s">
        <v>3040</v>
      </c>
      <c r="E434" s="597" t="s">
        <v>3041</v>
      </c>
      <c r="F434" s="597" t="s">
        <v>281</v>
      </c>
      <c r="G434" s="597">
        <v>1</v>
      </c>
      <c r="H434" s="597">
        <v>0</v>
      </c>
      <c r="I434" s="597" t="s">
        <v>2870</v>
      </c>
      <c r="J434" s="597" t="s">
        <v>3042</v>
      </c>
      <c r="K434" s="597" t="s">
        <v>248</v>
      </c>
      <c r="L434" s="597" t="s">
        <v>1689</v>
      </c>
      <c r="M434" s="597" t="s">
        <v>1062</v>
      </c>
      <c r="N434" s="597" t="s">
        <v>3041</v>
      </c>
      <c r="O434" s="597" t="s">
        <v>3041</v>
      </c>
      <c r="P434" s="597" t="s">
        <v>3043</v>
      </c>
      <c r="Q434" s="597">
        <v>88102</v>
      </c>
      <c r="R434" s="621">
        <v>110437</v>
      </c>
      <c r="S434" s="621">
        <v>110236</v>
      </c>
      <c r="T434" s="621">
        <v>157</v>
      </c>
      <c r="U434" s="621">
        <v>44</v>
      </c>
      <c r="V434" s="621">
        <v>201</v>
      </c>
      <c r="W434" s="622">
        <v>0.99819999999999998</v>
      </c>
      <c r="X434" s="464">
        <v>1</v>
      </c>
      <c r="Y434" s="464">
        <v>1</v>
      </c>
      <c r="Z434" s="464">
        <v>1</v>
      </c>
      <c r="AA434" s="464">
        <v>1</v>
      </c>
      <c r="AB434" s="464" t="s">
        <v>248</v>
      </c>
      <c r="AC434" s="463" t="s">
        <v>3044</v>
      </c>
      <c r="AD434" s="463"/>
      <c r="AE434" s="463"/>
      <c r="AF434" s="463"/>
      <c r="AG434" s="463"/>
      <c r="AH434" s="463"/>
      <c r="AI434" s="463"/>
      <c r="AJ434" s="460"/>
      <c r="AK434" s="460"/>
      <c r="AL434" s="460"/>
      <c r="AM434" s="460"/>
      <c r="AN434" s="460"/>
      <c r="AO434" s="460"/>
      <c r="AP434" s="463" t="s">
        <v>289</v>
      </c>
      <c r="AQ434" s="463">
        <v>0</v>
      </c>
      <c r="AT434" s="177" t="s">
        <v>248</v>
      </c>
      <c r="AU434" s="392" t="s">
        <v>2927</v>
      </c>
      <c r="AV434" s="392" t="s">
        <v>3045</v>
      </c>
      <c r="AW434" s="392" t="s">
        <v>3046</v>
      </c>
      <c r="AX434" s="450" t="s">
        <v>2922</v>
      </c>
    </row>
    <row r="435" spans="1:50" ht="35.15" hidden="1" customHeight="1">
      <c r="A435" s="149">
        <v>431</v>
      </c>
      <c r="B435" s="597" t="s">
        <v>2944</v>
      </c>
      <c r="C435" s="597"/>
      <c r="D435" s="597" t="s">
        <v>3047</v>
      </c>
      <c r="E435" s="597" t="s">
        <v>3048</v>
      </c>
      <c r="F435" s="597" t="s">
        <v>281</v>
      </c>
      <c r="G435" s="597">
        <v>1</v>
      </c>
      <c r="H435" s="597">
        <v>0</v>
      </c>
      <c r="I435" s="597" t="s">
        <v>2870</v>
      </c>
      <c r="J435" s="597" t="s">
        <v>2923</v>
      </c>
      <c r="K435" s="597" t="s">
        <v>2948</v>
      </c>
      <c r="L435" s="597" t="s">
        <v>2949</v>
      </c>
      <c r="M435" s="597" t="s">
        <v>1062</v>
      </c>
      <c r="N435" s="597" t="s">
        <v>3048</v>
      </c>
      <c r="O435" s="597" t="s">
        <v>3048</v>
      </c>
      <c r="P435" s="597" t="s">
        <v>10433</v>
      </c>
      <c r="Q435" s="597">
        <v>16513</v>
      </c>
      <c r="R435" s="621">
        <v>15829</v>
      </c>
      <c r="S435" s="621">
        <v>15301</v>
      </c>
      <c r="T435" s="621">
        <v>528</v>
      </c>
      <c r="U435" s="621">
        <v>0</v>
      </c>
      <c r="V435" s="621">
        <v>528</v>
      </c>
      <c r="W435" s="622">
        <v>0.96660000000000001</v>
      </c>
      <c r="X435" s="464">
        <v>0</v>
      </c>
      <c r="Y435" s="464">
        <v>1</v>
      </c>
      <c r="Z435" s="464">
        <v>1</v>
      </c>
      <c r="AA435" s="464">
        <v>0</v>
      </c>
      <c r="AB435" s="464" t="s">
        <v>2944</v>
      </c>
      <c r="AC435" s="463" t="s">
        <v>3049</v>
      </c>
      <c r="AD435" s="463"/>
      <c r="AE435" s="463"/>
      <c r="AF435" s="463"/>
      <c r="AG435" s="463"/>
      <c r="AH435" s="463"/>
      <c r="AI435" s="463"/>
      <c r="AJ435" s="460"/>
      <c r="AK435" s="460"/>
      <c r="AL435" s="460"/>
      <c r="AM435" s="460"/>
      <c r="AN435" s="460"/>
      <c r="AO435" s="460"/>
      <c r="AP435" s="463" t="s">
        <v>289</v>
      </c>
      <c r="AQ435" s="463">
        <v>0</v>
      </c>
      <c r="AT435" s="177" t="s">
        <v>248</v>
      </c>
      <c r="AU435" s="392" t="s">
        <v>2936</v>
      </c>
      <c r="AV435" s="392" t="s">
        <v>3050</v>
      </c>
      <c r="AW435" s="392" t="s">
        <v>3051</v>
      </c>
      <c r="AX435" s="450" t="s">
        <v>2931</v>
      </c>
    </row>
    <row r="436" spans="1:50" ht="35.15" hidden="1" customHeight="1">
      <c r="A436" s="149">
        <v>432</v>
      </c>
      <c r="B436" s="597" t="s">
        <v>248</v>
      </c>
      <c r="C436" s="597"/>
      <c r="D436" s="597" t="s">
        <v>3052</v>
      </c>
      <c r="E436" s="597" t="s">
        <v>3053</v>
      </c>
      <c r="F436" s="597" t="s">
        <v>281</v>
      </c>
      <c r="G436" s="597">
        <v>1</v>
      </c>
      <c r="H436" s="597">
        <v>0</v>
      </c>
      <c r="I436" s="597" t="s">
        <v>2870</v>
      </c>
      <c r="J436" s="597" t="s">
        <v>3054</v>
      </c>
      <c r="K436" s="597" t="s">
        <v>2933</v>
      </c>
      <c r="L436" s="597" t="s">
        <v>1689</v>
      </c>
      <c r="M436" s="597" t="s">
        <v>1062</v>
      </c>
      <c r="N436" s="597" t="s">
        <v>3053</v>
      </c>
      <c r="O436" s="597" t="s">
        <v>3055</v>
      </c>
      <c r="P436" s="597" t="s">
        <v>3056</v>
      </c>
      <c r="Q436" s="597">
        <v>10809</v>
      </c>
      <c r="R436" s="621">
        <v>11346</v>
      </c>
      <c r="S436" s="621">
        <v>11346</v>
      </c>
      <c r="T436" s="621">
        <v>0</v>
      </c>
      <c r="U436" s="621">
        <v>0</v>
      </c>
      <c r="V436" s="621">
        <v>0</v>
      </c>
      <c r="W436" s="622">
        <v>1</v>
      </c>
      <c r="X436" s="464">
        <v>1</v>
      </c>
      <c r="Y436" s="464">
        <v>1</v>
      </c>
      <c r="Z436" s="464">
        <v>0</v>
      </c>
      <c r="AA436" s="464">
        <v>0</v>
      </c>
      <c r="AB436" s="464" t="s">
        <v>248</v>
      </c>
      <c r="AC436" s="463" t="s">
        <v>3057</v>
      </c>
      <c r="AD436" s="463"/>
      <c r="AE436" s="463"/>
      <c r="AF436" s="463"/>
      <c r="AG436" s="463"/>
      <c r="AH436" s="463"/>
      <c r="AI436" s="463"/>
      <c r="AJ436" s="460"/>
      <c r="AK436" s="460"/>
      <c r="AL436" s="460"/>
      <c r="AM436" s="460"/>
      <c r="AN436" s="460"/>
      <c r="AO436" s="460"/>
      <c r="AP436" s="463" t="s">
        <v>289</v>
      </c>
      <c r="AQ436" s="463">
        <v>0</v>
      </c>
      <c r="AT436" s="177" t="s">
        <v>248</v>
      </c>
      <c r="AU436" s="392" t="s">
        <v>2942</v>
      </c>
      <c r="AV436" s="392" t="s">
        <v>3058</v>
      </c>
      <c r="AW436" s="392" t="s">
        <v>627</v>
      </c>
      <c r="AX436" s="450" t="s">
        <v>2939</v>
      </c>
    </row>
    <row r="437" spans="1:50" ht="35.15" hidden="1" customHeight="1">
      <c r="A437" s="149">
        <v>433</v>
      </c>
      <c r="B437" s="597" t="s">
        <v>248</v>
      </c>
      <c r="C437" s="597"/>
      <c r="D437" s="597" t="s">
        <v>3059</v>
      </c>
      <c r="E437" s="597" t="s">
        <v>3060</v>
      </c>
      <c r="F437" s="597" t="s">
        <v>281</v>
      </c>
      <c r="G437" s="597">
        <v>1</v>
      </c>
      <c r="H437" s="597">
        <v>0</v>
      </c>
      <c r="I437" s="597" t="s">
        <v>2870</v>
      </c>
      <c r="J437" s="597" t="s">
        <v>2898</v>
      </c>
      <c r="K437" s="597" t="s">
        <v>2882</v>
      </c>
      <c r="L437" s="597" t="s">
        <v>1689</v>
      </c>
      <c r="M437" s="597" t="s">
        <v>1062</v>
      </c>
      <c r="N437" s="597" t="s">
        <v>3060</v>
      </c>
      <c r="O437" s="597" t="s">
        <v>3061</v>
      </c>
      <c r="P437" s="597" t="s">
        <v>3062</v>
      </c>
      <c r="Q437" s="597">
        <v>10499</v>
      </c>
      <c r="R437" s="621">
        <v>11443</v>
      </c>
      <c r="S437" s="621">
        <v>8150</v>
      </c>
      <c r="T437" s="621">
        <v>3278</v>
      </c>
      <c r="U437" s="621">
        <v>15</v>
      </c>
      <c r="V437" s="621">
        <v>3293</v>
      </c>
      <c r="W437" s="622">
        <v>0.71220000000000006</v>
      </c>
      <c r="X437" s="464">
        <v>0</v>
      </c>
      <c r="Y437" s="464">
        <v>0</v>
      </c>
      <c r="Z437" s="464">
        <v>1</v>
      </c>
      <c r="AA437" s="464">
        <v>0</v>
      </c>
      <c r="AB437" s="464" t="s">
        <v>248</v>
      </c>
      <c r="AC437" s="463" t="s">
        <v>3063</v>
      </c>
      <c r="AD437" s="463"/>
      <c r="AE437" s="463"/>
      <c r="AF437" s="463"/>
      <c r="AG437" s="463"/>
      <c r="AH437" s="463"/>
      <c r="AI437" s="463"/>
      <c r="AJ437" s="460"/>
      <c r="AK437" s="460"/>
      <c r="AL437" s="460"/>
      <c r="AM437" s="460"/>
      <c r="AN437" s="460"/>
      <c r="AO437" s="460"/>
      <c r="AP437" s="463" t="s">
        <v>289</v>
      </c>
      <c r="AQ437" s="463">
        <v>0</v>
      </c>
      <c r="AT437" s="177" t="s">
        <v>2944</v>
      </c>
      <c r="AU437" s="392" t="s">
        <v>2952</v>
      </c>
      <c r="AV437" s="392" t="s">
        <v>3064</v>
      </c>
      <c r="AW437" s="392" t="s">
        <v>2946</v>
      </c>
      <c r="AX437" s="450" t="s">
        <v>2946</v>
      </c>
    </row>
    <row r="438" spans="1:50" ht="35.15" hidden="1" customHeight="1">
      <c r="A438" s="149">
        <v>434</v>
      </c>
      <c r="B438" s="597" t="s">
        <v>248</v>
      </c>
      <c r="C438" s="597"/>
      <c r="D438" s="597" t="s">
        <v>3065</v>
      </c>
      <c r="E438" s="597" t="s">
        <v>3066</v>
      </c>
      <c r="F438" s="597" t="s">
        <v>281</v>
      </c>
      <c r="G438" s="597">
        <v>1</v>
      </c>
      <c r="H438" s="597">
        <v>0</v>
      </c>
      <c r="I438" s="597" t="s">
        <v>2870</v>
      </c>
      <c r="J438" s="597" t="s">
        <v>3067</v>
      </c>
      <c r="K438" s="597" t="s">
        <v>248</v>
      </c>
      <c r="L438" s="597" t="s">
        <v>1689</v>
      </c>
      <c r="M438" s="597" t="s">
        <v>1062</v>
      </c>
      <c r="N438" s="597" t="s">
        <v>3068</v>
      </c>
      <c r="O438" s="597" t="s">
        <v>3069</v>
      </c>
      <c r="P438" s="597" t="s">
        <v>3070</v>
      </c>
      <c r="Q438" s="597">
        <v>9585</v>
      </c>
      <c r="R438" s="621">
        <v>9645</v>
      </c>
      <c r="S438" s="621">
        <v>9455</v>
      </c>
      <c r="T438" s="621">
        <v>190</v>
      </c>
      <c r="U438" s="621">
        <v>0</v>
      </c>
      <c r="V438" s="621">
        <v>190</v>
      </c>
      <c r="W438" s="622">
        <v>0.98029999999999995</v>
      </c>
      <c r="X438" s="464">
        <v>1</v>
      </c>
      <c r="Y438" s="464">
        <v>1</v>
      </c>
      <c r="Z438" s="464">
        <v>1</v>
      </c>
      <c r="AA438" s="464">
        <v>1</v>
      </c>
      <c r="AB438" s="464" t="s">
        <v>248</v>
      </c>
      <c r="AC438" s="463" t="s">
        <v>3071</v>
      </c>
      <c r="AD438" s="463"/>
      <c r="AE438" s="463"/>
      <c r="AF438" s="463"/>
      <c r="AG438" s="463"/>
      <c r="AH438" s="463"/>
      <c r="AI438" s="463"/>
      <c r="AJ438" s="460"/>
      <c r="AK438" s="460"/>
      <c r="AL438" s="460"/>
      <c r="AM438" s="460"/>
      <c r="AN438" s="460"/>
      <c r="AO438" s="460"/>
      <c r="AP438" s="624" t="s">
        <v>323</v>
      </c>
      <c r="AQ438" s="463">
        <v>1</v>
      </c>
      <c r="AT438" s="177" t="s">
        <v>1684</v>
      </c>
      <c r="AU438" s="392" t="s">
        <v>2960</v>
      </c>
      <c r="AV438" s="392" t="s">
        <v>3072</v>
      </c>
      <c r="AW438" s="392" t="s">
        <v>3073</v>
      </c>
      <c r="AX438" s="450" t="s">
        <v>2956</v>
      </c>
    </row>
    <row r="439" spans="1:50" ht="35.15" hidden="1" customHeight="1">
      <c r="A439" s="149">
        <v>435</v>
      </c>
      <c r="B439" s="597" t="s">
        <v>248</v>
      </c>
      <c r="C439" s="597"/>
      <c r="D439" s="597" t="s">
        <v>3074</v>
      </c>
      <c r="E439" s="597" t="s">
        <v>3075</v>
      </c>
      <c r="F439" s="597" t="s">
        <v>281</v>
      </c>
      <c r="G439" s="597">
        <v>1</v>
      </c>
      <c r="H439" s="597">
        <v>0</v>
      </c>
      <c r="I439" s="597" t="s">
        <v>2870</v>
      </c>
      <c r="J439" s="597" t="s">
        <v>2932</v>
      </c>
      <c r="K439" s="597" t="s">
        <v>248</v>
      </c>
      <c r="L439" s="597" t="s">
        <v>1689</v>
      </c>
      <c r="M439" s="597" t="s">
        <v>1062</v>
      </c>
      <c r="N439" s="597" t="s">
        <v>3075</v>
      </c>
      <c r="O439" s="597" t="s">
        <v>3076</v>
      </c>
      <c r="P439" s="597" t="s">
        <v>3077</v>
      </c>
      <c r="Q439" s="597">
        <v>2828</v>
      </c>
      <c r="R439" s="621">
        <v>2828</v>
      </c>
      <c r="S439" s="621">
        <v>2778</v>
      </c>
      <c r="T439" s="621">
        <v>10</v>
      </c>
      <c r="U439" s="621">
        <v>40</v>
      </c>
      <c r="V439" s="621">
        <v>50</v>
      </c>
      <c r="W439" s="622">
        <v>0.98229999999999995</v>
      </c>
      <c r="X439" s="464">
        <v>1</v>
      </c>
      <c r="Y439" s="464">
        <v>1</v>
      </c>
      <c r="Z439" s="464">
        <v>1</v>
      </c>
      <c r="AA439" s="464">
        <v>1</v>
      </c>
      <c r="AB439" s="464" t="s">
        <v>248</v>
      </c>
      <c r="AC439" s="463" t="s">
        <v>3078</v>
      </c>
      <c r="AD439" s="463"/>
      <c r="AE439" s="463"/>
      <c r="AF439" s="463"/>
      <c r="AG439" s="463"/>
      <c r="AH439" s="463"/>
      <c r="AI439" s="463"/>
      <c r="AJ439" s="460"/>
      <c r="AK439" s="460"/>
      <c r="AL439" s="460"/>
      <c r="AM439" s="460"/>
      <c r="AN439" s="460"/>
      <c r="AO439" s="460"/>
      <c r="AP439" s="463" t="s">
        <v>289</v>
      </c>
      <c r="AQ439" s="463">
        <v>0</v>
      </c>
      <c r="AT439" s="177" t="s">
        <v>248</v>
      </c>
      <c r="AU439" s="392" t="s">
        <v>2967</v>
      </c>
      <c r="AV439" s="392" t="s">
        <v>3079</v>
      </c>
      <c r="AW439" s="392" t="s">
        <v>2964</v>
      </c>
      <c r="AX439" s="450" t="s">
        <v>2964</v>
      </c>
    </row>
    <row r="440" spans="1:50" ht="35.15" hidden="1" customHeight="1">
      <c r="A440" s="149">
        <v>436</v>
      </c>
      <c r="B440" s="597" t="s">
        <v>2944</v>
      </c>
      <c r="C440" s="597"/>
      <c r="D440" s="597" t="s">
        <v>3080</v>
      </c>
      <c r="E440" s="597" t="s">
        <v>3081</v>
      </c>
      <c r="F440" s="597" t="s">
        <v>281</v>
      </c>
      <c r="G440" s="597">
        <v>1</v>
      </c>
      <c r="H440" s="597">
        <v>0</v>
      </c>
      <c r="I440" s="597" t="s">
        <v>2870</v>
      </c>
      <c r="J440" s="597" t="s">
        <v>2947</v>
      </c>
      <c r="K440" s="597" t="s">
        <v>2948</v>
      </c>
      <c r="L440" s="597" t="s">
        <v>1689</v>
      </c>
      <c r="M440" s="597" t="s">
        <v>1062</v>
      </c>
      <c r="N440" s="597" t="s">
        <v>3081</v>
      </c>
      <c r="O440" s="597" t="s">
        <v>3081</v>
      </c>
      <c r="P440" s="597" t="s">
        <v>3082</v>
      </c>
      <c r="Q440" s="597">
        <v>6700</v>
      </c>
      <c r="R440" s="621">
        <v>6389</v>
      </c>
      <c r="S440" s="621">
        <v>5429</v>
      </c>
      <c r="T440" s="621">
        <v>760</v>
      </c>
      <c r="U440" s="621">
        <v>200</v>
      </c>
      <c r="V440" s="621">
        <v>960</v>
      </c>
      <c r="W440" s="622">
        <v>0.84970000000000001</v>
      </c>
      <c r="X440" s="464">
        <v>0</v>
      </c>
      <c r="Y440" s="464">
        <v>1</v>
      </c>
      <c r="Z440" s="464">
        <v>1</v>
      </c>
      <c r="AA440" s="464">
        <v>0</v>
      </c>
      <c r="AB440" s="464" t="s">
        <v>2944</v>
      </c>
      <c r="AC440" s="463" t="s">
        <v>3083</v>
      </c>
      <c r="AD440" s="463"/>
      <c r="AE440" s="463"/>
      <c r="AF440" s="463"/>
      <c r="AG440" s="463"/>
      <c r="AH440" s="463"/>
      <c r="AI440" s="463"/>
      <c r="AJ440" s="460"/>
      <c r="AK440" s="460"/>
      <c r="AL440" s="460"/>
      <c r="AM440" s="460"/>
      <c r="AN440" s="460"/>
      <c r="AO440" s="460"/>
      <c r="AP440" s="463" t="s">
        <v>289</v>
      </c>
      <c r="AQ440" s="463">
        <v>0</v>
      </c>
      <c r="AT440" s="177" t="s">
        <v>248</v>
      </c>
      <c r="AU440" s="392" t="s">
        <v>2968</v>
      </c>
      <c r="AV440" s="392" t="s">
        <v>3084</v>
      </c>
      <c r="AW440" s="392" t="s">
        <v>3085</v>
      </c>
      <c r="AX440" s="450" t="s">
        <v>2964</v>
      </c>
    </row>
    <row r="441" spans="1:50" ht="35.15" hidden="1" customHeight="1">
      <c r="A441" s="149">
        <v>437</v>
      </c>
      <c r="B441" s="597" t="s">
        <v>248</v>
      </c>
      <c r="C441" s="597"/>
      <c r="D441" s="597" t="s">
        <v>3086</v>
      </c>
      <c r="E441" s="597" t="s">
        <v>3087</v>
      </c>
      <c r="F441" s="597" t="s">
        <v>281</v>
      </c>
      <c r="G441" s="597">
        <v>1</v>
      </c>
      <c r="H441" s="597">
        <v>0</v>
      </c>
      <c r="I441" s="597" t="s">
        <v>2870</v>
      </c>
      <c r="J441" s="597" t="s">
        <v>2965</v>
      </c>
      <c r="K441" s="597" t="s">
        <v>248</v>
      </c>
      <c r="L441" s="597" t="s">
        <v>1689</v>
      </c>
      <c r="M441" s="597" t="s">
        <v>1062</v>
      </c>
      <c r="N441" s="597" t="s">
        <v>3088</v>
      </c>
      <c r="O441" s="597" t="s">
        <v>3089</v>
      </c>
      <c r="P441" s="597" t="s">
        <v>3090</v>
      </c>
      <c r="Q441" s="597">
        <v>21655</v>
      </c>
      <c r="R441" s="621">
        <v>21921</v>
      </c>
      <c r="S441" s="621">
        <v>21845</v>
      </c>
      <c r="T441" s="621">
        <v>76</v>
      </c>
      <c r="U441" s="621">
        <v>0</v>
      </c>
      <c r="V441" s="621">
        <v>76</v>
      </c>
      <c r="W441" s="622">
        <v>0.99650000000000005</v>
      </c>
      <c r="X441" s="464">
        <v>1</v>
      </c>
      <c r="Y441" s="464">
        <v>1</v>
      </c>
      <c r="Z441" s="464">
        <v>1</v>
      </c>
      <c r="AA441" s="464">
        <v>1</v>
      </c>
      <c r="AB441" s="464" t="s">
        <v>248</v>
      </c>
      <c r="AC441" s="463" t="s">
        <v>3091</v>
      </c>
      <c r="AD441" s="463"/>
      <c r="AE441" s="463"/>
      <c r="AF441" s="463"/>
      <c r="AG441" s="463"/>
      <c r="AH441" s="463"/>
      <c r="AI441" s="463"/>
      <c r="AJ441" s="460"/>
      <c r="AK441" s="460"/>
      <c r="AL441" s="460"/>
      <c r="AM441" s="460"/>
      <c r="AN441" s="460"/>
      <c r="AO441" s="460"/>
      <c r="AP441" s="463" t="s">
        <v>289</v>
      </c>
      <c r="AQ441" s="463">
        <v>0</v>
      </c>
      <c r="AT441" s="177" t="s">
        <v>248</v>
      </c>
      <c r="AU441" s="392" t="s">
        <v>2976</v>
      </c>
      <c r="AV441" s="392" t="s">
        <v>3092</v>
      </c>
      <c r="AW441" s="392" t="s">
        <v>3093</v>
      </c>
      <c r="AX441" s="450" t="s">
        <v>2972</v>
      </c>
    </row>
    <row r="442" spans="1:50" ht="35.15" hidden="1" customHeight="1">
      <c r="A442" s="149">
        <v>438</v>
      </c>
      <c r="B442" s="597" t="s">
        <v>248</v>
      </c>
      <c r="C442" s="597"/>
      <c r="D442" s="597" t="s">
        <v>3094</v>
      </c>
      <c r="E442" s="597" t="s">
        <v>3095</v>
      </c>
      <c r="F442" s="597" t="s">
        <v>281</v>
      </c>
      <c r="G442" s="597">
        <v>1</v>
      </c>
      <c r="H442" s="597">
        <v>0</v>
      </c>
      <c r="I442" s="597" t="s">
        <v>2870</v>
      </c>
      <c r="J442" s="597" t="s">
        <v>2965</v>
      </c>
      <c r="K442" s="597" t="s">
        <v>248</v>
      </c>
      <c r="L442" s="597" t="s">
        <v>1689</v>
      </c>
      <c r="M442" s="597" t="s">
        <v>1062</v>
      </c>
      <c r="N442" s="597" t="s">
        <v>3095</v>
      </c>
      <c r="O442" s="597" t="s">
        <v>3095</v>
      </c>
      <c r="P442" s="597" t="s">
        <v>3096</v>
      </c>
      <c r="Q442" s="597">
        <v>12632</v>
      </c>
      <c r="R442" s="621">
        <v>12632</v>
      </c>
      <c r="S442" s="621">
        <v>12480</v>
      </c>
      <c r="T442" s="621">
        <v>142</v>
      </c>
      <c r="U442" s="621">
        <v>10</v>
      </c>
      <c r="V442" s="621">
        <v>152</v>
      </c>
      <c r="W442" s="622">
        <v>0.98799999999999999</v>
      </c>
      <c r="X442" s="464">
        <v>1</v>
      </c>
      <c r="Y442" s="464">
        <v>1</v>
      </c>
      <c r="Z442" s="464">
        <v>1</v>
      </c>
      <c r="AA442" s="464">
        <v>1</v>
      </c>
      <c r="AB442" s="464" t="s">
        <v>248</v>
      </c>
      <c r="AC442" s="463" t="s">
        <v>3097</v>
      </c>
      <c r="AD442" s="463"/>
      <c r="AE442" s="463"/>
      <c r="AF442" s="463"/>
      <c r="AG442" s="463"/>
      <c r="AH442" s="463"/>
      <c r="AI442" s="463"/>
      <c r="AJ442" s="460"/>
      <c r="AK442" s="460"/>
      <c r="AL442" s="460"/>
      <c r="AM442" s="460"/>
      <c r="AN442" s="460"/>
      <c r="AO442" s="460"/>
      <c r="AP442" s="463" t="s">
        <v>289</v>
      </c>
      <c r="AQ442" s="463">
        <v>0</v>
      </c>
      <c r="AT442" s="177" t="s">
        <v>248</v>
      </c>
      <c r="AU442" s="392" t="s">
        <v>2981</v>
      </c>
      <c r="AV442" s="392" t="s">
        <v>3098</v>
      </c>
      <c r="AW442" s="392" t="s">
        <v>2979</v>
      </c>
      <c r="AX442" s="450" t="s">
        <v>2979</v>
      </c>
    </row>
    <row r="443" spans="1:50" ht="35.15" hidden="1" customHeight="1">
      <c r="A443" s="149">
        <v>439</v>
      </c>
      <c r="B443" s="597" t="s">
        <v>248</v>
      </c>
      <c r="C443" s="597"/>
      <c r="D443" s="597" t="s">
        <v>3099</v>
      </c>
      <c r="E443" s="597" t="s">
        <v>3100</v>
      </c>
      <c r="F443" s="597" t="s">
        <v>281</v>
      </c>
      <c r="G443" s="597">
        <v>2</v>
      </c>
      <c r="H443" s="597">
        <v>0</v>
      </c>
      <c r="I443" s="597" t="s">
        <v>2870</v>
      </c>
      <c r="J443" s="597" t="s">
        <v>3101</v>
      </c>
      <c r="K443" s="597" t="s">
        <v>248</v>
      </c>
      <c r="L443" s="597" t="s">
        <v>1689</v>
      </c>
      <c r="M443" s="597" t="s">
        <v>1062</v>
      </c>
      <c r="N443" s="597" t="s">
        <v>3100</v>
      </c>
      <c r="O443" s="597" t="s">
        <v>3100</v>
      </c>
      <c r="P443" s="597" t="s">
        <v>3102</v>
      </c>
      <c r="Q443" s="597">
        <v>45530</v>
      </c>
      <c r="R443" s="621">
        <v>42772</v>
      </c>
      <c r="S443" s="621">
        <v>41275</v>
      </c>
      <c r="T443" s="621">
        <v>1469</v>
      </c>
      <c r="U443" s="621">
        <v>28</v>
      </c>
      <c r="V443" s="621">
        <v>1497</v>
      </c>
      <c r="W443" s="622">
        <v>0.96499999999999997</v>
      </c>
      <c r="X443" s="464">
        <v>0</v>
      </c>
      <c r="Y443" s="464">
        <v>1</v>
      </c>
      <c r="Z443" s="464">
        <v>1</v>
      </c>
      <c r="AA443" s="464">
        <v>0</v>
      </c>
      <c r="AB443" s="464" t="s">
        <v>248</v>
      </c>
      <c r="AC443" s="463" t="s">
        <v>3103</v>
      </c>
      <c r="AD443" s="463" t="s">
        <v>3104</v>
      </c>
      <c r="AE443" s="463"/>
      <c r="AF443" s="463"/>
      <c r="AG443" s="463"/>
      <c r="AH443" s="463"/>
      <c r="AI443" s="463"/>
      <c r="AJ443" s="460"/>
      <c r="AK443" s="460"/>
      <c r="AL443" s="460"/>
      <c r="AM443" s="460"/>
      <c r="AN443" s="460"/>
      <c r="AO443" s="460"/>
      <c r="AP443" s="463" t="s">
        <v>289</v>
      </c>
      <c r="AQ443" s="463">
        <v>0</v>
      </c>
      <c r="AT443" s="177" t="s">
        <v>248</v>
      </c>
      <c r="AU443" s="392" t="s">
        <v>2989</v>
      </c>
      <c r="AV443" s="392" t="s">
        <v>3105</v>
      </c>
      <c r="AW443" s="392" t="s">
        <v>3106</v>
      </c>
      <c r="AX443" s="450" t="s">
        <v>2985</v>
      </c>
    </row>
    <row r="444" spans="1:50" ht="35.15" hidden="1" customHeight="1">
      <c r="A444" s="149">
        <v>440</v>
      </c>
      <c r="B444" s="597" t="s">
        <v>248</v>
      </c>
      <c r="C444" s="597"/>
      <c r="D444" s="597" t="s">
        <v>3107</v>
      </c>
      <c r="E444" s="597" t="s">
        <v>3108</v>
      </c>
      <c r="F444" s="597" t="s">
        <v>281</v>
      </c>
      <c r="G444" s="597">
        <v>5</v>
      </c>
      <c r="H444" s="597">
        <v>0</v>
      </c>
      <c r="I444" s="597" t="s">
        <v>2870</v>
      </c>
      <c r="J444" s="597" t="s">
        <v>3002</v>
      </c>
      <c r="K444" s="597" t="s">
        <v>2882</v>
      </c>
      <c r="L444" s="597" t="s">
        <v>1689</v>
      </c>
      <c r="M444" s="597" t="s">
        <v>1062</v>
      </c>
      <c r="N444" s="597" t="s">
        <v>3108</v>
      </c>
      <c r="O444" s="597" t="s">
        <v>3108</v>
      </c>
      <c r="P444" s="597" t="s">
        <v>3109</v>
      </c>
      <c r="Q444" s="597">
        <v>6956</v>
      </c>
      <c r="R444" s="621">
        <v>6836</v>
      </c>
      <c r="S444" s="621">
        <v>6701</v>
      </c>
      <c r="T444" s="621">
        <v>73</v>
      </c>
      <c r="U444" s="621">
        <v>62</v>
      </c>
      <c r="V444" s="621">
        <v>135</v>
      </c>
      <c r="W444" s="622">
        <v>0.98029999999999995</v>
      </c>
      <c r="X444" s="464">
        <v>1</v>
      </c>
      <c r="Y444" s="464">
        <v>1</v>
      </c>
      <c r="Z444" s="464">
        <v>1</v>
      </c>
      <c r="AA444" s="464">
        <v>1</v>
      </c>
      <c r="AB444" s="464" t="s">
        <v>248</v>
      </c>
      <c r="AC444" s="463" t="s">
        <v>3110</v>
      </c>
      <c r="AD444" s="464" t="s">
        <v>3111</v>
      </c>
      <c r="AE444" s="464" t="s">
        <v>3112</v>
      </c>
      <c r="AF444" s="464" t="s">
        <v>3113</v>
      </c>
      <c r="AG444" s="464" t="s">
        <v>3114</v>
      </c>
      <c r="AH444" s="463"/>
      <c r="AI444" s="463"/>
      <c r="AJ444" s="460"/>
      <c r="AK444" s="460"/>
      <c r="AL444" s="460"/>
      <c r="AM444" s="460"/>
      <c r="AN444" s="460"/>
      <c r="AO444" s="460"/>
      <c r="AP444" s="463" t="s">
        <v>289</v>
      </c>
      <c r="AQ444" s="463">
        <v>0</v>
      </c>
      <c r="AT444" s="177" t="s">
        <v>248</v>
      </c>
      <c r="AU444" s="392" t="s">
        <v>2996</v>
      </c>
      <c r="AV444" s="392" t="s">
        <v>3115</v>
      </c>
      <c r="AW444" s="392" t="s">
        <v>2993</v>
      </c>
      <c r="AX444" s="450" t="s">
        <v>2993</v>
      </c>
    </row>
    <row r="445" spans="1:50" ht="35.15" hidden="1" customHeight="1">
      <c r="A445" s="149">
        <v>441</v>
      </c>
      <c r="B445" s="597" t="s">
        <v>248</v>
      </c>
      <c r="C445" s="597"/>
      <c r="D445" s="597" t="s">
        <v>3116</v>
      </c>
      <c r="E445" s="597" t="s">
        <v>3117</v>
      </c>
      <c r="F445" s="597" t="s">
        <v>281</v>
      </c>
      <c r="G445" s="597">
        <v>1</v>
      </c>
      <c r="H445" s="597">
        <v>0</v>
      </c>
      <c r="I445" s="597" t="s">
        <v>2870</v>
      </c>
      <c r="J445" s="597" t="s">
        <v>2940</v>
      </c>
      <c r="K445" s="597" t="s">
        <v>248</v>
      </c>
      <c r="L445" s="597" t="s">
        <v>1689</v>
      </c>
      <c r="M445" s="597" t="s">
        <v>1062</v>
      </c>
      <c r="N445" s="597" t="s">
        <v>3117</v>
      </c>
      <c r="O445" s="597" t="s">
        <v>3117</v>
      </c>
      <c r="P445" s="597" t="s">
        <v>3118</v>
      </c>
      <c r="Q445" s="597">
        <v>4133</v>
      </c>
      <c r="R445" s="621">
        <v>4073</v>
      </c>
      <c r="S445" s="621">
        <v>4073</v>
      </c>
      <c r="T445" s="621">
        <v>0</v>
      </c>
      <c r="U445" s="621">
        <v>0</v>
      </c>
      <c r="V445" s="621">
        <v>0</v>
      </c>
      <c r="W445" s="622">
        <v>1</v>
      </c>
      <c r="X445" s="464">
        <v>1</v>
      </c>
      <c r="Y445" s="464">
        <v>1</v>
      </c>
      <c r="Z445" s="464">
        <v>1</v>
      </c>
      <c r="AA445" s="464">
        <v>1</v>
      </c>
      <c r="AB445" s="464" t="s">
        <v>248</v>
      </c>
      <c r="AC445" s="463" t="s">
        <v>3119</v>
      </c>
      <c r="AD445" s="463"/>
      <c r="AE445" s="463"/>
      <c r="AF445" s="463"/>
      <c r="AG445" s="463"/>
      <c r="AH445" s="463"/>
      <c r="AI445" s="463"/>
      <c r="AJ445" s="460"/>
      <c r="AK445" s="460"/>
      <c r="AL445" s="460"/>
      <c r="AM445" s="460"/>
      <c r="AN445" s="460"/>
      <c r="AO445" s="460"/>
      <c r="AP445" s="463" t="s">
        <v>289</v>
      </c>
      <c r="AQ445" s="463">
        <v>0</v>
      </c>
      <c r="AT445" s="177" t="s">
        <v>248</v>
      </c>
      <c r="AU445" s="392" t="s">
        <v>2997</v>
      </c>
      <c r="AV445" s="392" t="s">
        <v>3120</v>
      </c>
      <c r="AW445" s="392" t="s">
        <v>3121</v>
      </c>
      <c r="AX445" s="450" t="s">
        <v>2993</v>
      </c>
    </row>
    <row r="446" spans="1:50" ht="35.15" hidden="1" customHeight="1">
      <c r="A446" s="149">
        <v>442</v>
      </c>
      <c r="B446" s="597" t="s">
        <v>248</v>
      </c>
      <c r="C446" s="597"/>
      <c r="D446" s="597" t="s">
        <v>3122</v>
      </c>
      <c r="E446" s="597" t="s">
        <v>3123</v>
      </c>
      <c r="F446" s="597" t="s">
        <v>281</v>
      </c>
      <c r="G446" s="597">
        <v>1</v>
      </c>
      <c r="H446" s="597">
        <v>0</v>
      </c>
      <c r="I446" s="597" t="s">
        <v>2870</v>
      </c>
      <c r="J446" s="597" t="s">
        <v>3124</v>
      </c>
      <c r="K446" s="597" t="s">
        <v>3125</v>
      </c>
      <c r="L446" s="597" t="s">
        <v>1689</v>
      </c>
      <c r="M446" s="597" t="s">
        <v>1062</v>
      </c>
      <c r="N446" s="597" t="s">
        <v>3126</v>
      </c>
      <c r="O446" s="597" t="s">
        <v>3126</v>
      </c>
      <c r="P446" s="597" t="s">
        <v>3127</v>
      </c>
      <c r="Q446" s="597">
        <v>19399</v>
      </c>
      <c r="R446" s="621">
        <v>19281</v>
      </c>
      <c r="S446" s="621">
        <v>19180</v>
      </c>
      <c r="T446" s="621">
        <v>75</v>
      </c>
      <c r="U446" s="621">
        <v>26</v>
      </c>
      <c r="V446" s="621">
        <v>101</v>
      </c>
      <c r="W446" s="622">
        <v>0.99480000000000002</v>
      </c>
      <c r="X446" s="464">
        <v>1</v>
      </c>
      <c r="Y446" s="464">
        <v>1</v>
      </c>
      <c r="Z446" s="464">
        <v>1</v>
      </c>
      <c r="AA446" s="464">
        <v>1</v>
      </c>
      <c r="AB446" s="464" t="s">
        <v>248</v>
      </c>
      <c r="AC446" s="463" t="s">
        <v>3128</v>
      </c>
      <c r="AD446" s="463"/>
      <c r="AE446" s="463"/>
      <c r="AF446" s="463"/>
      <c r="AG446" s="463"/>
      <c r="AH446" s="463"/>
      <c r="AI446" s="463"/>
      <c r="AJ446" s="460"/>
      <c r="AK446" s="460"/>
      <c r="AL446" s="460"/>
      <c r="AM446" s="460"/>
      <c r="AN446" s="460"/>
      <c r="AO446" s="460"/>
      <c r="AP446" s="463" t="s">
        <v>289</v>
      </c>
      <c r="AQ446" s="463">
        <v>0</v>
      </c>
      <c r="AT446" s="177" t="s">
        <v>248</v>
      </c>
      <c r="AU446" s="392" t="s">
        <v>3004</v>
      </c>
      <c r="AV446" s="392" t="s">
        <v>3129</v>
      </c>
      <c r="AW446" s="392" t="s">
        <v>3130</v>
      </c>
      <c r="AX446" s="450" t="s">
        <v>3001</v>
      </c>
    </row>
    <row r="447" spans="1:50" ht="35.15" hidden="1" customHeight="1">
      <c r="A447" s="149">
        <v>443</v>
      </c>
      <c r="B447" s="597" t="s">
        <v>248</v>
      </c>
      <c r="C447" s="597"/>
      <c r="D447" s="597" t="s">
        <v>3131</v>
      </c>
      <c r="E447" s="597" t="s">
        <v>3132</v>
      </c>
      <c r="F447" s="597" t="s">
        <v>281</v>
      </c>
      <c r="G447" s="597">
        <v>2</v>
      </c>
      <c r="H447" s="597">
        <v>0</v>
      </c>
      <c r="I447" s="597" t="s">
        <v>2870</v>
      </c>
      <c r="J447" s="597" t="s">
        <v>3067</v>
      </c>
      <c r="K447" s="597" t="s">
        <v>2882</v>
      </c>
      <c r="L447" s="597" t="s">
        <v>1689</v>
      </c>
      <c r="M447" s="597" t="s">
        <v>1062</v>
      </c>
      <c r="N447" s="597" t="s">
        <v>3132</v>
      </c>
      <c r="O447" s="597" t="s">
        <v>3133</v>
      </c>
      <c r="P447" s="597" t="s">
        <v>3134</v>
      </c>
      <c r="Q447" s="597">
        <v>26086</v>
      </c>
      <c r="R447" s="621">
        <v>26086</v>
      </c>
      <c r="S447" s="621">
        <v>25811</v>
      </c>
      <c r="T447" s="621">
        <v>275</v>
      </c>
      <c r="U447" s="621">
        <v>0</v>
      </c>
      <c r="V447" s="621">
        <v>275</v>
      </c>
      <c r="W447" s="622">
        <v>0.98950000000000005</v>
      </c>
      <c r="X447" s="464">
        <v>1</v>
      </c>
      <c r="Y447" s="464">
        <v>1</v>
      </c>
      <c r="Z447" s="464">
        <v>1</v>
      </c>
      <c r="AA447" s="464">
        <v>1</v>
      </c>
      <c r="AB447" s="464" t="s">
        <v>248</v>
      </c>
      <c r="AC447" s="463" t="s">
        <v>3135</v>
      </c>
      <c r="AD447" s="463" t="s">
        <v>3136</v>
      </c>
      <c r="AE447" s="463"/>
      <c r="AF447" s="463"/>
      <c r="AG447" s="463"/>
      <c r="AH447" s="463"/>
      <c r="AI447" s="463"/>
      <c r="AJ447" s="460"/>
      <c r="AK447" s="460"/>
      <c r="AL447" s="460"/>
      <c r="AM447" s="460"/>
      <c r="AN447" s="460"/>
      <c r="AO447" s="460"/>
      <c r="AP447" s="463" t="s">
        <v>289</v>
      </c>
      <c r="AQ447" s="463">
        <v>0</v>
      </c>
      <c r="AT447" s="177" t="s">
        <v>248</v>
      </c>
      <c r="AU447" s="392" t="s">
        <v>3005</v>
      </c>
      <c r="AV447" s="392" t="s">
        <v>3137</v>
      </c>
      <c r="AW447" s="392" t="s">
        <v>3138</v>
      </c>
      <c r="AX447" s="450" t="s">
        <v>3001</v>
      </c>
    </row>
    <row r="448" spans="1:50" ht="35.15" hidden="1" customHeight="1">
      <c r="A448" s="149">
        <v>444</v>
      </c>
      <c r="B448" s="597" t="s">
        <v>248</v>
      </c>
      <c r="C448" s="597"/>
      <c r="D448" s="597" t="s">
        <v>3139</v>
      </c>
      <c r="E448" s="597" t="s">
        <v>3140</v>
      </c>
      <c r="F448" s="597" t="s">
        <v>281</v>
      </c>
      <c r="G448" s="597">
        <v>1</v>
      </c>
      <c r="H448" s="597">
        <v>0</v>
      </c>
      <c r="I448" s="597" t="s">
        <v>2870</v>
      </c>
      <c r="J448" s="597" t="s">
        <v>3002</v>
      </c>
      <c r="K448" s="597" t="s">
        <v>2882</v>
      </c>
      <c r="L448" s="597" t="s">
        <v>1689</v>
      </c>
      <c r="M448" s="597" t="s">
        <v>1062</v>
      </c>
      <c r="N448" s="597" t="s">
        <v>3140</v>
      </c>
      <c r="O448" s="597" t="s">
        <v>3140</v>
      </c>
      <c r="P448" s="597" t="s">
        <v>3141</v>
      </c>
      <c r="Q448" s="597">
        <v>12628</v>
      </c>
      <c r="R448" s="621">
        <v>12366</v>
      </c>
      <c r="S448" s="621">
        <v>12343</v>
      </c>
      <c r="T448" s="621">
        <v>0</v>
      </c>
      <c r="U448" s="621">
        <v>23</v>
      </c>
      <c r="V448" s="621">
        <v>23</v>
      </c>
      <c r="W448" s="622">
        <v>0.99809999999999999</v>
      </c>
      <c r="X448" s="464">
        <v>1</v>
      </c>
      <c r="Y448" s="464">
        <v>1</v>
      </c>
      <c r="Z448" s="464">
        <v>1</v>
      </c>
      <c r="AA448" s="464">
        <v>1</v>
      </c>
      <c r="AB448" s="464" t="s">
        <v>248</v>
      </c>
      <c r="AC448" s="463" t="s">
        <v>3142</v>
      </c>
      <c r="AD448" s="463"/>
      <c r="AE448" s="463"/>
      <c r="AF448" s="463"/>
      <c r="AG448" s="463"/>
      <c r="AH448" s="463"/>
      <c r="AI448" s="463"/>
      <c r="AJ448" s="460"/>
      <c r="AK448" s="460"/>
      <c r="AL448" s="460"/>
      <c r="AM448" s="460"/>
      <c r="AN448" s="460"/>
      <c r="AO448" s="460"/>
      <c r="AP448" s="463" t="s">
        <v>289</v>
      </c>
      <c r="AQ448" s="463">
        <v>0</v>
      </c>
      <c r="AT448" s="177" t="s">
        <v>248</v>
      </c>
      <c r="AU448" s="392" t="s">
        <v>3010</v>
      </c>
      <c r="AV448" s="392" t="s">
        <v>3143</v>
      </c>
      <c r="AW448" s="392" t="s">
        <v>3144</v>
      </c>
      <c r="AX448" s="450" t="s">
        <v>3008</v>
      </c>
    </row>
    <row r="449" spans="1:50" ht="35.15" hidden="1" customHeight="1">
      <c r="A449" s="149">
        <v>445</v>
      </c>
      <c r="B449" s="597" t="s">
        <v>248</v>
      </c>
      <c r="C449" s="597"/>
      <c r="D449" s="597" t="s">
        <v>3145</v>
      </c>
      <c r="E449" s="597" t="s">
        <v>3146</v>
      </c>
      <c r="F449" s="597" t="s">
        <v>281</v>
      </c>
      <c r="G449" s="597">
        <v>1</v>
      </c>
      <c r="H449" s="597">
        <v>0</v>
      </c>
      <c r="I449" s="597" t="s">
        <v>2870</v>
      </c>
      <c r="J449" s="597" t="s">
        <v>3147</v>
      </c>
      <c r="K449" s="597" t="s">
        <v>2882</v>
      </c>
      <c r="L449" s="597" t="s">
        <v>1689</v>
      </c>
      <c r="M449" s="597" t="s">
        <v>1062</v>
      </c>
      <c r="N449" s="597" t="s">
        <v>3146</v>
      </c>
      <c r="O449" s="597" t="s">
        <v>3146</v>
      </c>
      <c r="P449" s="597" t="s">
        <v>3148</v>
      </c>
      <c r="Q449" s="597">
        <v>15484</v>
      </c>
      <c r="R449" s="621">
        <v>13423</v>
      </c>
      <c r="S449" s="621">
        <v>11789</v>
      </c>
      <c r="T449" s="621">
        <v>1493</v>
      </c>
      <c r="U449" s="621">
        <v>141</v>
      </c>
      <c r="V449" s="621">
        <v>1634</v>
      </c>
      <c r="W449" s="622">
        <v>0.87829999999999997</v>
      </c>
      <c r="X449" s="464">
        <v>0</v>
      </c>
      <c r="Y449" s="464">
        <v>1</v>
      </c>
      <c r="Z449" s="464">
        <v>1</v>
      </c>
      <c r="AA449" s="464">
        <v>0</v>
      </c>
      <c r="AB449" s="464" t="s">
        <v>248</v>
      </c>
      <c r="AC449" s="463" t="s">
        <v>3149</v>
      </c>
      <c r="AD449" s="463"/>
      <c r="AE449" s="463"/>
      <c r="AF449" s="463"/>
      <c r="AG449" s="463"/>
      <c r="AH449" s="463"/>
      <c r="AI449" s="463"/>
      <c r="AJ449" s="460"/>
      <c r="AK449" s="460"/>
      <c r="AL449" s="460"/>
      <c r="AM449" s="460"/>
      <c r="AN449" s="460"/>
      <c r="AO449" s="460"/>
      <c r="AP449" s="463" t="s">
        <v>289</v>
      </c>
      <c r="AQ449" s="463">
        <v>0</v>
      </c>
      <c r="AT449" s="177" t="s">
        <v>248</v>
      </c>
      <c r="AU449" s="392" t="s">
        <v>3011</v>
      </c>
      <c r="AV449" s="392" t="s">
        <v>3150</v>
      </c>
      <c r="AW449" s="392" t="s">
        <v>3151</v>
      </c>
      <c r="AX449" s="450" t="s">
        <v>3008</v>
      </c>
    </row>
    <row r="450" spans="1:50" ht="35.15" hidden="1" customHeight="1">
      <c r="A450" s="149">
        <v>446</v>
      </c>
      <c r="B450" s="597" t="s">
        <v>2944</v>
      </c>
      <c r="C450" s="597"/>
      <c r="D450" s="597" t="s">
        <v>3152</v>
      </c>
      <c r="E450" s="597" t="s">
        <v>3153</v>
      </c>
      <c r="F450" s="597" t="s">
        <v>281</v>
      </c>
      <c r="G450" s="597">
        <v>1</v>
      </c>
      <c r="H450" s="597">
        <v>0</v>
      </c>
      <c r="I450" s="597" t="s">
        <v>2870</v>
      </c>
      <c r="J450" s="597" t="s">
        <v>2947</v>
      </c>
      <c r="K450" s="597" t="s">
        <v>2944</v>
      </c>
      <c r="L450" s="597" t="s">
        <v>1689</v>
      </c>
      <c r="M450" s="597" t="s">
        <v>1062</v>
      </c>
      <c r="N450" s="597" t="s">
        <v>3153</v>
      </c>
      <c r="O450" s="597" t="s">
        <v>3153</v>
      </c>
      <c r="P450" s="597" t="s">
        <v>3154</v>
      </c>
      <c r="Q450" s="597">
        <v>16200</v>
      </c>
      <c r="R450" s="621">
        <v>14060</v>
      </c>
      <c r="S450" s="621">
        <v>12125</v>
      </c>
      <c r="T450" s="621">
        <v>1868</v>
      </c>
      <c r="U450" s="621">
        <v>67</v>
      </c>
      <c r="V450" s="621">
        <v>1935</v>
      </c>
      <c r="W450" s="622">
        <v>0.86240000000000006</v>
      </c>
      <c r="X450" s="464">
        <v>0</v>
      </c>
      <c r="Y450" s="464">
        <v>1</v>
      </c>
      <c r="Z450" s="464">
        <v>1</v>
      </c>
      <c r="AA450" s="464">
        <v>0</v>
      </c>
      <c r="AB450" s="464" t="s">
        <v>2944</v>
      </c>
      <c r="AC450" s="463" t="s">
        <v>3155</v>
      </c>
      <c r="AD450" s="463"/>
      <c r="AE450" s="463"/>
      <c r="AF450" s="463"/>
      <c r="AG450" s="463"/>
      <c r="AH450" s="463"/>
      <c r="AI450" s="463"/>
      <c r="AJ450" s="460"/>
      <c r="AK450" s="460"/>
      <c r="AL450" s="460"/>
      <c r="AM450" s="460"/>
      <c r="AN450" s="460"/>
      <c r="AO450" s="460"/>
      <c r="AP450" s="463" t="s">
        <v>289</v>
      </c>
      <c r="AQ450" s="463">
        <v>0</v>
      </c>
      <c r="AT450" s="177" t="s">
        <v>2944</v>
      </c>
      <c r="AU450" s="392" t="s">
        <v>3017</v>
      </c>
      <c r="AV450" s="392" t="s">
        <v>3156</v>
      </c>
      <c r="AW450" s="392" t="s">
        <v>3157</v>
      </c>
      <c r="AX450" s="450" t="s">
        <v>3015</v>
      </c>
    </row>
    <row r="451" spans="1:50" ht="35.15" hidden="1" customHeight="1">
      <c r="A451" s="149">
        <v>447</v>
      </c>
      <c r="B451" s="597" t="s">
        <v>248</v>
      </c>
      <c r="C451" s="597"/>
      <c r="D451" s="597" t="s">
        <v>3158</v>
      </c>
      <c r="E451" s="597" t="s">
        <v>3159</v>
      </c>
      <c r="F451" s="597" t="s">
        <v>281</v>
      </c>
      <c r="G451" s="597">
        <v>1</v>
      </c>
      <c r="H451" s="597">
        <v>0</v>
      </c>
      <c r="I451" s="597" t="s">
        <v>2870</v>
      </c>
      <c r="J451" s="597" t="s">
        <v>3067</v>
      </c>
      <c r="K451" s="597" t="s">
        <v>3160</v>
      </c>
      <c r="L451" s="597" t="s">
        <v>1689</v>
      </c>
      <c r="M451" s="597" t="s">
        <v>1062</v>
      </c>
      <c r="N451" s="597" t="s">
        <v>3159</v>
      </c>
      <c r="O451" s="597" t="s">
        <v>3161</v>
      </c>
      <c r="P451" s="597" t="s">
        <v>3162</v>
      </c>
      <c r="Q451" s="597">
        <v>5700</v>
      </c>
      <c r="R451" s="621">
        <v>5705</v>
      </c>
      <c r="S451" s="621">
        <v>5650</v>
      </c>
      <c r="T451" s="621">
        <v>51</v>
      </c>
      <c r="U451" s="621">
        <v>4</v>
      </c>
      <c r="V451" s="621">
        <v>55</v>
      </c>
      <c r="W451" s="622">
        <v>0.99039999999999995</v>
      </c>
      <c r="X451" s="464">
        <v>1</v>
      </c>
      <c r="Y451" s="464">
        <v>1</v>
      </c>
      <c r="Z451" s="464">
        <v>1</v>
      </c>
      <c r="AA451" s="464">
        <v>1</v>
      </c>
      <c r="AB451" s="464" t="s">
        <v>248</v>
      </c>
      <c r="AC451" s="463" t="s">
        <v>3163</v>
      </c>
      <c r="AD451" s="463"/>
      <c r="AE451" s="463"/>
      <c r="AF451" s="463"/>
      <c r="AG451" s="463"/>
      <c r="AH451" s="463"/>
      <c r="AI451" s="463"/>
      <c r="AJ451" s="460"/>
      <c r="AK451" s="460"/>
      <c r="AL451" s="460"/>
      <c r="AM451" s="460"/>
      <c r="AN451" s="460"/>
      <c r="AO451" s="460"/>
      <c r="AP451" s="463" t="s">
        <v>289</v>
      </c>
      <c r="AQ451" s="463">
        <v>0</v>
      </c>
      <c r="AT451" s="177" t="s">
        <v>248</v>
      </c>
      <c r="AU451" s="392" t="s">
        <v>3022</v>
      </c>
      <c r="AV451" s="392" t="s">
        <v>3164</v>
      </c>
      <c r="AW451" s="392" t="s">
        <v>3165</v>
      </c>
      <c r="AX451" s="450" t="s">
        <v>3020</v>
      </c>
    </row>
    <row r="452" spans="1:50" ht="35.15" hidden="1" customHeight="1">
      <c r="A452" s="149">
        <v>448</v>
      </c>
      <c r="B452" s="597" t="s">
        <v>248</v>
      </c>
      <c r="C452" s="597"/>
      <c r="D452" s="597" t="s">
        <v>3166</v>
      </c>
      <c r="E452" s="597" t="s">
        <v>3167</v>
      </c>
      <c r="F452" s="597" t="s">
        <v>281</v>
      </c>
      <c r="G452" s="597">
        <v>1</v>
      </c>
      <c r="H452" s="597">
        <v>0</v>
      </c>
      <c r="I452" s="597" t="s">
        <v>2870</v>
      </c>
      <c r="J452" s="597" t="s">
        <v>2932</v>
      </c>
      <c r="K452" s="597" t="s">
        <v>2933</v>
      </c>
      <c r="L452" s="597" t="s">
        <v>1689</v>
      </c>
      <c r="M452" s="597" t="s">
        <v>1062</v>
      </c>
      <c r="N452" s="597" t="s">
        <v>3167</v>
      </c>
      <c r="O452" s="597" t="s">
        <v>3167</v>
      </c>
      <c r="P452" s="597" t="s">
        <v>3168</v>
      </c>
      <c r="Q452" s="597">
        <v>6252</v>
      </c>
      <c r="R452" s="621">
        <v>6238</v>
      </c>
      <c r="S452" s="621">
        <v>6181</v>
      </c>
      <c r="T452" s="621">
        <v>12</v>
      </c>
      <c r="U452" s="621">
        <v>45</v>
      </c>
      <c r="V452" s="621">
        <v>57</v>
      </c>
      <c r="W452" s="622">
        <v>0.9909</v>
      </c>
      <c r="X452" s="464">
        <v>1</v>
      </c>
      <c r="Y452" s="464">
        <v>1</v>
      </c>
      <c r="Z452" s="464">
        <v>1</v>
      </c>
      <c r="AA452" s="464">
        <v>1</v>
      </c>
      <c r="AB452" s="464" t="s">
        <v>248</v>
      </c>
      <c r="AC452" s="463" t="s">
        <v>3169</v>
      </c>
      <c r="AD452" s="463"/>
      <c r="AE452" s="463"/>
      <c r="AF452" s="463"/>
      <c r="AG452" s="463"/>
      <c r="AH452" s="463"/>
      <c r="AI452" s="463"/>
      <c r="AJ452" s="460"/>
      <c r="AK452" s="460"/>
      <c r="AL452" s="460"/>
      <c r="AM452" s="460"/>
      <c r="AN452" s="460"/>
      <c r="AO452" s="460"/>
      <c r="AP452" s="463" t="s">
        <v>289</v>
      </c>
      <c r="AQ452" s="463">
        <v>0</v>
      </c>
      <c r="AT452" s="177" t="s">
        <v>248</v>
      </c>
      <c r="AU452" s="392" t="s">
        <v>3029</v>
      </c>
      <c r="AV452" s="392" t="s">
        <v>3170</v>
      </c>
      <c r="AW452" s="392" t="s">
        <v>3171</v>
      </c>
      <c r="AX452" s="450" t="s">
        <v>3026</v>
      </c>
    </row>
    <row r="453" spans="1:50" ht="35.15" hidden="1" customHeight="1">
      <c r="A453" s="149">
        <v>449</v>
      </c>
      <c r="B453" s="597" t="s">
        <v>248</v>
      </c>
      <c r="C453" s="597"/>
      <c r="D453" s="597" t="s">
        <v>3172</v>
      </c>
      <c r="E453" s="597" t="s">
        <v>3173</v>
      </c>
      <c r="F453" s="597" t="s">
        <v>281</v>
      </c>
      <c r="G453" s="597">
        <v>2</v>
      </c>
      <c r="H453" s="597">
        <v>0</v>
      </c>
      <c r="I453" s="597" t="s">
        <v>2870</v>
      </c>
      <c r="J453" s="597" t="s">
        <v>2881</v>
      </c>
      <c r="K453" s="597" t="s">
        <v>2882</v>
      </c>
      <c r="L453" s="597" t="s">
        <v>1689</v>
      </c>
      <c r="M453" s="597" t="s">
        <v>1062</v>
      </c>
      <c r="N453" s="597" t="s">
        <v>3173</v>
      </c>
      <c r="O453" s="597" t="s">
        <v>3173</v>
      </c>
      <c r="P453" s="597" t="s">
        <v>3174</v>
      </c>
      <c r="Q453" s="597">
        <v>4100</v>
      </c>
      <c r="R453" s="621">
        <v>4100</v>
      </c>
      <c r="S453" s="621">
        <v>3517</v>
      </c>
      <c r="T453" s="621">
        <v>583</v>
      </c>
      <c r="U453" s="621">
        <v>0</v>
      </c>
      <c r="V453" s="621">
        <v>583</v>
      </c>
      <c r="W453" s="622">
        <v>0.85780000000000001</v>
      </c>
      <c r="X453" s="464">
        <v>0</v>
      </c>
      <c r="Y453" s="464">
        <v>1</v>
      </c>
      <c r="Z453" s="464">
        <v>1</v>
      </c>
      <c r="AA453" s="464">
        <v>0</v>
      </c>
      <c r="AB453" s="464" t="s">
        <v>248</v>
      </c>
      <c r="AC453" s="463" t="s">
        <v>3175</v>
      </c>
      <c r="AD453" s="463" t="s">
        <v>3176</v>
      </c>
      <c r="AE453" s="463"/>
      <c r="AF453" s="463"/>
      <c r="AG453" s="463"/>
      <c r="AH453" s="463"/>
      <c r="AI453" s="463"/>
      <c r="AJ453" s="460"/>
      <c r="AK453" s="460"/>
      <c r="AL453" s="460"/>
      <c r="AM453" s="460"/>
      <c r="AN453" s="460"/>
      <c r="AO453" s="460"/>
      <c r="AP453" s="463" t="s">
        <v>289</v>
      </c>
      <c r="AQ453" s="463">
        <v>0</v>
      </c>
      <c r="AT453" s="177" t="s">
        <v>248</v>
      </c>
      <c r="AU453" s="392" t="s">
        <v>3037</v>
      </c>
      <c r="AV453" s="392" t="s">
        <v>3177</v>
      </c>
      <c r="AW453" s="392" t="s">
        <v>3178</v>
      </c>
      <c r="AX453" s="450" t="s">
        <v>3033</v>
      </c>
    </row>
    <row r="454" spans="1:50" ht="35.15" hidden="1" customHeight="1">
      <c r="A454" s="149">
        <v>450</v>
      </c>
      <c r="B454" s="597" t="s">
        <v>248</v>
      </c>
      <c r="C454" s="597"/>
      <c r="D454" s="597" t="s">
        <v>3179</v>
      </c>
      <c r="E454" s="597" t="s">
        <v>3180</v>
      </c>
      <c r="F454" s="597" t="s">
        <v>281</v>
      </c>
      <c r="G454" s="597">
        <v>1</v>
      </c>
      <c r="H454" s="597">
        <v>0</v>
      </c>
      <c r="I454" s="597" t="s">
        <v>2870</v>
      </c>
      <c r="J454" s="597" t="s">
        <v>2890</v>
      </c>
      <c r="K454" s="597" t="s">
        <v>248</v>
      </c>
      <c r="L454" s="597" t="s">
        <v>1689</v>
      </c>
      <c r="M454" s="597" t="s">
        <v>1062</v>
      </c>
      <c r="N454" s="597" t="s">
        <v>3180</v>
      </c>
      <c r="O454" s="597" t="s">
        <v>3180</v>
      </c>
      <c r="P454" s="597" t="s">
        <v>3181</v>
      </c>
      <c r="Q454" s="597">
        <v>3288</v>
      </c>
      <c r="R454" s="621">
        <v>3288</v>
      </c>
      <c r="S454" s="621">
        <v>3231</v>
      </c>
      <c r="T454" s="621">
        <v>27</v>
      </c>
      <c r="U454" s="621">
        <v>30</v>
      </c>
      <c r="V454" s="621">
        <v>57</v>
      </c>
      <c r="W454" s="622">
        <v>0.98270000000000002</v>
      </c>
      <c r="X454" s="464">
        <v>1</v>
      </c>
      <c r="Y454" s="464">
        <v>1</v>
      </c>
      <c r="Z454" s="464">
        <v>1</v>
      </c>
      <c r="AA454" s="464">
        <v>1</v>
      </c>
      <c r="AB454" s="464" t="s">
        <v>248</v>
      </c>
      <c r="AC454" s="463" t="s">
        <v>3182</v>
      </c>
      <c r="AD454" s="463"/>
      <c r="AE454" s="463"/>
      <c r="AF454" s="463"/>
      <c r="AG454" s="463"/>
      <c r="AH454" s="463"/>
      <c r="AI454" s="463"/>
      <c r="AJ454" s="460"/>
      <c r="AK454" s="460"/>
      <c r="AL454" s="460"/>
      <c r="AM454" s="460"/>
      <c r="AN454" s="460"/>
      <c r="AO454" s="460"/>
      <c r="AP454" s="463" t="s">
        <v>289</v>
      </c>
      <c r="AQ454" s="463">
        <v>0</v>
      </c>
      <c r="AT454" s="177" t="s">
        <v>248</v>
      </c>
      <c r="AU454" s="392" t="s">
        <v>3044</v>
      </c>
      <c r="AV454" s="392" t="s">
        <v>3183</v>
      </c>
      <c r="AW454" s="392" t="s">
        <v>3184</v>
      </c>
      <c r="AX454" s="450" t="s">
        <v>3041</v>
      </c>
    </row>
    <row r="455" spans="1:50" ht="35.15" hidden="1" customHeight="1">
      <c r="A455" s="149">
        <v>451</v>
      </c>
      <c r="B455" s="597" t="s">
        <v>2944</v>
      </c>
      <c r="C455" s="597"/>
      <c r="D455" s="597" t="s">
        <v>3185</v>
      </c>
      <c r="E455" s="597" t="s">
        <v>3186</v>
      </c>
      <c r="F455" s="597" t="s">
        <v>281</v>
      </c>
      <c r="G455" s="597">
        <v>1</v>
      </c>
      <c r="H455" s="597">
        <v>0</v>
      </c>
      <c r="I455" s="597" t="s">
        <v>2870</v>
      </c>
      <c r="J455" s="597" t="s">
        <v>2947</v>
      </c>
      <c r="K455" s="597" t="s">
        <v>2948</v>
      </c>
      <c r="L455" s="597" t="s">
        <v>2949</v>
      </c>
      <c r="M455" s="597" t="s">
        <v>1062</v>
      </c>
      <c r="N455" s="597" t="s">
        <v>3187</v>
      </c>
      <c r="O455" s="597" t="s">
        <v>3188</v>
      </c>
      <c r="P455" s="597" t="s">
        <v>3189</v>
      </c>
      <c r="Q455" s="597">
        <v>10388</v>
      </c>
      <c r="R455" s="621">
        <v>10081</v>
      </c>
      <c r="S455" s="621">
        <v>9341</v>
      </c>
      <c r="T455" s="621">
        <v>422</v>
      </c>
      <c r="U455" s="621">
        <v>318</v>
      </c>
      <c r="V455" s="621">
        <v>740</v>
      </c>
      <c r="W455" s="622">
        <v>0.92659999999999998</v>
      </c>
      <c r="X455" s="464">
        <v>0</v>
      </c>
      <c r="Y455" s="464">
        <v>1</v>
      </c>
      <c r="Z455" s="464">
        <v>1</v>
      </c>
      <c r="AA455" s="464">
        <v>0</v>
      </c>
      <c r="AB455" s="464" t="s">
        <v>2944</v>
      </c>
      <c r="AC455" s="463" t="s">
        <v>3190</v>
      </c>
      <c r="AD455" s="463"/>
      <c r="AE455" s="463"/>
      <c r="AF455" s="463"/>
      <c r="AG455" s="463"/>
      <c r="AH455" s="463"/>
      <c r="AI455" s="463"/>
      <c r="AJ455" s="460"/>
      <c r="AK455" s="460"/>
      <c r="AL455" s="460"/>
      <c r="AM455" s="460"/>
      <c r="AN455" s="460"/>
      <c r="AO455" s="460"/>
      <c r="AP455" s="463" t="s">
        <v>289</v>
      </c>
      <c r="AQ455" s="463">
        <v>0</v>
      </c>
      <c r="AT455" s="177" t="s">
        <v>2944</v>
      </c>
      <c r="AU455" s="392" t="s">
        <v>3049</v>
      </c>
      <c r="AV455" s="392" t="s">
        <v>3191</v>
      </c>
      <c r="AW455" s="392" t="s">
        <v>3192</v>
      </c>
      <c r="AX455" s="450" t="s">
        <v>3048</v>
      </c>
    </row>
    <row r="456" spans="1:50" ht="35.15" hidden="1" customHeight="1">
      <c r="A456" s="149">
        <v>452</v>
      </c>
      <c r="B456" s="597" t="s">
        <v>1684</v>
      </c>
      <c r="C456" s="597"/>
      <c r="D456" s="597" t="s">
        <v>3193</v>
      </c>
      <c r="E456" s="597" t="s">
        <v>3194</v>
      </c>
      <c r="F456" s="597" t="s">
        <v>281</v>
      </c>
      <c r="G456" s="597">
        <v>1</v>
      </c>
      <c r="H456" s="597">
        <v>0</v>
      </c>
      <c r="I456" s="597" t="s">
        <v>2870</v>
      </c>
      <c r="J456" s="597" t="s">
        <v>3195</v>
      </c>
      <c r="K456" s="597" t="s">
        <v>2958</v>
      </c>
      <c r="L456" s="597" t="s">
        <v>1689</v>
      </c>
      <c r="M456" s="597" t="s">
        <v>1062</v>
      </c>
      <c r="N456" s="597" t="s">
        <v>3194</v>
      </c>
      <c r="O456" s="597" t="s">
        <v>3196</v>
      </c>
      <c r="P456" s="597" t="s">
        <v>3197</v>
      </c>
      <c r="Q456" s="597">
        <v>5057</v>
      </c>
      <c r="R456" s="621">
        <v>4637</v>
      </c>
      <c r="S456" s="621">
        <v>3377</v>
      </c>
      <c r="T456" s="621">
        <v>1236</v>
      </c>
      <c r="U456" s="621">
        <v>24</v>
      </c>
      <c r="V456" s="621">
        <v>1260</v>
      </c>
      <c r="W456" s="622">
        <v>0.72829999999999995</v>
      </c>
      <c r="X456" s="464">
        <v>0</v>
      </c>
      <c r="Y456" s="464">
        <v>0</v>
      </c>
      <c r="Z456" s="464">
        <v>1</v>
      </c>
      <c r="AA456" s="464">
        <v>0</v>
      </c>
      <c r="AB456" s="464" t="s">
        <v>1684</v>
      </c>
      <c r="AC456" s="463" t="s">
        <v>3198</v>
      </c>
      <c r="AD456" s="463"/>
      <c r="AE456" s="463"/>
      <c r="AF456" s="463"/>
      <c r="AG456" s="463"/>
      <c r="AH456" s="463"/>
      <c r="AI456" s="463"/>
      <c r="AJ456" s="460"/>
      <c r="AK456" s="460"/>
      <c r="AL456" s="460"/>
      <c r="AM456" s="460"/>
      <c r="AN456" s="460"/>
      <c r="AO456" s="460"/>
      <c r="AP456" s="463" t="s">
        <v>289</v>
      </c>
      <c r="AQ456" s="463">
        <v>0</v>
      </c>
      <c r="AT456" s="177" t="s">
        <v>248</v>
      </c>
      <c r="AU456" s="392" t="s">
        <v>3057</v>
      </c>
      <c r="AV456" s="392" t="s">
        <v>3199</v>
      </c>
      <c r="AW456" s="392" t="s">
        <v>3200</v>
      </c>
      <c r="AX456" s="450" t="s">
        <v>3053</v>
      </c>
    </row>
    <row r="457" spans="1:50" ht="35.15" hidden="1" customHeight="1">
      <c r="A457" s="149">
        <v>453</v>
      </c>
      <c r="B457" s="597" t="s">
        <v>248</v>
      </c>
      <c r="C457" s="597"/>
      <c r="D457" s="597" t="s">
        <v>3201</v>
      </c>
      <c r="E457" s="597" t="s">
        <v>3202</v>
      </c>
      <c r="F457" s="597" t="s">
        <v>281</v>
      </c>
      <c r="G457" s="597">
        <v>1</v>
      </c>
      <c r="H457" s="597">
        <v>0</v>
      </c>
      <c r="I457" s="597" t="s">
        <v>2870</v>
      </c>
      <c r="J457" s="597" t="s">
        <v>3042</v>
      </c>
      <c r="K457" s="597" t="s">
        <v>2882</v>
      </c>
      <c r="L457" s="597" t="s">
        <v>1689</v>
      </c>
      <c r="M457" s="597" t="s">
        <v>1062</v>
      </c>
      <c r="N457" s="597" t="s">
        <v>3202</v>
      </c>
      <c r="O457" s="597" t="s">
        <v>3202</v>
      </c>
      <c r="P457" s="597" t="s">
        <v>3203</v>
      </c>
      <c r="Q457" s="597">
        <v>4277</v>
      </c>
      <c r="R457" s="621">
        <v>4277</v>
      </c>
      <c r="S457" s="621">
        <v>4183</v>
      </c>
      <c r="T457" s="621">
        <v>94</v>
      </c>
      <c r="U457" s="621">
        <v>0</v>
      </c>
      <c r="V457" s="621">
        <v>94</v>
      </c>
      <c r="W457" s="622">
        <v>0.97799999999999998</v>
      </c>
      <c r="X457" s="464">
        <v>0</v>
      </c>
      <c r="Y457" s="464">
        <v>1</v>
      </c>
      <c r="Z457" s="464">
        <v>1</v>
      </c>
      <c r="AA457" s="464">
        <v>0</v>
      </c>
      <c r="AB457" s="464" t="s">
        <v>248</v>
      </c>
      <c r="AC457" s="463" t="s">
        <v>3204</v>
      </c>
      <c r="AD457" s="463"/>
      <c r="AE457" s="463"/>
      <c r="AF457" s="463"/>
      <c r="AG457" s="463"/>
      <c r="AH457" s="463"/>
      <c r="AI457" s="463"/>
      <c r="AJ457" s="460"/>
      <c r="AK457" s="460"/>
      <c r="AL457" s="460"/>
      <c r="AM457" s="460"/>
      <c r="AN457" s="460"/>
      <c r="AO457" s="460"/>
      <c r="AP457" s="463" t="s">
        <v>289</v>
      </c>
      <c r="AQ457" s="463">
        <v>0</v>
      </c>
      <c r="AT457" s="177" t="s">
        <v>248</v>
      </c>
      <c r="AU457" s="392" t="s">
        <v>3063</v>
      </c>
      <c r="AV457" s="392" t="s">
        <v>3205</v>
      </c>
      <c r="AW457" s="392" t="s">
        <v>3060</v>
      </c>
      <c r="AX457" s="450" t="s">
        <v>3060</v>
      </c>
    </row>
    <row r="458" spans="1:50" ht="35.15" hidden="1" customHeight="1">
      <c r="A458" s="149">
        <v>454</v>
      </c>
      <c r="B458" s="597" t="s">
        <v>1076</v>
      </c>
      <c r="C458" s="597"/>
      <c r="D458" s="597" t="s">
        <v>3206</v>
      </c>
      <c r="E458" s="597" t="s">
        <v>3207</v>
      </c>
      <c r="F458" s="597" t="s">
        <v>281</v>
      </c>
      <c r="G458" s="597">
        <v>1</v>
      </c>
      <c r="H458" s="597">
        <v>0</v>
      </c>
      <c r="I458" s="597" t="s">
        <v>2870</v>
      </c>
      <c r="J458" s="597" t="s">
        <v>3027</v>
      </c>
      <c r="K458" s="597" t="s">
        <v>2132</v>
      </c>
      <c r="L458" s="597" t="s">
        <v>1108</v>
      </c>
      <c r="M458" s="597" t="s">
        <v>1062</v>
      </c>
      <c r="N458" s="597" t="s">
        <v>3207</v>
      </c>
      <c r="O458" s="597" t="s">
        <v>3207</v>
      </c>
      <c r="P458" s="597" t="s">
        <v>3208</v>
      </c>
      <c r="Q458" s="597">
        <v>7175</v>
      </c>
      <c r="R458" s="621">
        <v>7175</v>
      </c>
      <c r="S458" s="621">
        <v>7035</v>
      </c>
      <c r="T458" s="621">
        <v>126</v>
      </c>
      <c r="U458" s="621">
        <v>14</v>
      </c>
      <c r="V458" s="621">
        <v>140</v>
      </c>
      <c r="W458" s="622">
        <v>0.98050000000000004</v>
      </c>
      <c r="X458" s="464">
        <v>1</v>
      </c>
      <c r="Y458" s="464">
        <v>1</v>
      </c>
      <c r="Z458" s="464">
        <v>1</v>
      </c>
      <c r="AA458" s="464">
        <v>1</v>
      </c>
      <c r="AB458" s="464" t="s">
        <v>1076</v>
      </c>
      <c r="AC458" s="463" t="s">
        <v>3209</v>
      </c>
      <c r="AD458" s="463"/>
      <c r="AE458" s="463"/>
      <c r="AF458" s="463"/>
      <c r="AG458" s="463"/>
      <c r="AH458" s="463"/>
      <c r="AI458" s="463"/>
      <c r="AJ458" s="460"/>
      <c r="AK458" s="460"/>
      <c r="AL458" s="460"/>
      <c r="AM458" s="460"/>
      <c r="AN458" s="460"/>
      <c r="AO458" s="460"/>
      <c r="AP458" s="463" t="s">
        <v>289</v>
      </c>
      <c r="AQ458" s="463">
        <v>0</v>
      </c>
      <c r="AT458" s="177" t="s">
        <v>248</v>
      </c>
      <c r="AU458" s="392" t="s">
        <v>3071</v>
      </c>
      <c r="AV458" s="392" t="s">
        <v>3210</v>
      </c>
      <c r="AW458" s="392" t="s">
        <v>3211</v>
      </c>
      <c r="AX458" s="450" t="s">
        <v>3066</v>
      </c>
    </row>
    <row r="459" spans="1:50" ht="35.15" hidden="1" customHeight="1">
      <c r="A459" s="149">
        <v>455</v>
      </c>
      <c r="B459" s="597" t="s">
        <v>248</v>
      </c>
      <c r="C459" s="597"/>
      <c r="D459" s="597" t="s">
        <v>3212</v>
      </c>
      <c r="E459" s="597" t="s">
        <v>3213</v>
      </c>
      <c r="F459" s="597" t="s">
        <v>281</v>
      </c>
      <c r="G459" s="597">
        <v>2</v>
      </c>
      <c r="H459" s="597">
        <v>0</v>
      </c>
      <c r="I459" s="597" t="s">
        <v>2870</v>
      </c>
      <c r="J459" s="597" t="s">
        <v>3101</v>
      </c>
      <c r="K459" s="597" t="s">
        <v>248</v>
      </c>
      <c r="L459" s="597" t="s">
        <v>1689</v>
      </c>
      <c r="M459" s="597" t="s">
        <v>1062</v>
      </c>
      <c r="N459" s="597" t="s">
        <v>3213</v>
      </c>
      <c r="O459" s="597" t="s">
        <v>3213</v>
      </c>
      <c r="P459" s="597" t="s">
        <v>3214</v>
      </c>
      <c r="Q459" s="597">
        <v>8742</v>
      </c>
      <c r="R459" s="621">
        <v>8554</v>
      </c>
      <c r="S459" s="621">
        <v>5977</v>
      </c>
      <c r="T459" s="621">
        <v>2445</v>
      </c>
      <c r="U459" s="621">
        <v>132</v>
      </c>
      <c r="V459" s="621">
        <v>2577</v>
      </c>
      <c r="W459" s="622">
        <v>0.69869999999999999</v>
      </c>
      <c r="X459" s="464">
        <v>0</v>
      </c>
      <c r="Y459" s="464">
        <v>1</v>
      </c>
      <c r="Z459" s="464">
        <v>1</v>
      </c>
      <c r="AA459" s="464">
        <v>0</v>
      </c>
      <c r="AB459" s="464" t="s">
        <v>248</v>
      </c>
      <c r="AC459" s="463" t="s">
        <v>3215</v>
      </c>
      <c r="AD459" s="463" t="s">
        <v>3216</v>
      </c>
      <c r="AE459" s="463"/>
      <c r="AF459" s="463"/>
      <c r="AG459" s="463"/>
      <c r="AH459" s="463"/>
      <c r="AI459" s="463"/>
      <c r="AJ459" s="460"/>
      <c r="AK459" s="460"/>
      <c r="AL459" s="460"/>
      <c r="AM459" s="460"/>
      <c r="AN459" s="460"/>
      <c r="AO459" s="460"/>
      <c r="AP459" s="463" t="s">
        <v>289</v>
      </c>
      <c r="AQ459" s="463">
        <v>0</v>
      </c>
      <c r="AT459" s="177" t="s">
        <v>248</v>
      </c>
      <c r="AU459" s="392" t="s">
        <v>3078</v>
      </c>
      <c r="AV459" s="392" t="s">
        <v>3217</v>
      </c>
      <c r="AW459" s="392" t="s">
        <v>3218</v>
      </c>
      <c r="AX459" s="450" t="s">
        <v>3075</v>
      </c>
    </row>
    <row r="460" spans="1:50" ht="35.15" hidden="1" customHeight="1">
      <c r="A460" s="149">
        <v>456</v>
      </c>
      <c r="B460" s="597" t="s">
        <v>248</v>
      </c>
      <c r="C460" s="597"/>
      <c r="D460" s="597" t="s">
        <v>3219</v>
      </c>
      <c r="E460" s="597" t="s">
        <v>3220</v>
      </c>
      <c r="F460" s="597" t="s">
        <v>281</v>
      </c>
      <c r="G460" s="597">
        <v>2</v>
      </c>
      <c r="H460" s="597">
        <v>0</v>
      </c>
      <c r="I460" s="597" t="s">
        <v>2870</v>
      </c>
      <c r="J460" s="597" t="s">
        <v>3067</v>
      </c>
      <c r="K460" s="597" t="s">
        <v>2882</v>
      </c>
      <c r="L460" s="597" t="s">
        <v>1689</v>
      </c>
      <c r="M460" s="597" t="s">
        <v>1062</v>
      </c>
      <c r="N460" s="597" t="s">
        <v>3220</v>
      </c>
      <c r="O460" s="597" t="s">
        <v>3220</v>
      </c>
      <c r="P460" s="597" t="s">
        <v>3221</v>
      </c>
      <c r="Q460" s="597">
        <v>41565</v>
      </c>
      <c r="R460" s="621">
        <v>41565</v>
      </c>
      <c r="S460" s="621">
        <v>41485</v>
      </c>
      <c r="T460" s="621">
        <v>48</v>
      </c>
      <c r="U460" s="621">
        <v>32</v>
      </c>
      <c r="V460" s="621">
        <v>80</v>
      </c>
      <c r="W460" s="622">
        <v>0.99809999999999999</v>
      </c>
      <c r="X460" s="464">
        <v>1</v>
      </c>
      <c r="Y460" s="464">
        <v>1</v>
      </c>
      <c r="Z460" s="464">
        <v>0</v>
      </c>
      <c r="AA460" s="464">
        <v>0</v>
      </c>
      <c r="AB460" s="464" t="s">
        <v>248</v>
      </c>
      <c r="AC460" s="463" t="s">
        <v>3222</v>
      </c>
      <c r="AD460" s="463" t="s">
        <v>3223</v>
      </c>
      <c r="AE460" s="463"/>
      <c r="AF460" s="463"/>
      <c r="AG460" s="463"/>
      <c r="AH460" s="463"/>
      <c r="AI460" s="463"/>
      <c r="AJ460" s="460"/>
      <c r="AK460" s="460"/>
      <c r="AL460" s="460"/>
      <c r="AM460" s="460"/>
      <c r="AN460" s="460"/>
      <c r="AO460" s="460"/>
      <c r="AP460" s="463" t="s">
        <v>289</v>
      </c>
      <c r="AQ460" s="463">
        <v>0</v>
      </c>
      <c r="AT460" s="177" t="s">
        <v>2944</v>
      </c>
      <c r="AU460" s="392" t="s">
        <v>3083</v>
      </c>
      <c r="AV460" s="392" t="s">
        <v>3224</v>
      </c>
      <c r="AW460" s="392" t="s">
        <v>3225</v>
      </c>
      <c r="AX460" s="450" t="s">
        <v>3081</v>
      </c>
    </row>
    <row r="461" spans="1:50" ht="35.15" hidden="1" customHeight="1">
      <c r="A461" s="149">
        <v>457</v>
      </c>
      <c r="B461" s="597" t="s">
        <v>248</v>
      </c>
      <c r="C461" s="597"/>
      <c r="D461" s="597" t="s">
        <v>3226</v>
      </c>
      <c r="E461" s="597" t="s">
        <v>3227</v>
      </c>
      <c r="F461" s="597" t="s">
        <v>281</v>
      </c>
      <c r="G461" s="597">
        <v>1</v>
      </c>
      <c r="H461" s="597">
        <v>0</v>
      </c>
      <c r="I461" s="597" t="s">
        <v>2870</v>
      </c>
      <c r="J461" s="597" t="s">
        <v>3228</v>
      </c>
      <c r="K461" s="597" t="s">
        <v>248</v>
      </c>
      <c r="L461" s="597" t="s">
        <v>1689</v>
      </c>
      <c r="M461" s="597" t="s">
        <v>1062</v>
      </c>
      <c r="N461" s="597" t="s">
        <v>3227</v>
      </c>
      <c r="O461" s="597" t="s">
        <v>3227</v>
      </c>
      <c r="P461" s="597" t="s">
        <v>3229</v>
      </c>
      <c r="Q461" s="597">
        <v>6087</v>
      </c>
      <c r="R461" s="621">
        <v>6006</v>
      </c>
      <c r="S461" s="621">
        <v>5933</v>
      </c>
      <c r="T461" s="621">
        <v>63</v>
      </c>
      <c r="U461" s="621">
        <v>10</v>
      </c>
      <c r="V461" s="621">
        <v>73</v>
      </c>
      <c r="W461" s="622">
        <v>0.98780000000000001</v>
      </c>
      <c r="X461" s="464">
        <v>1</v>
      </c>
      <c r="Y461" s="464">
        <v>1</v>
      </c>
      <c r="Z461" s="464">
        <v>1</v>
      </c>
      <c r="AA461" s="464">
        <v>1</v>
      </c>
      <c r="AB461" s="464" t="s">
        <v>248</v>
      </c>
      <c r="AC461" s="463" t="s">
        <v>3230</v>
      </c>
      <c r="AD461" s="463"/>
      <c r="AE461" s="463"/>
      <c r="AF461" s="463"/>
      <c r="AG461" s="463"/>
      <c r="AH461" s="463"/>
      <c r="AI461" s="463"/>
      <c r="AJ461" s="460"/>
      <c r="AK461" s="460"/>
      <c r="AL461" s="460"/>
      <c r="AM461" s="460"/>
      <c r="AN461" s="460"/>
      <c r="AO461" s="460"/>
      <c r="AP461" s="463" t="s">
        <v>289</v>
      </c>
      <c r="AQ461" s="463">
        <v>0</v>
      </c>
      <c r="AT461" s="177" t="s">
        <v>248</v>
      </c>
      <c r="AU461" s="392" t="s">
        <v>3091</v>
      </c>
      <c r="AV461" s="392" t="s">
        <v>3231</v>
      </c>
      <c r="AW461" s="392" t="s">
        <v>3088</v>
      </c>
      <c r="AX461" s="450" t="s">
        <v>3087</v>
      </c>
    </row>
    <row r="462" spans="1:50" ht="35.15" hidden="1" customHeight="1">
      <c r="A462" s="149">
        <v>458</v>
      </c>
      <c r="B462" s="597" t="s">
        <v>248</v>
      </c>
      <c r="C462" s="597"/>
      <c r="D462" s="597" t="s">
        <v>3232</v>
      </c>
      <c r="E462" s="597" t="s">
        <v>3233</v>
      </c>
      <c r="F462" s="597" t="s">
        <v>281</v>
      </c>
      <c r="G462" s="597">
        <v>1</v>
      </c>
      <c r="H462" s="597">
        <v>0</v>
      </c>
      <c r="I462" s="597" t="s">
        <v>2870</v>
      </c>
      <c r="J462" s="597" t="s">
        <v>2881</v>
      </c>
      <c r="K462" s="597" t="s">
        <v>2882</v>
      </c>
      <c r="L462" s="597" t="s">
        <v>1689</v>
      </c>
      <c r="M462" s="597" t="s">
        <v>1062</v>
      </c>
      <c r="N462" s="597" t="s">
        <v>3234</v>
      </c>
      <c r="O462" s="597" t="s">
        <v>3235</v>
      </c>
      <c r="P462" s="597" t="s">
        <v>3236</v>
      </c>
      <c r="Q462" s="597">
        <v>15083</v>
      </c>
      <c r="R462" s="621">
        <v>14735</v>
      </c>
      <c r="S462" s="621">
        <v>14588</v>
      </c>
      <c r="T462" s="621">
        <v>75</v>
      </c>
      <c r="U462" s="621">
        <v>72</v>
      </c>
      <c r="V462" s="621">
        <v>147</v>
      </c>
      <c r="W462" s="622">
        <v>0.99</v>
      </c>
      <c r="X462" s="464">
        <v>1</v>
      </c>
      <c r="Y462" s="464">
        <v>1</v>
      </c>
      <c r="Z462" s="464">
        <v>1</v>
      </c>
      <c r="AA462" s="464">
        <v>1</v>
      </c>
      <c r="AB462" s="464" t="s">
        <v>248</v>
      </c>
      <c r="AC462" s="463" t="s">
        <v>3237</v>
      </c>
      <c r="AD462" s="463"/>
      <c r="AE462" s="463"/>
      <c r="AF462" s="463"/>
      <c r="AG462" s="463"/>
      <c r="AH462" s="463"/>
      <c r="AI462" s="463"/>
      <c r="AJ462" s="460"/>
      <c r="AK462" s="460"/>
      <c r="AL462" s="460"/>
      <c r="AM462" s="460"/>
      <c r="AN462" s="460"/>
      <c r="AO462" s="460"/>
      <c r="AP462" s="624" t="s">
        <v>323</v>
      </c>
      <c r="AQ462" s="463">
        <v>1</v>
      </c>
      <c r="AT462" s="177" t="s">
        <v>248</v>
      </c>
      <c r="AU462" s="392" t="s">
        <v>3097</v>
      </c>
      <c r="AV462" s="392" t="s">
        <v>3238</v>
      </c>
      <c r="AW462" s="392" t="s">
        <v>3239</v>
      </c>
      <c r="AX462" s="450" t="s">
        <v>3095</v>
      </c>
    </row>
    <row r="463" spans="1:50" ht="35.15" hidden="1" customHeight="1">
      <c r="A463" s="149">
        <v>459</v>
      </c>
      <c r="B463" s="597" t="s">
        <v>248</v>
      </c>
      <c r="C463" s="597"/>
      <c r="D463" s="597" t="s">
        <v>3240</v>
      </c>
      <c r="E463" s="597" t="s">
        <v>3241</v>
      </c>
      <c r="F463" s="597" t="s">
        <v>281</v>
      </c>
      <c r="G463" s="597">
        <v>1</v>
      </c>
      <c r="H463" s="597">
        <v>0</v>
      </c>
      <c r="I463" s="597" t="s">
        <v>2870</v>
      </c>
      <c r="J463" s="597" t="s">
        <v>3067</v>
      </c>
      <c r="K463" s="597" t="s">
        <v>2882</v>
      </c>
      <c r="L463" s="597" t="s">
        <v>1689</v>
      </c>
      <c r="M463" s="597" t="s">
        <v>1062</v>
      </c>
      <c r="N463" s="597" t="s">
        <v>3241</v>
      </c>
      <c r="O463" s="597" t="s">
        <v>3241</v>
      </c>
      <c r="P463" s="597" t="s">
        <v>3242</v>
      </c>
      <c r="Q463" s="597">
        <v>3256</v>
      </c>
      <c r="R463" s="621">
        <v>3280</v>
      </c>
      <c r="S463" s="621">
        <v>3280</v>
      </c>
      <c r="T463" s="621">
        <v>0</v>
      </c>
      <c r="U463" s="621">
        <v>0</v>
      </c>
      <c r="V463" s="621">
        <v>0</v>
      </c>
      <c r="W463" s="622">
        <v>1</v>
      </c>
      <c r="X463" s="464">
        <v>1</v>
      </c>
      <c r="Y463" s="464">
        <v>1</v>
      </c>
      <c r="Z463" s="464">
        <v>1</v>
      </c>
      <c r="AA463" s="464">
        <v>1</v>
      </c>
      <c r="AB463" s="464" t="s">
        <v>248</v>
      </c>
      <c r="AC463" s="463" t="s">
        <v>3243</v>
      </c>
      <c r="AD463" s="463"/>
      <c r="AE463" s="463"/>
      <c r="AF463" s="463"/>
      <c r="AG463" s="463"/>
      <c r="AH463" s="463"/>
      <c r="AI463" s="463"/>
      <c r="AJ463" s="460"/>
      <c r="AK463" s="460"/>
      <c r="AL463" s="460"/>
      <c r="AM463" s="460"/>
      <c r="AN463" s="460"/>
      <c r="AO463" s="460"/>
      <c r="AP463" s="463" t="s">
        <v>289</v>
      </c>
      <c r="AQ463" s="463">
        <v>0</v>
      </c>
      <c r="AT463" s="177" t="s">
        <v>248</v>
      </c>
      <c r="AU463" s="392" t="s">
        <v>3103</v>
      </c>
      <c r="AV463" s="392" t="s">
        <v>3244</v>
      </c>
      <c r="AW463" s="392" t="s">
        <v>3245</v>
      </c>
      <c r="AX463" s="450" t="s">
        <v>3100</v>
      </c>
    </row>
    <row r="464" spans="1:50" ht="35.15" hidden="1" customHeight="1">
      <c r="A464" s="149">
        <v>460</v>
      </c>
      <c r="B464" s="597" t="s">
        <v>248</v>
      </c>
      <c r="C464" s="597"/>
      <c r="D464" s="597" t="s">
        <v>3246</v>
      </c>
      <c r="E464" s="597" t="s">
        <v>3247</v>
      </c>
      <c r="F464" s="597" t="s">
        <v>281</v>
      </c>
      <c r="G464" s="597">
        <v>1</v>
      </c>
      <c r="H464" s="597">
        <v>0</v>
      </c>
      <c r="I464" s="597" t="s">
        <v>2870</v>
      </c>
      <c r="J464" s="597" t="s">
        <v>3124</v>
      </c>
      <c r="K464" s="597" t="s">
        <v>3125</v>
      </c>
      <c r="L464" s="597" t="s">
        <v>1689</v>
      </c>
      <c r="M464" s="597" t="s">
        <v>1062</v>
      </c>
      <c r="N464" s="597" t="s">
        <v>3247</v>
      </c>
      <c r="O464" s="597" t="s">
        <v>3247</v>
      </c>
      <c r="P464" s="597" t="s">
        <v>3248</v>
      </c>
      <c r="Q464" s="597">
        <v>4429</v>
      </c>
      <c r="R464" s="621">
        <v>4376</v>
      </c>
      <c r="S464" s="621">
        <v>4376</v>
      </c>
      <c r="T464" s="621">
        <v>0</v>
      </c>
      <c r="U464" s="621">
        <v>0</v>
      </c>
      <c r="V464" s="621">
        <v>0</v>
      </c>
      <c r="W464" s="622">
        <v>1</v>
      </c>
      <c r="X464" s="464">
        <v>1</v>
      </c>
      <c r="Y464" s="464">
        <v>1</v>
      </c>
      <c r="Z464" s="464">
        <v>1</v>
      </c>
      <c r="AA464" s="464">
        <v>1</v>
      </c>
      <c r="AB464" s="464" t="s">
        <v>248</v>
      </c>
      <c r="AC464" s="463" t="s">
        <v>3249</v>
      </c>
      <c r="AD464" s="463"/>
      <c r="AE464" s="463"/>
      <c r="AF464" s="463"/>
      <c r="AG464" s="463"/>
      <c r="AH464" s="463"/>
      <c r="AI464" s="463"/>
      <c r="AJ464" s="460"/>
      <c r="AK464" s="460"/>
      <c r="AL464" s="460"/>
      <c r="AM464" s="460"/>
      <c r="AN464" s="460"/>
      <c r="AO464" s="460"/>
      <c r="AP464" s="463" t="s">
        <v>289</v>
      </c>
      <c r="AQ464" s="463">
        <v>0</v>
      </c>
      <c r="AT464" s="177" t="s">
        <v>248</v>
      </c>
      <c r="AU464" s="392" t="s">
        <v>3104</v>
      </c>
      <c r="AV464" s="392" t="s">
        <v>3250</v>
      </c>
      <c r="AW464" s="392" t="s">
        <v>3251</v>
      </c>
      <c r="AX464" s="450" t="s">
        <v>3100</v>
      </c>
    </row>
    <row r="465" spans="1:50" ht="35.15" hidden="1" customHeight="1">
      <c r="A465" s="149">
        <v>461</v>
      </c>
      <c r="B465" s="597" t="s">
        <v>248</v>
      </c>
      <c r="C465" s="597"/>
      <c r="D465" s="597" t="s">
        <v>3252</v>
      </c>
      <c r="E465" s="597" t="s">
        <v>3253</v>
      </c>
      <c r="F465" s="597" t="s">
        <v>281</v>
      </c>
      <c r="G465" s="597">
        <v>1</v>
      </c>
      <c r="H465" s="597">
        <v>0</v>
      </c>
      <c r="I465" s="597" t="s">
        <v>2870</v>
      </c>
      <c r="J465" s="597" t="s">
        <v>3002</v>
      </c>
      <c r="K465" s="597" t="s">
        <v>2882</v>
      </c>
      <c r="L465" s="597" t="s">
        <v>1689</v>
      </c>
      <c r="M465" s="597" t="s">
        <v>1062</v>
      </c>
      <c r="N465" s="597" t="s">
        <v>3253</v>
      </c>
      <c r="O465" s="597" t="s">
        <v>3253</v>
      </c>
      <c r="P465" s="597" t="s">
        <v>3254</v>
      </c>
      <c r="Q465" s="597">
        <v>3650</v>
      </c>
      <c r="R465" s="621">
        <v>3650</v>
      </c>
      <c r="S465" s="621">
        <v>3580</v>
      </c>
      <c r="T465" s="621">
        <v>60</v>
      </c>
      <c r="U465" s="621">
        <v>10</v>
      </c>
      <c r="V465" s="621">
        <v>70</v>
      </c>
      <c r="W465" s="622">
        <v>0.98080000000000001</v>
      </c>
      <c r="X465" s="464">
        <v>1</v>
      </c>
      <c r="Y465" s="464">
        <v>1</v>
      </c>
      <c r="Z465" s="464">
        <v>0</v>
      </c>
      <c r="AA465" s="464">
        <v>0</v>
      </c>
      <c r="AB465" s="464" t="s">
        <v>248</v>
      </c>
      <c r="AC465" s="463" t="s">
        <v>3255</v>
      </c>
      <c r="AD465" s="463"/>
      <c r="AE465" s="463"/>
      <c r="AF465" s="463"/>
      <c r="AG465" s="463"/>
      <c r="AH465" s="463"/>
      <c r="AI465" s="463"/>
      <c r="AJ465" s="460"/>
      <c r="AK465" s="460"/>
      <c r="AL465" s="460"/>
      <c r="AM465" s="460"/>
      <c r="AN465" s="460"/>
      <c r="AO465" s="460"/>
      <c r="AP465" s="463" t="s">
        <v>289</v>
      </c>
      <c r="AQ465" s="463">
        <v>0</v>
      </c>
      <c r="AT465" s="177" t="s">
        <v>248</v>
      </c>
      <c r="AU465" s="392" t="s">
        <v>3110</v>
      </c>
      <c r="AV465" s="392" t="s">
        <v>3256</v>
      </c>
      <c r="AW465" s="392" t="s">
        <v>3257</v>
      </c>
      <c r="AX465" s="450" t="s">
        <v>3108</v>
      </c>
    </row>
    <row r="466" spans="1:50" ht="35.15" hidden="1" customHeight="1">
      <c r="A466" s="149">
        <v>462</v>
      </c>
      <c r="B466" s="597" t="s">
        <v>248</v>
      </c>
      <c r="C466" s="597"/>
      <c r="D466" s="597" t="s">
        <v>3258</v>
      </c>
      <c r="E466" s="597" t="s">
        <v>3259</v>
      </c>
      <c r="F466" s="597" t="s">
        <v>281</v>
      </c>
      <c r="G466" s="597">
        <v>1</v>
      </c>
      <c r="H466" s="597">
        <v>0</v>
      </c>
      <c r="I466" s="597" t="s">
        <v>2870</v>
      </c>
      <c r="J466" s="597" t="s">
        <v>3147</v>
      </c>
      <c r="K466" s="597" t="s">
        <v>2882</v>
      </c>
      <c r="L466" s="597" t="s">
        <v>3260</v>
      </c>
      <c r="M466" s="597" t="s">
        <v>3261</v>
      </c>
      <c r="N466" s="597" t="s">
        <v>3259</v>
      </c>
      <c r="O466" s="597" t="s">
        <v>3259</v>
      </c>
      <c r="P466" s="597" t="s">
        <v>3262</v>
      </c>
      <c r="Q466" s="597">
        <v>6479</v>
      </c>
      <c r="R466" s="621">
        <v>6699</v>
      </c>
      <c r="S466" s="621">
        <v>6699</v>
      </c>
      <c r="T466" s="621">
        <v>0</v>
      </c>
      <c r="U466" s="621">
        <v>0</v>
      </c>
      <c r="V466" s="621">
        <v>0</v>
      </c>
      <c r="W466" s="622">
        <v>1</v>
      </c>
      <c r="X466" s="464">
        <v>1</v>
      </c>
      <c r="Y466" s="464">
        <v>1</v>
      </c>
      <c r="Z466" s="464">
        <v>1</v>
      </c>
      <c r="AA466" s="464">
        <v>1</v>
      </c>
      <c r="AB466" s="464" t="s">
        <v>248</v>
      </c>
      <c r="AC466" s="463" t="s">
        <v>3263</v>
      </c>
      <c r="AD466" s="463"/>
      <c r="AE466" s="463"/>
      <c r="AF466" s="463"/>
      <c r="AG466" s="463"/>
      <c r="AH466" s="463"/>
      <c r="AI466" s="463"/>
      <c r="AJ466" s="460"/>
      <c r="AK466" s="460"/>
      <c r="AL466" s="460"/>
      <c r="AM466" s="460"/>
      <c r="AN466" s="460"/>
      <c r="AO466" s="460"/>
      <c r="AP466" s="463" t="s">
        <v>289</v>
      </c>
      <c r="AQ466" s="463">
        <v>0</v>
      </c>
      <c r="AT466" s="177" t="s">
        <v>248</v>
      </c>
      <c r="AU466" s="392" t="s">
        <v>3111</v>
      </c>
      <c r="AV466" s="392" t="s">
        <v>3264</v>
      </c>
      <c r="AW466" s="392" t="s">
        <v>3265</v>
      </c>
      <c r="AX466" s="450" t="s">
        <v>3108</v>
      </c>
    </row>
    <row r="467" spans="1:50" ht="35.15" hidden="1" customHeight="1">
      <c r="A467" s="149">
        <v>463</v>
      </c>
      <c r="B467" s="597" t="s">
        <v>248</v>
      </c>
      <c r="C467" s="597"/>
      <c r="D467" s="597" t="s">
        <v>3266</v>
      </c>
      <c r="E467" s="597" t="s">
        <v>3267</v>
      </c>
      <c r="F467" s="597" t="s">
        <v>281</v>
      </c>
      <c r="G467" s="597">
        <v>2</v>
      </c>
      <c r="H467" s="597">
        <v>0</v>
      </c>
      <c r="I467" s="597" t="s">
        <v>2870</v>
      </c>
      <c r="J467" s="597" t="s">
        <v>2932</v>
      </c>
      <c r="K467" s="597" t="s">
        <v>248</v>
      </c>
      <c r="L467" s="597" t="s">
        <v>1689</v>
      </c>
      <c r="M467" s="597" t="s">
        <v>1062</v>
      </c>
      <c r="N467" s="597" t="s">
        <v>3267</v>
      </c>
      <c r="O467" s="597" t="s">
        <v>3267</v>
      </c>
      <c r="P467" s="597" t="s">
        <v>3268</v>
      </c>
      <c r="Q467" s="597">
        <v>6532</v>
      </c>
      <c r="R467" s="621">
        <v>6483</v>
      </c>
      <c r="S467" s="621">
        <v>2796</v>
      </c>
      <c r="T467" s="621">
        <v>3563</v>
      </c>
      <c r="U467" s="621">
        <v>124</v>
      </c>
      <c r="V467" s="621">
        <v>3687</v>
      </c>
      <c r="W467" s="622">
        <v>0.43130000000000002</v>
      </c>
      <c r="X467" s="464">
        <v>0</v>
      </c>
      <c r="Y467" s="464">
        <v>0</v>
      </c>
      <c r="Z467" s="464">
        <v>1</v>
      </c>
      <c r="AA467" s="464">
        <v>0</v>
      </c>
      <c r="AB467" s="464" t="s">
        <v>248</v>
      </c>
      <c r="AC467" s="463" t="s">
        <v>3269</v>
      </c>
      <c r="AD467" s="463" t="s">
        <v>3270</v>
      </c>
      <c r="AE467" s="463"/>
      <c r="AF467" s="463"/>
      <c r="AG467" s="463"/>
      <c r="AH467" s="463"/>
      <c r="AI467" s="463"/>
      <c r="AJ467" s="460"/>
      <c r="AK467" s="460"/>
      <c r="AL467" s="460"/>
      <c r="AM467" s="460"/>
      <c r="AN467" s="460"/>
      <c r="AO467" s="460"/>
      <c r="AP467" s="463" t="s">
        <v>289</v>
      </c>
      <c r="AQ467" s="463">
        <v>0</v>
      </c>
      <c r="AT467" s="177" t="s">
        <v>248</v>
      </c>
      <c r="AU467" s="392" t="s">
        <v>3112</v>
      </c>
      <c r="AV467" s="392" t="s">
        <v>3271</v>
      </c>
      <c r="AW467" s="392" t="s">
        <v>3272</v>
      </c>
      <c r="AX467" s="450" t="s">
        <v>3108</v>
      </c>
    </row>
    <row r="468" spans="1:50" ht="35.15" hidden="1" customHeight="1">
      <c r="A468" s="149">
        <v>464</v>
      </c>
      <c r="B468" s="597" t="s">
        <v>248</v>
      </c>
      <c r="C468" s="597"/>
      <c r="D468" s="597" t="s">
        <v>3273</v>
      </c>
      <c r="E468" s="597" t="s">
        <v>3274</v>
      </c>
      <c r="F468" s="597" t="s">
        <v>281</v>
      </c>
      <c r="G468" s="597">
        <v>3</v>
      </c>
      <c r="H468" s="597">
        <v>0</v>
      </c>
      <c r="I468" s="597" t="s">
        <v>2870</v>
      </c>
      <c r="J468" s="597" t="s">
        <v>2881</v>
      </c>
      <c r="K468" s="597" t="s">
        <v>2882</v>
      </c>
      <c r="L468" s="597" t="s">
        <v>1689</v>
      </c>
      <c r="M468" s="597" t="s">
        <v>1062</v>
      </c>
      <c r="N468" s="597" t="s">
        <v>3274</v>
      </c>
      <c r="O468" s="597" t="s">
        <v>3274</v>
      </c>
      <c r="P468" s="597" t="s">
        <v>3275</v>
      </c>
      <c r="Q468" s="597">
        <v>5177</v>
      </c>
      <c r="R468" s="621">
        <v>5228</v>
      </c>
      <c r="S468" s="621">
        <v>5127</v>
      </c>
      <c r="T468" s="621">
        <v>101</v>
      </c>
      <c r="U468" s="621">
        <v>0</v>
      </c>
      <c r="V468" s="621">
        <v>101</v>
      </c>
      <c r="W468" s="622">
        <v>0.98070000000000002</v>
      </c>
      <c r="X468" s="464">
        <v>1</v>
      </c>
      <c r="Y468" s="464">
        <v>1</v>
      </c>
      <c r="Z468" s="464">
        <v>1</v>
      </c>
      <c r="AA468" s="464">
        <v>1</v>
      </c>
      <c r="AB468" s="464" t="s">
        <v>248</v>
      </c>
      <c r="AC468" s="463" t="s">
        <v>3276</v>
      </c>
      <c r="AD468" s="464" t="s">
        <v>3277</v>
      </c>
      <c r="AE468" s="464" t="s">
        <v>3278</v>
      </c>
      <c r="AF468" s="463"/>
      <c r="AG468" s="463"/>
      <c r="AH468" s="463"/>
      <c r="AI468" s="463"/>
      <c r="AJ468" s="460"/>
      <c r="AK468" s="460"/>
      <c r="AL468" s="460"/>
      <c r="AM468" s="460"/>
      <c r="AN468" s="460"/>
      <c r="AO468" s="460"/>
      <c r="AP468" s="463" t="s">
        <v>289</v>
      </c>
      <c r="AQ468" s="463">
        <v>0</v>
      </c>
      <c r="AT468" s="177" t="s">
        <v>248</v>
      </c>
      <c r="AU468" s="392" t="s">
        <v>3113</v>
      </c>
      <c r="AV468" s="392" t="s">
        <v>3279</v>
      </c>
      <c r="AW468" s="392" t="s">
        <v>3280</v>
      </c>
      <c r="AX468" s="450" t="s">
        <v>3108</v>
      </c>
    </row>
    <row r="469" spans="1:50" ht="35.15" hidden="1" customHeight="1">
      <c r="A469" s="149">
        <v>465</v>
      </c>
      <c r="B469" s="597" t="s">
        <v>1684</v>
      </c>
      <c r="C469" s="597"/>
      <c r="D469" s="597" t="s">
        <v>3281</v>
      </c>
      <c r="E469" s="597" t="s">
        <v>3282</v>
      </c>
      <c r="F469" s="597" t="s">
        <v>281</v>
      </c>
      <c r="G469" s="597">
        <v>1</v>
      </c>
      <c r="H469" s="597">
        <v>0</v>
      </c>
      <c r="I469" s="597" t="s">
        <v>2870</v>
      </c>
      <c r="J469" s="597" t="s">
        <v>2957</v>
      </c>
      <c r="K469" s="597" t="s">
        <v>2958</v>
      </c>
      <c r="L469" s="597" t="s">
        <v>1689</v>
      </c>
      <c r="M469" s="597" t="s">
        <v>1062</v>
      </c>
      <c r="N469" s="597" t="s">
        <v>3282</v>
      </c>
      <c r="O469" s="597" t="s">
        <v>3282</v>
      </c>
      <c r="P469" s="597" t="s">
        <v>3283</v>
      </c>
      <c r="Q469" s="597">
        <v>10918</v>
      </c>
      <c r="R469" s="621">
        <v>8237</v>
      </c>
      <c r="S469" s="621">
        <v>8076</v>
      </c>
      <c r="T469" s="621">
        <v>161</v>
      </c>
      <c r="U469" s="621">
        <v>0</v>
      </c>
      <c r="V469" s="621">
        <v>161</v>
      </c>
      <c r="W469" s="622">
        <v>0.98050000000000004</v>
      </c>
      <c r="X469" s="464">
        <v>1</v>
      </c>
      <c r="Y469" s="464">
        <v>1</v>
      </c>
      <c r="Z469" s="464">
        <v>1</v>
      </c>
      <c r="AA469" s="464">
        <v>1</v>
      </c>
      <c r="AB469" s="464" t="s">
        <v>1684</v>
      </c>
      <c r="AC469" s="463" t="s">
        <v>3284</v>
      </c>
      <c r="AD469" s="463"/>
      <c r="AE469" s="463"/>
      <c r="AF469" s="463"/>
      <c r="AG469" s="463"/>
      <c r="AH469" s="463"/>
      <c r="AI469" s="463"/>
      <c r="AJ469" s="460"/>
      <c r="AK469" s="460"/>
      <c r="AL469" s="460"/>
      <c r="AM469" s="460"/>
      <c r="AN469" s="460"/>
      <c r="AO469" s="460"/>
      <c r="AP469" s="463" t="s">
        <v>289</v>
      </c>
      <c r="AQ469" s="463">
        <v>0</v>
      </c>
      <c r="AT469" s="177" t="s">
        <v>248</v>
      </c>
      <c r="AU469" s="392" t="s">
        <v>3114</v>
      </c>
      <c r="AV469" s="392" t="s">
        <v>3285</v>
      </c>
      <c r="AW469" s="392" t="s">
        <v>3286</v>
      </c>
      <c r="AX469" s="450" t="s">
        <v>3108</v>
      </c>
    </row>
    <row r="470" spans="1:50" ht="35.15" hidden="1" customHeight="1">
      <c r="A470" s="149">
        <v>466</v>
      </c>
      <c r="B470" s="597" t="s">
        <v>248</v>
      </c>
      <c r="C470" s="597"/>
      <c r="D470" s="597" t="s">
        <v>3287</v>
      </c>
      <c r="E470" s="597" t="s">
        <v>3288</v>
      </c>
      <c r="F470" s="597" t="s">
        <v>281</v>
      </c>
      <c r="G470" s="597">
        <v>1</v>
      </c>
      <c r="H470" s="597">
        <v>0</v>
      </c>
      <c r="I470" s="597" t="s">
        <v>2870</v>
      </c>
      <c r="J470" s="597" t="s">
        <v>3042</v>
      </c>
      <c r="K470" s="597" t="s">
        <v>2882</v>
      </c>
      <c r="L470" s="597" t="s">
        <v>1689</v>
      </c>
      <c r="M470" s="597" t="s">
        <v>1062</v>
      </c>
      <c r="N470" s="597" t="s">
        <v>3288</v>
      </c>
      <c r="O470" s="597" t="s">
        <v>3288</v>
      </c>
      <c r="P470" s="597" t="s">
        <v>3289</v>
      </c>
      <c r="Q470" s="597">
        <v>2094</v>
      </c>
      <c r="R470" s="621">
        <v>2440</v>
      </c>
      <c r="S470" s="621">
        <v>2396</v>
      </c>
      <c r="T470" s="621">
        <v>20</v>
      </c>
      <c r="U470" s="621">
        <v>24</v>
      </c>
      <c r="V470" s="621">
        <v>44</v>
      </c>
      <c r="W470" s="622">
        <v>0.98199999999999998</v>
      </c>
      <c r="X470" s="464">
        <v>1</v>
      </c>
      <c r="Y470" s="464">
        <v>1</v>
      </c>
      <c r="Z470" s="464">
        <v>1</v>
      </c>
      <c r="AA470" s="464">
        <v>1</v>
      </c>
      <c r="AB470" s="464" t="s">
        <v>248</v>
      </c>
      <c r="AC470" s="463" t="s">
        <v>3290</v>
      </c>
      <c r="AD470" s="463"/>
      <c r="AE470" s="463"/>
      <c r="AF470" s="463"/>
      <c r="AG470" s="463"/>
      <c r="AH470" s="463"/>
      <c r="AI470" s="463"/>
      <c r="AJ470" s="460"/>
      <c r="AK470" s="460"/>
      <c r="AL470" s="460"/>
      <c r="AM470" s="460"/>
      <c r="AN470" s="460"/>
      <c r="AO470" s="460"/>
      <c r="AP470" s="463" t="s">
        <v>289</v>
      </c>
      <c r="AQ470" s="463">
        <v>0</v>
      </c>
      <c r="AT470" s="177" t="s">
        <v>248</v>
      </c>
      <c r="AU470" s="392" t="s">
        <v>3119</v>
      </c>
      <c r="AV470" s="392" t="s">
        <v>3291</v>
      </c>
      <c r="AW470" s="392" t="s">
        <v>3117</v>
      </c>
      <c r="AX470" s="450" t="s">
        <v>3117</v>
      </c>
    </row>
    <row r="471" spans="1:50" ht="35.15" hidden="1" customHeight="1">
      <c r="A471" s="149">
        <v>467</v>
      </c>
      <c r="B471" s="597" t="s">
        <v>248</v>
      </c>
      <c r="C471" s="597"/>
      <c r="D471" s="597" t="s">
        <v>3292</v>
      </c>
      <c r="E471" s="597" t="s">
        <v>3293</v>
      </c>
      <c r="F471" s="597" t="s">
        <v>281</v>
      </c>
      <c r="G471" s="597">
        <v>1</v>
      </c>
      <c r="H471" s="597">
        <v>0</v>
      </c>
      <c r="I471" s="597" t="s">
        <v>2870</v>
      </c>
      <c r="J471" s="597" t="s">
        <v>3147</v>
      </c>
      <c r="K471" s="597" t="s">
        <v>2882</v>
      </c>
      <c r="L471" s="597" t="s">
        <v>1689</v>
      </c>
      <c r="M471" s="597" t="s">
        <v>1062</v>
      </c>
      <c r="N471" s="597" t="s">
        <v>3293</v>
      </c>
      <c r="O471" s="597" t="s">
        <v>3293</v>
      </c>
      <c r="P471" s="597" t="s">
        <v>3294</v>
      </c>
      <c r="Q471" s="597">
        <v>8680</v>
      </c>
      <c r="R471" s="621">
        <v>8710</v>
      </c>
      <c r="S471" s="621">
        <v>8688</v>
      </c>
      <c r="T471" s="621">
        <v>20</v>
      </c>
      <c r="U471" s="621">
        <v>2</v>
      </c>
      <c r="V471" s="621">
        <v>22</v>
      </c>
      <c r="W471" s="622">
        <v>0.99750000000000005</v>
      </c>
      <c r="X471" s="464">
        <v>1</v>
      </c>
      <c r="Y471" s="464">
        <v>1</v>
      </c>
      <c r="Z471" s="464">
        <v>0</v>
      </c>
      <c r="AA471" s="464">
        <v>0</v>
      </c>
      <c r="AB471" s="464" t="s">
        <v>248</v>
      </c>
      <c r="AC471" s="463" t="s">
        <v>3295</v>
      </c>
      <c r="AD471" s="463"/>
      <c r="AE471" s="463"/>
      <c r="AF471" s="463"/>
      <c r="AG471" s="463"/>
      <c r="AH471" s="463"/>
      <c r="AI471" s="463"/>
      <c r="AJ471" s="460"/>
      <c r="AK471" s="460"/>
      <c r="AL471" s="460"/>
      <c r="AM471" s="460"/>
      <c r="AN471" s="460"/>
      <c r="AO471" s="460"/>
      <c r="AP471" s="463" t="s">
        <v>289</v>
      </c>
      <c r="AQ471" s="463">
        <v>0</v>
      </c>
      <c r="AT471" s="177" t="s">
        <v>248</v>
      </c>
      <c r="AU471" s="392" t="s">
        <v>3128</v>
      </c>
      <c r="AV471" s="392" t="s">
        <v>3296</v>
      </c>
      <c r="AW471" s="392" t="s">
        <v>3123</v>
      </c>
      <c r="AX471" s="450" t="s">
        <v>3123</v>
      </c>
    </row>
    <row r="472" spans="1:50" ht="35.15" hidden="1" customHeight="1">
      <c r="A472" s="149">
        <v>468</v>
      </c>
      <c r="B472" s="597" t="s">
        <v>248</v>
      </c>
      <c r="C472" s="597"/>
      <c r="D472" s="597" t="s">
        <v>3297</v>
      </c>
      <c r="E472" s="597" t="s">
        <v>3298</v>
      </c>
      <c r="F472" s="597" t="s">
        <v>281</v>
      </c>
      <c r="G472" s="597">
        <v>1</v>
      </c>
      <c r="H472" s="597">
        <v>0</v>
      </c>
      <c r="I472" s="597" t="s">
        <v>2870</v>
      </c>
      <c r="J472" s="597" t="s">
        <v>3002</v>
      </c>
      <c r="K472" s="597" t="s">
        <v>2882</v>
      </c>
      <c r="L472" s="597" t="s">
        <v>1689</v>
      </c>
      <c r="M472" s="597" t="s">
        <v>1062</v>
      </c>
      <c r="N472" s="597" t="s">
        <v>3299</v>
      </c>
      <c r="O472" s="597" t="s">
        <v>3300</v>
      </c>
      <c r="P472" s="597" t="s">
        <v>3301</v>
      </c>
      <c r="Q472" s="597">
        <v>9843</v>
      </c>
      <c r="R472" s="621">
        <v>9842</v>
      </c>
      <c r="S472" s="621">
        <v>6980</v>
      </c>
      <c r="T472" s="621">
        <v>2832</v>
      </c>
      <c r="U472" s="621">
        <v>30</v>
      </c>
      <c r="V472" s="621">
        <v>2862</v>
      </c>
      <c r="W472" s="622">
        <v>0.70920000000000005</v>
      </c>
      <c r="X472" s="464">
        <v>0</v>
      </c>
      <c r="Y472" s="464">
        <v>1</v>
      </c>
      <c r="Z472" s="464">
        <v>1</v>
      </c>
      <c r="AA472" s="464">
        <v>0</v>
      </c>
      <c r="AB472" s="464" t="s">
        <v>248</v>
      </c>
      <c r="AC472" s="463" t="s">
        <v>3302</v>
      </c>
      <c r="AD472" s="463"/>
      <c r="AE472" s="463"/>
      <c r="AF472" s="463"/>
      <c r="AG472" s="463"/>
      <c r="AH472" s="463"/>
      <c r="AI472" s="463"/>
      <c r="AJ472" s="460"/>
      <c r="AK472" s="460"/>
      <c r="AL472" s="460"/>
      <c r="AM472" s="460"/>
      <c r="AN472" s="460"/>
      <c r="AO472" s="460"/>
      <c r="AP472" s="463" t="s">
        <v>289</v>
      </c>
      <c r="AQ472" s="463">
        <v>0</v>
      </c>
      <c r="AT472" s="177" t="s">
        <v>248</v>
      </c>
      <c r="AU472" s="392" t="s">
        <v>3135</v>
      </c>
      <c r="AV472" s="392" t="s">
        <v>3303</v>
      </c>
      <c r="AW472" s="392" t="s">
        <v>3132</v>
      </c>
      <c r="AX472" s="450" t="s">
        <v>3132</v>
      </c>
    </row>
    <row r="473" spans="1:50" ht="35.15" hidden="1" customHeight="1">
      <c r="A473" s="149">
        <v>469</v>
      </c>
      <c r="B473" s="597" t="s">
        <v>248</v>
      </c>
      <c r="C473" s="597"/>
      <c r="D473" s="597" t="s">
        <v>3304</v>
      </c>
      <c r="E473" s="597" t="s">
        <v>3267</v>
      </c>
      <c r="F473" s="597" t="s">
        <v>281</v>
      </c>
      <c r="G473" s="597">
        <v>1</v>
      </c>
      <c r="H473" s="597">
        <v>0</v>
      </c>
      <c r="I473" s="597" t="s">
        <v>2870</v>
      </c>
      <c r="J473" s="597" t="s">
        <v>3147</v>
      </c>
      <c r="K473" s="597" t="s">
        <v>2933</v>
      </c>
      <c r="L473" s="597" t="s">
        <v>1689</v>
      </c>
      <c r="M473" s="597" t="s">
        <v>1062</v>
      </c>
      <c r="N473" s="597" t="s">
        <v>3267</v>
      </c>
      <c r="O473" s="597" t="s">
        <v>3267</v>
      </c>
      <c r="P473" s="597" t="s">
        <v>3305</v>
      </c>
      <c r="Q473" s="597">
        <v>2531</v>
      </c>
      <c r="R473" s="621">
        <v>2710</v>
      </c>
      <c r="S473" s="621">
        <v>2690</v>
      </c>
      <c r="T473" s="621">
        <v>10</v>
      </c>
      <c r="U473" s="621">
        <v>10</v>
      </c>
      <c r="V473" s="621">
        <v>20</v>
      </c>
      <c r="W473" s="622">
        <v>0.99260000000000004</v>
      </c>
      <c r="X473" s="464">
        <v>1</v>
      </c>
      <c r="Y473" s="464">
        <v>1</v>
      </c>
      <c r="Z473" s="464">
        <v>1</v>
      </c>
      <c r="AA473" s="464">
        <v>1</v>
      </c>
      <c r="AB473" s="464" t="s">
        <v>248</v>
      </c>
      <c r="AC473" s="463" t="s">
        <v>3306</v>
      </c>
      <c r="AD473" s="463"/>
      <c r="AE473" s="463"/>
      <c r="AF473" s="463"/>
      <c r="AG473" s="463"/>
      <c r="AH473" s="463"/>
      <c r="AI473" s="463"/>
      <c r="AJ473" s="460"/>
      <c r="AK473" s="460"/>
      <c r="AL473" s="460"/>
      <c r="AM473" s="460"/>
      <c r="AN473" s="460"/>
      <c r="AO473" s="460"/>
      <c r="AP473" s="463" t="s">
        <v>289</v>
      </c>
      <c r="AQ473" s="463">
        <v>0</v>
      </c>
      <c r="AT473" s="177" t="s">
        <v>248</v>
      </c>
      <c r="AU473" s="392" t="s">
        <v>3136</v>
      </c>
      <c r="AV473" s="392" t="s">
        <v>3307</v>
      </c>
      <c r="AW473" s="392" t="s">
        <v>3308</v>
      </c>
      <c r="AX473" s="450" t="s">
        <v>3132</v>
      </c>
    </row>
    <row r="474" spans="1:50" ht="35.15" hidden="1" customHeight="1">
      <c r="A474" s="149">
        <v>470</v>
      </c>
      <c r="B474" s="597" t="s">
        <v>248</v>
      </c>
      <c r="C474" s="597"/>
      <c r="D474" s="597" t="s">
        <v>3309</v>
      </c>
      <c r="E474" s="597" t="s">
        <v>3310</v>
      </c>
      <c r="F474" s="597" t="s">
        <v>281</v>
      </c>
      <c r="G474" s="597">
        <v>1</v>
      </c>
      <c r="H474" s="597">
        <v>0</v>
      </c>
      <c r="I474" s="597" t="s">
        <v>2870</v>
      </c>
      <c r="J474" s="597" t="s">
        <v>2973</v>
      </c>
      <c r="K474" s="597" t="s">
        <v>248</v>
      </c>
      <c r="L474" s="597" t="s">
        <v>1689</v>
      </c>
      <c r="M474" s="597" t="s">
        <v>1062</v>
      </c>
      <c r="N474" s="597" t="s">
        <v>3310</v>
      </c>
      <c r="O474" s="597" t="s">
        <v>3310</v>
      </c>
      <c r="P474" s="597" t="s">
        <v>3311</v>
      </c>
      <c r="Q474" s="597">
        <v>4913</v>
      </c>
      <c r="R474" s="621">
        <v>4913</v>
      </c>
      <c r="S474" s="621">
        <v>4913</v>
      </c>
      <c r="T474" s="621">
        <v>0</v>
      </c>
      <c r="U474" s="621">
        <v>0</v>
      </c>
      <c r="V474" s="621">
        <v>0</v>
      </c>
      <c r="W474" s="622">
        <v>1</v>
      </c>
      <c r="X474" s="464">
        <v>1</v>
      </c>
      <c r="Y474" s="464">
        <v>1</v>
      </c>
      <c r="Z474" s="464">
        <v>1</v>
      </c>
      <c r="AA474" s="464">
        <v>1</v>
      </c>
      <c r="AB474" s="464" t="s">
        <v>248</v>
      </c>
      <c r="AC474" s="463" t="s">
        <v>3312</v>
      </c>
      <c r="AD474" s="463"/>
      <c r="AE474" s="463"/>
      <c r="AF474" s="463"/>
      <c r="AG474" s="463"/>
      <c r="AH474" s="463"/>
      <c r="AI474" s="463"/>
      <c r="AJ474" s="460"/>
      <c r="AK474" s="460"/>
      <c r="AL474" s="460"/>
      <c r="AM474" s="460"/>
      <c r="AN474" s="460"/>
      <c r="AO474" s="460"/>
      <c r="AP474" s="463" t="s">
        <v>289</v>
      </c>
      <c r="AQ474" s="463">
        <v>0</v>
      </c>
      <c r="AT474" s="177" t="s">
        <v>248</v>
      </c>
      <c r="AU474" s="392" t="s">
        <v>3142</v>
      </c>
      <c r="AV474" s="392" t="s">
        <v>3313</v>
      </c>
      <c r="AW474" s="392" t="s">
        <v>3314</v>
      </c>
      <c r="AX474" s="450" t="s">
        <v>3140</v>
      </c>
    </row>
    <row r="475" spans="1:50" ht="35.15" hidden="1" customHeight="1">
      <c r="A475" s="149">
        <v>471</v>
      </c>
      <c r="B475" s="597" t="s">
        <v>248</v>
      </c>
      <c r="C475" s="597"/>
      <c r="D475" s="597" t="s">
        <v>3315</v>
      </c>
      <c r="E475" s="597" t="s">
        <v>3316</v>
      </c>
      <c r="F475" s="597" t="s">
        <v>281</v>
      </c>
      <c r="G475" s="597">
        <v>2</v>
      </c>
      <c r="H475" s="597">
        <v>0</v>
      </c>
      <c r="I475" s="597" t="s">
        <v>2870</v>
      </c>
      <c r="J475" s="597" t="s">
        <v>3067</v>
      </c>
      <c r="K475" s="597" t="s">
        <v>2882</v>
      </c>
      <c r="L475" s="597" t="s">
        <v>1689</v>
      </c>
      <c r="M475" s="597" t="s">
        <v>1062</v>
      </c>
      <c r="N475" s="597" t="s">
        <v>3316</v>
      </c>
      <c r="O475" s="597" t="s">
        <v>3316</v>
      </c>
      <c r="P475" s="597" t="s">
        <v>3317</v>
      </c>
      <c r="Q475" s="597">
        <v>7650</v>
      </c>
      <c r="R475" s="621">
        <v>7719</v>
      </c>
      <c r="S475" s="621">
        <v>5277</v>
      </c>
      <c r="T475" s="621">
        <v>2442</v>
      </c>
      <c r="U475" s="621">
        <v>0</v>
      </c>
      <c r="V475" s="621">
        <v>2442</v>
      </c>
      <c r="W475" s="622">
        <v>0.68359999999999999</v>
      </c>
      <c r="X475" s="464">
        <v>0</v>
      </c>
      <c r="Y475" s="464">
        <v>0</v>
      </c>
      <c r="Z475" s="464">
        <v>1</v>
      </c>
      <c r="AA475" s="464">
        <v>0</v>
      </c>
      <c r="AB475" s="464" t="s">
        <v>248</v>
      </c>
      <c r="AC475" s="463" t="s">
        <v>3318</v>
      </c>
      <c r="AD475" s="463" t="s">
        <v>3319</v>
      </c>
      <c r="AE475" s="463"/>
      <c r="AF475" s="463"/>
      <c r="AG475" s="463"/>
      <c r="AH475" s="463"/>
      <c r="AI475" s="463"/>
      <c r="AJ475" s="460"/>
      <c r="AK475" s="460"/>
      <c r="AL475" s="460"/>
      <c r="AM475" s="460"/>
      <c r="AN475" s="460"/>
      <c r="AO475" s="460"/>
      <c r="AP475" s="463" t="s">
        <v>289</v>
      </c>
      <c r="AQ475" s="463">
        <v>0</v>
      </c>
      <c r="AT475" s="177" t="s">
        <v>248</v>
      </c>
      <c r="AU475" s="392" t="s">
        <v>3149</v>
      </c>
      <c r="AV475" s="392" t="s">
        <v>3320</v>
      </c>
      <c r="AW475" s="392" t="s">
        <v>3146</v>
      </c>
      <c r="AX475" s="450" t="s">
        <v>3146</v>
      </c>
    </row>
    <row r="476" spans="1:50" ht="35.15" hidden="1" customHeight="1">
      <c r="A476" s="149">
        <v>472</v>
      </c>
      <c r="B476" s="597" t="s">
        <v>248</v>
      </c>
      <c r="C476" s="597"/>
      <c r="D476" s="597" t="s">
        <v>3321</v>
      </c>
      <c r="E476" s="597" t="s">
        <v>3322</v>
      </c>
      <c r="F476" s="597" t="s">
        <v>281</v>
      </c>
      <c r="G476" s="597">
        <v>1</v>
      </c>
      <c r="H476" s="597">
        <v>0</v>
      </c>
      <c r="I476" s="597" t="s">
        <v>2870</v>
      </c>
      <c r="J476" s="597" t="s">
        <v>2923</v>
      </c>
      <c r="K476" s="597" t="s">
        <v>2933</v>
      </c>
      <c r="L476" s="597" t="s">
        <v>1689</v>
      </c>
      <c r="M476" s="597" t="s">
        <v>1062</v>
      </c>
      <c r="N476" s="597" t="s">
        <v>3322</v>
      </c>
      <c r="O476" s="597" t="s">
        <v>3322</v>
      </c>
      <c r="P476" s="597" t="s">
        <v>3323</v>
      </c>
      <c r="Q476" s="597">
        <v>3687</v>
      </c>
      <c r="R476" s="621">
        <v>3666</v>
      </c>
      <c r="S476" s="621">
        <v>3666</v>
      </c>
      <c r="T476" s="621">
        <v>0</v>
      </c>
      <c r="U476" s="621">
        <v>0</v>
      </c>
      <c r="V476" s="621">
        <v>0</v>
      </c>
      <c r="W476" s="622">
        <v>1</v>
      </c>
      <c r="X476" s="464">
        <v>1</v>
      </c>
      <c r="Y476" s="464">
        <v>1</v>
      </c>
      <c r="Z476" s="464">
        <v>1</v>
      </c>
      <c r="AA476" s="464">
        <v>1</v>
      </c>
      <c r="AB476" s="464" t="s">
        <v>248</v>
      </c>
      <c r="AC476" s="463" t="s">
        <v>3324</v>
      </c>
      <c r="AD476" s="463"/>
      <c r="AE476" s="463"/>
      <c r="AF476" s="463"/>
      <c r="AG476" s="463"/>
      <c r="AH476" s="463"/>
      <c r="AI476" s="463"/>
      <c r="AJ476" s="460"/>
      <c r="AK476" s="460"/>
      <c r="AL476" s="460"/>
      <c r="AM476" s="460"/>
      <c r="AN476" s="460"/>
      <c r="AO476" s="460"/>
      <c r="AP476" s="463" t="s">
        <v>289</v>
      </c>
      <c r="AQ476" s="463">
        <v>0</v>
      </c>
      <c r="AT476" s="177" t="s">
        <v>2944</v>
      </c>
      <c r="AU476" s="392" t="s">
        <v>3155</v>
      </c>
      <c r="AV476" s="392" t="s">
        <v>3325</v>
      </c>
      <c r="AW476" s="392" t="s">
        <v>3326</v>
      </c>
      <c r="AX476" s="450" t="s">
        <v>3153</v>
      </c>
    </row>
    <row r="477" spans="1:50" ht="35.15" hidden="1" customHeight="1">
      <c r="A477" s="149">
        <v>473</v>
      </c>
      <c r="B477" s="597" t="s">
        <v>248</v>
      </c>
      <c r="C477" s="597"/>
      <c r="D477" s="597" t="s">
        <v>3327</v>
      </c>
      <c r="E477" s="597" t="s">
        <v>3328</v>
      </c>
      <c r="F477" s="597" t="s">
        <v>281</v>
      </c>
      <c r="G477" s="597">
        <v>1</v>
      </c>
      <c r="H477" s="597">
        <v>0</v>
      </c>
      <c r="I477" s="597" t="s">
        <v>2870</v>
      </c>
      <c r="J477" s="597" t="s">
        <v>3228</v>
      </c>
      <c r="K477" s="597" t="s">
        <v>248</v>
      </c>
      <c r="L477" s="597" t="s">
        <v>1689</v>
      </c>
      <c r="M477" s="597" t="s">
        <v>1062</v>
      </c>
      <c r="N477" s="597" t="s">
        <v>3328</v>
      </c>
      <c r="O477" s="597" t="s">
        <v>3328</v>
      </c>
      <c r="P477" s="597" t="s">
        <v>3329</v>
      </c>
      <c r="Q477" s="597">
        <v>5700</v>
      </c>
      <c r="R477" s="621">
        <v>5376</v>
      </c>
      <c r="S477" s="621">
        <v>5281</v>
      </c>
      <c r="T477" s="621">
        <v>25</v>
      </c>
      <c r="U477" s="621">
        <v>70</v>
      </c>
      <c r="V477" s="621">
        <v>95</v>
      </c>
      <c r="W477" s="622">
        <v>0.98229999999999995</v>
      </c>
      <c r="X477" s="464">
        <v>1</v>
      </c>
      <c r="Y477" s="464">
        <v>1</v>
      </c>
      <c r="Z477" s="464">
        <v>1</v>
      </c>
      <c r="AA477" s="464">
        <v>1</v>
      </c>
      <c r="AB477" s="464" t="s">
        <v>248</v>
      </c>
      <c r="AC477" s="463" t="s">
        <v>3330</v>
      </c>
      <c r="AD477" s="463"/>
      <c r="AE477" s="463"/>
      <c r="AF477" s="463"/>
      <c r="AG477" s="463"/>
      <c r="AH477" s="463"/>
      <c r="AI477" s="463"/>
      <c r="AJ477" s="460"/>
      <c r="AK477" s="460"/>
      <c r="AL477" s="460"/>
      <c r="AM477" s="460"/>
      <c r="AN477" s="460"/>
      <c r="AO477" s="460"/>
      <c r="AP477" s="463" t="s">
        <v>289</v>
      </c>
      <c r="AQ477" s="463">
        <v>0</v>
      </c>
      <c r="AT477" s="177" t="s">
        <v>248</v>
      </c>
      <c r="AU477" s="392" t="s">
        <v>3163</v>
      </c>
      <c r="AV477" s="392" t="s">
        <v>3331</v>
      </c>
      <c r="AW477" s="392" t="s">
        <v>3332</v>
      </c>
      <c r="AX477" s="450" t="s">
        <v>3159</v>
      </c>
    </row>
    <row r="478" spans="1:50" ht="35.15" hidden="1" customHeight="1">
      <c r="A478" s="149">
        <v>474</v>
      </c>
      <c r="B478" s="597" t="s">
        <v>248</v>
      </c>
      <c r="C478" s="597"/>
      <c r="D478" s="597" t="s">
        <v>3333</v>
      </c>
      <c r="E478" s="597" t="s">
        <v>3334</v>
      </c>
      <c r="F478" s="597" t="s">
        <v>281</v>
      </c>
      <c r="G478" s="597">
        <v>1</v>
      </c>
      <c r="H478" s="597">
        <v>0</v>
      </c>
      <c r="I478" s="597" t="s">
        <v>2870</v>
      </c>
      <c r="J478" s="597" t="s">
        <v>2881</v>
      </c>
      <c r="K478" s="597" t="s">
        <v>2882</v>
      </c>
      <c r="L478" s="597" t="s">
        <v>1689</v>
      </c>
      <c r="M478" s="597" t="s">
        <v>1062</v>
      </c>
      <c r="N478" s="597" t="s">
        <v>3334</v>
      </c>
      <c r="O478" s="597" t="s">
        <v>3334</v>
      </c>
      <c r="P478" s="597" t="s">
        <v>10434</v>
      </c>
      <c r="Q478" s="597">
        <v>4621</v>
      </c>
      <c r="R478" s="621">
        <v>3212</v>
      </c>
      <c r="S478" s="621">
        <v>3204</v>
      </c>
      <c r="T478" s="621">
        <v>0</v>
      </c>
      <c r="U478" s="621">
        <v>8</v>
      </c>
      <c r="V478" s="621">
        <v>8</v>
      </c>
      <c r="W478" s="622">
        <v>0.99750000000000005</v>
      </c>
      <c r="X478" s="464">
        <v>1</v>
      </c>
      <c r="Y478" s="464">
        <v>1</v>
      </c>
      <c r="Z478" s="464">
        <v>1</v>
      </c>
      <c r="AA478" s="464">
        <v>1</v>
      </c>
      <c r="AB478" s="464" t="s">
        <v>248</v>
      </c>
      <c r="AC478" s="463" t="s">
        <v>3335</v>
      </c>
      <c r="AD478" s="463"/>
      <c r="AE478" s="463"/>
      <c r="AF478" s="463"/>
      <c r="AG478" s="463"/>
      <c r="AH478" s="463"/>
      <c r="AI478" s="463"/>
      <c r="AJ478" s="460"/>
      <c r="AK478" s="460"/>
      <c r="AL478" s="460"/>
      <c r="AM478" s="460"/>
      <c r="AN478" s="460"/>
      <c r="AO478" s="460"/>
      <c r="AP478" s="463" t="s">
        <v>289</v>
      </c>
      <c r="AQ478" s="463">
        <v>0</v>
      </c>
      <c r="AT478" s="177" t="s">
        <v>248</v>
      </c>
      <c r="AU478" s="392" t="s">
        <v>3169</v>
      </c>
      <c r="AV478" s="392" t="s">
        <v>3336</v>
      </c>
      <c r="AW478" s="392" t="s">
        <v>3167</v>
      </c>
      <c r="AX478" s="450" t="s">
        <v>3167</v>
      </c>
    </row>
    <row r="479" spans="1:50" ht="35.15" hidden="1" customHeight="1">
      <c r="A479" s="149">
        <v>475</v>
      </c>
      <c r="B479" s="597" t="s">
        <v>248</v>
      </c>
      <c r="C479" s="597"/>
      <c r="D479" s="597" t="s">
        <v>3337</v>
      </c>
      <c r="E479" s="597" t="s">
        <v>3338</v>
      </c>
      <c r="F479" s="597" t="s">
        <v>281</v>
      </c>
      <c r="G479" s="597">
        <v>2</v>
      </c>
      <c r="H479" s="597">
        <v>0</v>
      </c>
      <c r="I479" s="597" t="s">
        <v>2870</v>
      </c>
      <c r="J479" s="597" t="s">
        <v>2940</v>
      </c>
      <c r="K479" s="597" t="s">
        <v>248</v>
      </c>
      <c r="L479" s="597" t="s">
        <v>1689</v>
      </c>
      <c r="M479" s="597" t="s">
        <v>1062</v>
      </c>
      <c r="N479" s="597" t="s">
        <v>3338</v>
      </c>
      <c r="O479" s="597" t="s">
        <v>3338</v>
      </c>
      <c r="P479" s="597" t="s">
        <v>3339</v>
      </c>
      <c r="Q479" s="597">
        <v>9500</v>
      </c>
      <c r="R479" s="621">
        <v>9507</v>
      </c>
      <c r="S479" s="621">
        <v>9324</v>
      </c>
      <c r="T479" s="621">
        <v>141</v>
      </c>
      <c r="U479" s="621">
        <v>42</v>
      </c>
      <c r="V479" s="621">
        <v>183</v>
      </c>
      <c r="W479" s="622">
        <v>0.98080000000000001</v>
      </c>
      <c r="X479" s="464">
        <v>1</v>
      </c>
      <c r="Y479" s="464">
        <v>1</v>
      </c>
      <c r="Z479" s="464">
        <v>0</v>
      </c>
      <c r="AA479" s="464">
        <v>0</v>
      </c>
      <c r="AB479" s="464" t="s">
        <v>248</v>
      </c>
      <c r="AC479" s="463" t="s">
        <v>3340</v>
      </c>
      <c r="AD479" s="463" t="s">
        <v>3341</v>
      </c>
      <c r="AE479" s="463"/>
      <c r="AF479" s="463"/>
      <c r="AG479" s="463"/>
      <c r="AH479" s="463"/>
      <c r="AI479" s="463"/>
      <c r="AJ479" s="460"/>
      <c r="AK479" s="460"/>
      <c r="AL479" s="460"/>
      <c r="AM479" s="460"/>
      <c r="AN479" s="460"/>
      <c r="AO479" s="460"/>
      <c r="AP479" s="463" t="s">
        <v>289</v>
      </c>
      <c r="AQ479" s="463">
        <v>0</v>
      </c>
      <c r="AT479" s="177" t="s">
        <v>248</v>
      </c>
      <c r="AU479" s="392" t="s">
        <v>3175</v>
      </c>
      <c r="AV479" s="392" t="s">
        <v>3342</v>
      </c>
      <c r="AW479" s="392" t="s">
        <v>3173</v>
      </c>
      <c r="AX479" s="450" t="s">
        <v>3173</v>
      </c>
    </row>
    <row r="480" spans="1:50" ht="35.15" hidden="1" customHeight="1">
      <c r="A480" s="149">
        <v>476</v>
      </c>
      <c r="B480" s="597" t="s">
        <v>248</v>
      </c>
      <c r="C480" s="597"/>
      <c r="D480" s="597" t="s">
        <v>3343</v>
      </c>
      <c r="E480" s="597" t="s">
        <v>3344</v>
      </c>
      <c r="F480" s="597" t="s">
        <v>281</v>
      </c>
      <c r="G480" s="597">
        <v>1</v>
      </c>
      <c r="H480" s="597">
        <v>0</v>
      </c>
      <c r="I480" s="597" t="s">
        <v>2870</v>
      </c>
      <c r="J480" s="597" t="s">
        <v>2932</v>
      </c>
      <c r="K480" s="597" t="s">
        <v>2933</v>
      </c>
      <c r="L480" s="597" t="s">
        <v>1689</v>
      </c>
      <c r="M480" s="597" t="s">
        <v>1062</v>
      </c>
      <c r="N480" s="597" t="s">
        <v>3344</v>
      </c>
      <c r="O480" s="597" t="s">
        <v>3344</v>
      </c>
      <c r="P480" s="597" t="s">
        <v>3345</v>
      </c>
      <c r="Q480" s="597">
        <v>3283</v>
      </c>
      <c r="R480" s="621">
        <v>3310</v>
      </c>
      <c r="S480" s="621">
        <v>3206</v>
      </c>
      <c r="T480" s="621">
        <v>104</v>
      </c>
      <c r="U480" s="621">
        <v>0</v>
      </c>
      <c r="V480" s="621">
        <v>104</v>
      </c>
      <c r="W480" s="622">
        <v>0.96860000000000002</v>
      </c>
      <c r="X480" s="464">
        <v>0</v>
      </c>
      <c r="Y480" s="464">
        <v>0</v>
      </c>
      <c r="Z480" s="464">
        <v>1</v>
      </c>
      <c r="AA480" s="464">
        <v>0</v>
      </c>
      <c r="AB480" s="464" t="s">
        <v>248</v>
      </c>
      <c r="AC480" s="463" t="s">
        <v>3346</v>
      </c>
      <c r="AD480" s="463"/>
      <c r="AE480" s="463"/>
      <c r="AF480" s="463"/>
      <c r="AG480" s="463"/>
      <c r="AH480" s="463"/>
      <c r="AI480" s="463"/>
      <c r="AJ480" s="460"/>
      <c r="AK480" s="460"/>
      <c r="AL480" s="460"/>
      <c r="AM480" s="460"/>
      <c r="AN480" s="460"/>
      <c r="AO480" s="460"/>
      <c r="AP480" s="463" t="s">
        <v>289</v>
      </c>
      <c r="AQ480" s="463">
        <v>0</v>
      </c>
      <c r="AT480" s="177" t="s">
        <v>248</v>
      </c>
      <c r="AU480" s="392" t="s">
        <v>3176</v>
      </c>
      <c r="AV480" s="392" t="s">
        <v>3347</v>
      </c>
      <c r="AW480" s="392" t="s">
        <v>3348</v>
      </c>
      <c r="AX480" s="450" t="s">
        <v>3173</v>
      </c>
    </row>
    <row r="481" spans="1:50" ht="35.15" hidden="1" customHeight="1">
      <c r="A481" s="149">
        <v>477</v>
      </c>
      <c r="B481" s="597" t="s">
        <v>248</v>
      </c>
      <c r="C481" s="597"/>
      <c r="D481" s="597" t="s">
        <v>3349</v>
      </c>
      <c r="E481" s="597" t="s">
        <v>3350</v>
      </c>
      <c r="F481" s="597" t="s">
        <v>281</v>
      </c>
      <c r="G481" s="597">
        <v>1</v>
      </c>
      <c r="H481" s="597">
        <v>0</v>
      </c>
      <c r="I481" s="597" t="s">
        <v>2870</v>
      </c>
      <c r="J481" s="597" t="s">
        <v>3147</v>
      </c>
      <c r="K481" s="597" t="s">
        <v>2882</v>
      </c>
      <c r="L481" s="597" t="s">
        <v>3260</v>
      </c>
      <c r="M481" s="597" t="s">
        <v>3261</v>
      </c>
      <c r="N481" s="597" t="s">
        <v>3259</v>
      </c>
      <c r="O481" s="597" t="s">
        <v>3259</v>
      </c>
      <c r="P481" s="597" t="s">
        <v>3351</v>
      </c>
      <c r="Q481" s="597">
        <v>5277</v>
      </c>
      <c r="R481" s="621">
        <v>5262</v>
      </c>
      <c r="S481" s="621">
        <v>5262</v>
      </c>
      <c r="T481" s="621">
        <v>0</v>
      </c>
      <c r="U481" s="621">
        <v>0</v>
      </c>
      <c r="V481" s="621">
        <v>0</v>
      </c>
      <c r="W481" s="622">
        <v>1</v>
      </c>
      <c r="X481" s="464">
        <v>1</v>
      </c>
      <c r="Y481" s="464">
        <v>1</v>
      </c>
      <c r="Z481" s="464">
        <v>1</v>
      </c>
      <c r="AA481" s="464">
        <v>1</v>
      </c>
      <c r="AB481" s="464" t="s">
        <v>248</v>
      </c>
      <c r="AC481" s="463" t="s">
        <v>3352</v>
      </c>
      <c r="AD481" s="463"/>
      <c r="AE481" s="463"/>
      <c r="AF481" s="463"/>
      <c r="AG481" s="463"/>
      <c r="AH481" s="463"/>
      <c r="AI481" s="463"/>
      <c r="AJ481" s="460"/>
      <c r="AK481" s="460"/>
      <c r="AL481" s="460"/>
      <c r="AM481" s="460"/>
      <c r="AN481" s="460"/>
      <c r="AO481" s="460"/>
      <c r="AP481" s="463" t="s">
        <v>289</v>
      </c>
      <c r="AQ481" s="463">
        <v>0</v>
      </c>
      <c r="AT481" s="177" t="s">
        <v>248</v>
      </c>
      <c r="AU481" s="392" t="s">
        <v>3182</v>
      </c>
      <c r="AV481" s="392" t="s">
        <v>3353</v>
      </c>
      <c r="AW481" s="392" t="s">
        <v>3354</v>
      </c>
      <c r="AX481" s="450" t="s">
        <v>3180</v>
      </c>
    </row>
    <row r="482" spans="1:50" ht="35.15" hidden="1" customHeight="1">
      <c r="A482" s="149">
        <v>478</v>
      </c>
      <c r="B482" s="597" t="s">
        <v>248</v>
      </c>
      <c r="C482" s="597"/>
      <c r="D482" s="597" t="s">
        <v>3355</v>
      </c>
      <c r="E482" s="597" t="s">
        <v>3356</v>
      </c>
      <c r="F482" s="597" t="s">
        <v>281</v>
      </c>
      <c r="G482" s="597">
        <v>1</v>
      </c>
      <c r="H482" s="597">
        <v>0</v>
      </c>
      <c r="I482" s="597" t="s">
        <v>2870</v>
      </c>
      <c r="J482" s="597" t="s">
        <v>2965</v>
      </c>
      <c r="K482" s="597" t="s">
        <v>248</v>
      </c>
      <c r="L482" s="597" t="s">
        <v>1689</v>
      </c>
      <c r="M482" s="597" t="s">
        <v>1062</v>
      </c>
      <c r="N482" s="597" t="s">
        <v>3356</v>
      </c>
      <c r="O482" s="597" t="s">
        <v>3356</v>
      </c>
      <c r="P482" s="597" t="s">
        <v>3357</v>
      </c>
      <c r="Q482" s="597">
        <v>2157</v>
      </c>
      <c r="R482" s="621">
        <v>2202</v>
      </c>
      <c r="S482" s="621">
        <v>2202</v>
      </c>
      <c r="T482" s="621">
        <v>0</v>
      </c>
      <c r="U482" s="621">
        <v>0</v>
      </c>
      <c r="V482" s="621">
        <v>0</v>
      </c>
      <c r="W482" s="622">
        <v>1</v>
      </c>
      <c r="X482" s="464">
        <v>1</v>
      </c>
      <c r="Y482" s="464">
        <v>1</v>
      </c>
      <c r="Z482" s="464">
        <v>1</v>
      </c>
      <c r="AA482" s="464">
        <v>1</v>
      </c>
      <c r="AB482" s="464" t="s">
        <v>248</v>
      </c>
      <c r="AC482" s="463" t="s">
        <v>3358</v>
      </c>
      <c r="AD482" s="463"/>
      <c r="AE482" s="463"/>
      <c r="AF482" s="463"/>
      <c r="AG482" s="463"/>
      <c r="AH482" s="463"/>
      <c r="AI482" s="463"/>
      <c r="AJ482" s="460"/>
      <c r="AK482" s="460"/>
      <c r="AL482" s="460"/>
      <c r="AM482" s="460"/>
      <c r="AN482" s="460"/>
      <c r="AO482" s="460"/>
      <c r="AP482" s="463" t="s">
        <v>289</v>
      </c>
      <c r="AQ482" s="463">
        <v>0</v>
      </c>
      <c r="AT482" s="177" t="s">
        <v>2944</v>
      </c>
      <c r="AU482" s="392" t="s">
        <v>3190</v>
      </c>
      <c r="AV482" s="392" t="s">
        <v>3359</v>
      </c>
      <c r="AW482" s="392" t="s">
        <v>3187</v>
      </c>
      <c r="AX482" s="450" t="s">
        <v>3186</v>
      </c>
    </row>
    <row r="483" spans="1:50" ht="35.15" hidden="1" customHeight="1">
      <c r="A483" s="149">
        <v>479</v>
      </c>
      <c r="B483" s="597" t="s">
        <v>248</v>
      </c>
      <c r="C483" s="597"/>
      <c r="D483" s="597" t="s">
        <v>3360</v>
      </c>
      <c r="E483" s="597" t="s">
        <v>3361</v>
      </c>
      <c r="F483" s="597" t="s">
        <v>281</v>
      </c>
      <c r="G483" s="597">
        <v>1</v>
      </c>
      <c r="H483" s="597">
        <v>0</v>
      </c>
      <c r="I483" s="597" t="s">
        <v>2870</v>
      </c>
      <c r="J483" s="597" t="s">
        <v>2986</v>
      </c>
      <c r="K483" s="597" t="s">
        <v>2933</v>
      </c>
      <c r="L483" s="597" t="s">
        <v>1689</v>
      </c>
      <c r="M483" s="597" t="s">
        <v>1062</v>
      </c>
      <c r="N483" s="597" t="s">
        <v>3361</v>
      </c>
      <c r="O483" s="597" t="s">
        <v>3361</v>
      </c>
      <c r="P483" s="597" t="s">
        <v>3362</v>
      </c>
      <c r="Q483" s="597">
        <v>3643</v>
      </c>
      <c r="R483" s="621">
        <v>3643</v>
      </c>
      <c r="S483" s="621">
        <v>3584</v>
      </c>
      <c r="T483" s="621">
        <v>51</v>
      </c>
      <c r="U483" s="621">
        <v>8</v>
      </c>
      <c r="V483" s="621">
        <v>59</v>
      </c>
      <c r="W483" s="622">
        <v>0.98380000000000001</v>
      </c>
      <c r="X483" s="464">
        <v>1</v>
      </c>
      <c r="Y483" s="464">
        <v>1</v>
      </c>
      <c r="Z483" s="464">
        <v>1</v>
      </c>
      <c r="AA483" s="464">
        <v>1</v>
      </c>
      <c r="AB483" s="464" t="s">
        <v>248</v>
      </c>
      <c r="AC483" s="463" t="s">
        <v>3363</v>
      </c>
      <c r="AD483" s="463"/>
      <c r="AE483" s="463"/>
      <c r="AF483" s="463"/>
      <c r="AG483" s="463"/>
      <c r="AH483" s="463"/>
      <c r="AI483" s="463"/>
      <c r="AJ483" s="460"/>
      <c r="AK483" s="460"/>
      <c r="AL483" s="460"/>
      <c r="AM483" s="460"/>
      <c r="AN483" s="460"/>
      <c r="AO483" s="460"/>
      <c r="AP483" s="463" t="s">
        <v>289</v>
      </c>
      <c r="AQ483" s="463">
        <v>0</v>
      </c>
      <c r="AT483" s="177" t="s">
        <v>1684</v>
      </c>
      <c r="AU483" s="594" t="s">
        <v>3198</v>
      </c>
      <c r="AV483" s="392" t="s">
        <v>3364</v>
      </c>
      <c r="AW483" s="595" t="s">
        <v>3365</v>
      </c>
      <c r="AX483" s="450" t="s">
        <v>3194</v>
      </c>
    </row>
    <row r="484" spans="1:50" ht="35.15" hidden="1" customHeight="1">
      <c r="A484" s="149">
        <v>480</v>
      </c>
      <c r="B484" s="597" t="s">
        <v>248</v>
      </c>
      <c r="C484" s="597"/>
      <c r="D484" s="597" t="s">
        <v>3366</v>
      </c>
      <c r="E484" s="597" t="s">
        <v>3367</v>
      </c>
      <c r="F484" s="597" t="s">
        <v>281</v>
      </c>
      <c r="G484" s="597">
        <v>2</v>
      </c>
      <c r="H484" s="597">
        <v>0</v>
      </c>
      <c r="I484" s="597" t="s">
        <v>2870</v>
      </c>
      <c r="J484" s="597" t="s">
        <v>2940</v>
      </c>
      <c r="K484" s="597" t="s">
        <v>248</v>
      </c>
      <c r="L484" s="597" t="s">
        <v>1689</v>
      </c>
      <c r="M484" s="597" t="s">
        <v>1062</v>
      </c>
      <c r="N484" s="597" t="s">
        <v>3368</v>
      </c>
      <c r="O484" s="597" t="s">
        <v>3368</v>
      </c>
      <c r="P484" s="597" t="s">
        <v>3369</v>
      </c>
      <c r="Q484" s="597">
        <v>5248</v>
      </c>
      <c r="R484" s="621">
        <v>5077</v>
      </c>
      <c r="S484" s="621">
        <v>4906</v>
      </c>
      <c r="T484" s="621">
        <v>171</v>
      </c>
      <c r="U484" s="621">
        <v>0</v>
      </c>
      <c r="V484" s="621">
        <v>171</v>
      </c>
      <c r="W484" s="622">
        <v>0.96630000000000005</v>
      </c>
      <c r="X484" s="464">
        <v>0</v>
      </c>
      <c r="Y484" s="464">
        <v>1</v>
      </c>
      <c r="Z484" s="464">
        <v>1</v>
      </c>
      <c r="AA484" s="464">
        <v>0</v>
      </c>
      <c r="AB484" s="464" t="s">
        <v>248</v>
      </c>
      <c r="AC484" s="463" t="s">
        <v>3370</v>
      </c>
      <c r="AD484" s="463" t="s">
        <v>3371</v>
      </c>
      <c r="AE484" s="463"/>
      <c r="AF484" s="463"/>
      <c r="AG484" s="463"/>
      <c r="AH484" s="463"/>
      <c r="AI484" s="463"/>
      <c r="AJ484" s="460"/>
      <c r="AK484" s="460"/>
      <c r="AL484" s="460"/>
      <c r="AM484" s="460"/>
      <c r="AN484" s="460"/>
      <c r="AO484" s="460"/>
      <c r="AP484" s="463" t="s">
        <v>289</v>
      </c>
      <c r="AQ484" s="463">
        <v>0</v>
      </c>
      <c r="AT484" s="177" t="s">
        <v>248</v>
      </c>
      <c r="AU484" s="392" t="s">
        <v>3204</v>
      </c>
      <c r="AV484" s="392" t="s">
        <v>3372</v>
      </c>
      <c r="AW484" s="392" t="s">
        <v>3373</v>
      </c>
      <c r="AX484" s="450" t="s">
        <v>3202</v>
      </c>
    </row>
    <row r="485" spans="1:50" ht="35.15" hidden="1" customHeight="1">
      <c r="A485" s="149">
        <v>481</v>
      </c>
      <c r="B485" s="597" t="s">
        <v>248</v>
      </c>
      <c r="C485" s="597"/>
      <c r="D485" s="597" t="s">
        <v>3374</v>
      </c>
      <c r="E485" s="597" t="s">
        <v>3375</v>
      </c>
      <c r="F485" s="597" t="s">
        <v>281</v>
      </c>
      <c r="G485" s="597">
        <v>1</v>
      </c>
      <c r="H485" s="597">
        <v>0</v>
      </c>
      <c r="I485" s="597" t="s">
        <v>2870</v>
      </c>
      <c r="J485" s="597" t="s">
        <v>3042</v>
      </c>
      <c r="K485" s="597" t="s">
        <v>248</v>
      </c>
      <c r="L485" s="597" t="s">
        <v>1689</v>
      </c>
      <c r="M485" s="597" t="s">
        <v>1062</v>
      </c>
      <c r="N485" s="597" t="s">
        <v>3375</v>
      </c>
      <c r="O485" s="597" t="s">
        <v>3375</v>
      </c>
      <c r="P485" s="597" t="s">
        <v>3376</v>
      </c>
      <c r="Q485" s="597">
        <v>2537</v>
      </c>
      <c r="R485" s="621">
        <v>2561</v>
      </c>
      <c r="S485" s="621">
        <v>2537</v>
      </c>
      <c r="T485" s="621">
        <v>24</v>
      </c>
      <c r="U485" s="621">
        <v>0</v>
      </c>
      <c r="V485" s="621">
        <v>24</v>
      </c>
      <c r="W485" s="622">
        <v>0.99060000000000004</v>
      </c>
      <c r="X485" s="464">
        <v>1</v>
      </c>
      <c r="Y485" s="464">
        <v>0</v>
      </c>
      <c r="Z485" s="464">
        <v>1</v>
      </c>
      <c r="AA485" s="464">
        <v>0</v>
      </c>
      <c r="AB485" s="464" t="s">
        <v>248</v>
      </c>
      <c r="AC485" s="463" t="s">
        <v>3377</v>
      </c>
      <c r="AD485" s="463"/>
      <c r="AE485" s="463"/>
      <c r="AF485" s="463"/>
      <c r="AG485" s="463"/>
      <c r="AH485" s="463"/>
      <c r="AI485" s="463"/>
      <c r="AJ485" s="460"/>
      <c r="AK485" s="460"/>
      <c r="AL485" s="460"/>
      <c r="AM485" s="460"/>
      <c r="AN485" s="460"/>
      <c r="AO485" s="460"/>
      <c r="AP485" s="463" t="s">
        <v>289</v>
      </c>
      <c r="AQ485" s="463">
        <v>0</v>
      </c>
      <c r="AT485" s="177" t="s">
        <v>1076</v>
      </c>
      <c r="AU485" s="392" t="s">
        <v>3209</v>
      </c>
      <c r="AV485" s="392" t="s">
        <v>3378</v>
      </c>
      <c r="AW485" s="392" t="s">
        <v>3379</v>
      </c>
      <c r="AX485" s="450" t="s">
        <v>3207</v>
      </c>
    </row>
    <row r="486" spans="1:50" ht="35.15" hidden="1" customHeight="1">
      <c r="A486" s="149">
        <v>482</v>
      </c>
      <c r="B486" s="597" t="s">
        <v>248</v>
      </c>
      <c r="C486" s="597"/>
      <c r="D486" s="597" t="s">
        <v>3380</v>
      </c>
      <c r="E486" s="597" t="s">
        <v>3381</v>
      </c>
      <c r="F486" s="597" t="s">
        <v>281</v>
      </c>
      <c r="G486" s="597">
        <v>2</v>
      </c>
      <c r="H486" s="597">
        <v>0</v>
      </c>
      <c r="I486" s="597" t="s">
        <v>2870</v>
      </c>
      <c r="J486" s="597" t="s">
        <v>2973</v>
      </c>
      <c r="K486" s="597" t="s">
        <v>248</v>
      </c>
      <c r="L486" s="597" t="s">
        <v>1689</v>
      </c>
      <c r="M486" s="597" t="s">
        <v>1062</v>
      </c>
      <c r="N486" s="597" t="s">
        <v>3381</v>
      </c>
      <c r="O486" s="597" t="s">
        <v>3381</v>
      </c>
      <c r="P486" s="597" t="s">
        <v>3382</v>
      </c>
      <c r="Q486" s="597">
        <v>5716</v>
      </c>
      <c r="R486" s="621">
        <v>5716</v>
      </c>
      <c r="S486" s="621">
        <v>5716</v>
      </c>
      <c r="T486" s="621">
        <v>0</v>
      </c>
      <c r="U486" s="621">
        <v>0</v>
      </c>
      <c r="V486" s="621">
        <v>0</v>
      </c>
      <c r="W486" s="622">
        <v>1</v>
      </c>
      <c r="X486" s="464">
        <v>1</v>
      </c>
      <c r="Y486" s="464">
        <v>1</v>
      </c>
      <c r="Z486" s="464">
        <v>1</v>
      </c>
      <c r="AA486" s="464">
        <v>1</v>
      </c>
      <c r="AB486" s="464" t="s">
        <v>248</v>
      </c>
      <c r="AC486" s="463" t="s">
        <v>3383</v>
      </c>
      <c r="AD486" s="463" t="s">
        <v>3384</v>
      </c>
      <c r="AE486" s="463"/>
      <c r="AF486" s="463"/>
      <c r="AG486" s="463"/>
      <c r="AH486" s="463"/>
      <c r="AI486" s="463"/>
      <c r="AJ486" s="460"/>
      <c r="AK486" s="460"/>
      <c r="AL486" s="460"/>
      <c r="AM486" s="460"/>
      <c r="AN486" s="460"/>
      <c r="AO486" s="460"/>
      <c r="AP486" s="463" t="s">
        <v>289</v>
      </c>
      <c r="AQ486" s="463">
        <v>0</v>
      </c>
      <c r="AT486" s="177" t="s">
        <v>248</v>
      </c>
      <c r="AU486" s="392" t="s">
        <v>3215</v>
      </c>
      <c r="AV486" s="392" t="s">
        <v>3385</v>
      </c>
      <c r="AW486" s="392" t="s">
        <v>3213</v>
      </c>
      <c r="AX486" s="450" t="s">
        <v>3213</v>
      </c>
    </row>
    <row r="487" spans="1:50" ht="35.15" hidden="1" customHeight="1">
      <c r="A487" s="149">
        <v>483</v>
      </c>
      <c r="B487" s="597" t="s">
        <v>248</v>
      </c>
      <c r="C487" s="597"/>
      <c r="D487" s="597" t="s">
        <v>3386</v>
      </c>
      <c r="E487" s="597" t="s">
        <v>3387</v>
      </c>
      <c r="F487" s="597" t="s">
        <v>281</v>
      </c>
      <c r="G487" s="597">
        <v>5</v>
      </c>
      <c r="H487" s="597">
        <v>0</v>
      </c>
      <c r="I487" s="597" t="s">
        <v>2870</v>
      </c>
      <c r="J487" s="597" t="s">
        <v>3002</v>
      </c>
      <c r="K487" s="597" t="s">
        <v>2882</v>
      </c>
      <c r="L487" s="597" t="s">
        <v>1689</v>
      </c>
      <c r="M487" s="597" t="s">
        <v>1062</v>
      </c>
      <c r="N487" s="597" t="s">
        <v>3387</v>
      </c>
      <c r="O487" s="597" t="s">
        <v>3388</v>
      </c>
      <c r="P487" s="597" t="s">
        <v>3389</v>
      </c>
      <c r="Q487" s="597">
        <v>20150</v>
      </c>
      <c r="R487" s="621">
        <v>20215</v>
      </c>
      <c r="S487" s="621">
        <v>18501</v>
      </c>
      <c r="T487" s="621">
        <v>1714</v>
      </c>
      <c r="U487" s="621">
        <v>0</v>
      </c>
      <c r="V487" s="621">
        <v>1714</v>
      </c>
      <c r="W487" s="622">
        <v>0.91520000000000001</v>
      </c>
      <c r="X487" s="464">
        <v>0</v>
      </c>
      <c r="Y487" s="464">
        <v>1</v>
      </c>
      <c r="Z487" s="464">
        <v>1</v>
      </c>
      <c r="AA487" s="464">
        <v>0</v>
      </c>
      <c r="AB487" s="464" t="s">
        <v>248</v>
      </c>
      <c r="AC487" s="463" t="s">
        <v>3390</v>
      </c>
      <c r="AD487" s="464" t="s">
        <v>3391</v>
      </c>
      <c r="AE487" s="464" t="s">
        <v>3392</v>
      </c>
      <c r="AF487" s="464" t="s">
        <v>3393</v>
      </c>
      <c r="AG487" s="464" t="s">
        <v>3394</v>
      </c>
      <c r="AH487" s="463"/>
      <c r="AI487" s="463"/>
      <c r="AJ487" s="460"/>
      <c r="AK487" s="460"/>
      <c r="AL487" s="460"/>
      <c r="AM487" s="460"/>
      <c r="AN487" s="460"/>
      <c r="AO487" s="460"/>
      <c r="AP487" s="463" t="s">
        <v>289</v>
      </c>
      <c r="AQ487" s="463">
        <v>0</v>
      </c>
      <c r="AT487" s="177" t="s">
        <v>248</v>
      </c>
      <c r="AU487" s="392" t="s">
        <v>3216</v>
      </c>
      <c r="AV487" s="392" t="s">
        <v>3395</v>
      </c>
      <c r="AW487" s="392" t="s">
        <v>3396</v>
      </c>
      <c r="AX487" s="450" t="s">
        <v>3213</v>
      </c>
    </row>
    <row r="488" spans="1:50" ht="35.15" hidden="1" customHeight="1">
      <c r="A488" s="149">
        <v>484</v>
      </c>
      <c r="B488" s="597" t="s">
        <v>248</v>
      </c>
      <c r="C488" s="597"/>
      <c r="D488" s="597" t="s">
        <v>3397</v>
      </c>
      <c r="E488" s="597" t="s">
        <v>3398</v>
      </c>
      <c r="F488" s="597" t="s">
        <v>281</v>
      </c>
      <c r="G488" s="597">
        <v>1</v>
      </c>
      <c r="H488" s="597">
        <v>0</v>
      </c>
      <c r="I488" s="597" t="s">
        <v>2870</v>
      </c>
      <c r="J488" s="597" t="s">
        <v>2973</v>
      </c>
      <c r="K488" s="597" t="s">
        <v>248</v>
      </c>
      <c r="L488" s="597" t="s">
        <v>1689</v>
      </c>
      <c r="M488" s="597" t="s">
        <v>1062</v>
      </c>
      <c r="N488" s="597" t="s">
        <v>3398</v>
      </c>
      <c r="O488" s="597" t="s">
        <v>3398</v>
      </c>
      <c r="P488" s="597" t="s">
        <v>3399</v>
      </c>
      <c r="Q488" s="597">
        <v>2524</v>
      </c>
      <c r="R488" s="621">
        <v>2515</v>
      </c>
      <c r="S488" s="621">
        <v>2515</v>
      </c>
      <c r="T488" s="621">
        <v>0</v>
      </c>
      <c r="U488" s="621">
        <v>0</v>
      </c>
      <c r="V488" s="621">
        <v>0</v>
      </c>
      <c r="W488" s="622">
        <v>1</v>
      </c>
      <c r="X488" s="464">
        <v>1</v>
      </c>
      <c r="Y488" s="464">
        <v>1</v>
      </c>
      <c r="Z488" s="464">
        <v>1</v>
      </c>
      <c r="AA488" s="464">
        <v>1</v>
      </c>
      <c r="AB488" s="464" t="s">
        <v>248</v>
      </c>
      <c r="AC488" s="463" t="s">
        <v>3400</v>
      </c>
      <c r="AD488" s="463"/>
      <c r="AE488" s="463"/>
      <c r="AF488" s="463"/>
      <c r="AG488" s="463"/>
      <c r="AH488" s="463"/>
      <c r="AI488" s="463"/>
      <c r="AJ488" s="460"/>
      <c r="AK488" s="460"/>
      <c r="AL488" s="460"/>
      <c r="AM488" s="460"/>
      <c r="AN488" s="460"/>
      <c r="AO488" s="460"/>
      <c r="AP488" s="463" t="s">
        <v>289</v>
      </c>
      <c r="AQ488" s="463">
        <v>0</v>
      </c>
      <c r="AT488" s="177" t="s">
        <v>248</v>
      </c>
      <c r="AU488" s="392" t="s">
        <v>3222</v>
      </c>
      <c r="AV488" s="392" t="s">
        <v>3401</v>
      </c>
      <c r="AW488" s="392" t="s">
        <v>3402</v>
      </c>
      <c r="AX488" s="450" t="s">
        <v>3220</v>
      </c>
    </row>
    <row r="489" spans="1:50" ht="35.15" hidden="1" customHeight="1">
      <c r="A489" s="149">
        <v>485</v>
      </c>
      <c r="B489" s="597" t="s">
        <v>1684</v>
      </c>
      <c r="C489" s="597"/>
      <c r="D489" s="597" t="s">
        <v>3403</v>
      </c>
      <c r="E489" s="597" t="s">
        <v>3404</v>
      </c>
      <c r="F489" s="597" t="s">
        <v>281</v>
      </c>
      <c r="G489" s="597">
        <v>1</v>
      </c>
      <c r="H489" s="597">
        <v>0</v>
      </c>
      <c r="I489" s="597" t="s">
        <v>2870</v>
      </c>
      <c r="J489" s="597" t="s">
        <v>2957</v>
      </c>
      <c r="K489" s="597" t="s">
        <v>2958</v>
      </c>
      <c r="L489" s="597" t="s">
        <v>1689</v>
      </c>
      <c r="M489" s="597" t="s">
        <v>1062</v>
      </c>
      <c r="N489" s="597" t="s">
        <v>3404</v>
      </c>
      <c r="O489" s="597" t="s">
        <v>3404</v>
      </c>
      <c r="P489" s="597" t="s">
        <v>3405</v>
      </c>
      <c r="Q489" s="597">
        <v>2108</v>
      </c>
      <c r="R489" s="621">
        <v>2108</v>
      </c>
      <c r="S489" s="621">
        <v>2086</v>
      </c>
      <c r="T489" s="621">
        <v>22</v>
      </c>
      <c r="U489" s="621">
        <v>0</v>
      </c>
      <c r="V489" s="621">
        <v>22</v>
      </c>
      <c r="W489" s="622">
        <v>0.98960000000000004</v>
      </c>
      <c r="X489" s="464">
        <v>1</v>
      </c>
      <c r="Y489" s="464">
        <v>1</v>
      </c>
      <c r="Z489" s="464">
        <v>1</v>
      </c>
      <c r="AA489" s="464">
        <v>1</v>
      </c>
      <c r="AB489" s="464" t="s">
        <v>1684</v>
      </c>
      <c r="AC489" s="463" t="s">
        <v>3406</v>
      </c>
      <c r="AD489" s="463"/>
      <c r="AE489" s="463"/>
      <c r="AF489" s="463"/>
      <c r="AG489" s="463"/>
      <c r="AH489" s="463"/>
      <c r="AI489" s="463"/>
      <c r="AJ489" s="460"/>
      <c r="AK489" s="460"/>
      <c r="AL489" s="460"/>
      <c r="AM489" s="460"/>
      <c r="AN489" s="460"/>
      <c r="AO489" s="460"/>
      <c r="AP489" s="463" t="s">
        <v>289</v>
      </c>
      <c r="AQ489" s="463">
        <v>0</v>
      </c>
      <c r="AT489" s="177" t="s">
        <v>248</v>
      </c>
      <c r="AU489" s="392" t="s">
        <v>3223</v>
      </c>
      <c r="AV489" s="392" t="s">
        <v>3407</v>
      </c>
      <c r="AW489" s="392" t="s">
        <v>3408</v>
      </c>
      <c r="AX489" s="450" t="s">
        <v>3220</v>
      </c>
    </row>
    <row r="490" spans="1:50" ht="35.15" hidden="1" customHeight="1">
      <c r="A490" s="149">
        <v>486</v>
      </c>
      <c r="B490" s="597" t="s">
        <v>248</v>
      </c>
      <c r="C490" s="597"/>
      <c r="D490" s="597" t="s">
        <v>3409</v>
      </c>
      <c r="E490" s="597" t="s">
        <v>3410</v>
      </c>
      <c r="F490" s="597" t="s">
        <v>281</v>
      </c>
      <c r="G490" s="597">
        <v>2</v>
      </c>
      <c r="H490" s="597">
        <v>0</v>
      </c>
      <c r="I490" s="597" t="s">
        <v>2870</v>
      </c>
      <c r="J490" s="597" t="s">
        <v>3002</v>
      </c>
      <c r="K490" s="597" t="s">
        <v>2882</v>
      </c>
      <c r="L490" s="597" t="s">
        <v>1689</v>
      </c>
      <c r="M490" s="597" t="s">
        <v>1062</v>
      </c>
      <c r="N490" s="597" t="s">
        <v>3411</v>
      </c>
      <c r="O490" s="597" t="s">
        <v>3411</v>
      </c>
      <c r="P490" s="597" t="s">
        <v>3412</v>
      </c>
      <c r="Q490" s="597">
        <v>4163</v>
      </c>
      <c r="R490" s="621">
        <v>4308</v>
      </c>
      <c r="S490" s="621">
        <v>4225</v>
      </c>
      <c r="T490" s="621">
        <v>83</v>
      </c>
      <c r="U490" s="621">
        <v>0</v>
      </c>
      <c r="V490" s="621">
        <v>83</v>
      </c>
      <c r="W490" s="622">
        <v>0.98070000000000002</v>
      </c>
      <c r="X490" s="464">
        <v>1</v>
      </c>
      <c r="Y490" s="464">
        <v>1</v>
      </c>
      <c r="Z490" s="464">
        <v>1</v>
      </c>
      <c r="AA490" s="464">
        <v>1</v>
      </c>
      <c r="AB490" s="464" t="s">
        <v>248</v>
      </c>
      <c r="AC490" s="463" t="s">
        <v>3413</v>
      </c>
      <c r="AD490" s="463" t="s">
        <v>3414</v>
      </c>
      <c r="AE490" s="463"/>
      <c r="AF490" s="463"/>
      <c r="AG490" s="463"/>
      <c r="AH490" s="463"/>
      <c r="AI490" s="463"/>
      <c r="AJ490" s="460"/>
      <c r="AK490" s="460"/>
      <c r="AL490" s="460"/>
      <c r="AM490" s="460"/>
      <c r="AN490" s="460"/>
      <c r="AO490" s="460"/>
      <c r="AP490" s="463" t="s">
        <v>289</v>
      </c>
      <c r="AQ490" s="463">
        <v>0</v>
      </c>
      <c r="AT490" s="177" t="s">
        <v>248</v>
      </c>
      <c r="AU490" s="392" t="s">
        <v>3230</v>
      </c>
      <c r="AV490" s="392" t="s">
        <v>3415</v>
      </c>
      <c r="AW490" s="392" t="s">
        <v>3227</v>
      </c>
      <c r="AX490" s="450" t="s">
        <v>3227</v>
      </c>
    </row>
    <row r="491" spans="1:50" ht="35.15" hidden="1" customHeight="1">
      <c r="A491" s="149">
        <v>487</v>
      </c>
      <c r="B491" s="597" t="s">
        <v>248</v>
      </c>
      <c r="C491" s="597"/>
      <c r="D491" s="597" t="s">
        <v>3416</v>
      </c>
      <c r="E491" s="597" t="s">
        <v>3417</v>
      </c>
      <c r="F491" s="597" t="s">
        <v>281</v>
      </c>
      <c r="G491" s="597">
        <v>1</v>
      </c>
      <c r="H491" s="597">
        <v>0</v>
      </c>
      <c r="I491" s="597" t="s">
        <v>2870</v>
      </c>
      <c r="J491" s="597" t="s">
        <v>2881</v>
      </c>
      <c r="K491" s="597" t="s">
        <v>2882</v>
      </c>
      <c r="L491" s="597" t="s">
        <v>1689</v>
      </c>
      <c r="M491" s="597" t="s">
        <v>1062</v>
      </c>
      <c r="N491" s="597" t="s">
        <v>3417</v>
      </c>
      <c r="O491" s="597" t="s">
        <v>3417</v>
      </c>
      <c r="P491" s="597" t="s">
        <v>3418</v>
      </c>
      <c r="Q491" s="597">
        <v>3420</v>
      </c>
      <c r="R491" s="621">
        <v>3420</v>
      </c>
      <c r="S491" s="621">
        <v>3390</v>
      </c>
      <c r="T491" s="621">
        <v>20</v>
      </c>
      <c r="U491" s="621">
        <v>10</v>
      </c>
      <c r="V491" s="621">
        <v>30</v>
      </c>
      <c r="W491" s="622">
        <v>0.99119999999999997</v>
      </c>
      <c r="X491" s="464">
        <v>1</v>
      </c>
      <c r="Y491" s="464">
        <v>1</v>
      </c>
      <c r="Z491" s="464">
        <v>1</v>
      </c>
      <c r="AA491" s="464">
        <v>1</v>
      </c>
      <c r="AB491" s="464" t="s">
        <v>248</v>
      </c>
      <c r="AC491" s="463" t="s">
        <v>3419</v>
      </c>
      <c r="AD491" s="463"/>
      <c r="AE491" s="463"/>
      <c r="AF491" s="463"/>
      <c r="AG491" s="463"/>
      <c r="AH491" s="463"/>
      <c r="AI491" s="463"/>
      <c r="AJ491" s="460"/>
      <c r="AK491" s="460"/>
      <c r="AL491" s="460"/>
      <c r="AM491" s="460"/>
      <c r="AN491" s="460"/>
      <c r="AO491" s="460"/>
      <c r="AP491" s="463" t="s">
        <v>289</v>
      </c>
      <c r="AQ491" s="463">
        <v>0</v>
      </c>
      <c r="AT491" s="177" t="s">
        <v>248</v>
      </c>
      <c r="AU491" s="392" t="s">
        <v>3237</v>
      </c>
      <c r="AV491" s="392" t="s">
        <v>3420</v>
      </c>
      <c r="AW491" s="392" t="s">
        <v>3234</v>
      </c>
      <c r="AX491" s="450" t="s">
        <v>3233</v>
      </c>
    </row>
    <row r="492" spans="1:50" ht="35.15" hidden="1" customHeight="1">
      <c r="A492" s="149">
        <v>488</v>
      </c>
      <c r="B492" s="597" t="s">
        <v>248</v>
      </c>
      <c r="C492" s="597"/>
      <c r="D492" s="597" t="s">
        <v>3421</v>
      </c>
      <c r="E492" s="597" t="s">
        <v>3422</v>
      </c>
      <c r="F492" s="597" t="s">
        <v>281</v>
      </c>
      <c r="G492" s="597">
        <v>1</v>
      </c>
      <c r="H492" s="597">
        <v>0</v>
      </c>
      <c r="I492" s="597" t="s">
        <v>2870</v>
      </c>
      <c r="J492" s="597" t="s">
        <v>3147</v>
      </c>
      <c r="K492" s="597" t="s">
        <v>2882</v>
      </c>
      <c r="L492" s="597" t="s">
        <v>1689</v>
      </c>
      <c r="M492" s="597" t="s">
        <v>1062</v>
      </c>
      <c r="N492" s="597" t="s">
        <v>3423</v>
      </c>
      <c r="O492" s="597" t="s">
        <v>3423</v>
      </c>
      <c r="P492" s="597" t="s">
        <v>3424</v>
      </c>
      <c r="Q492" s="597">
        <v>7139</v>
      </c>
      <c r="R492" s="621">
        <v>7633</v>
      </c>
      <c r="S492" s="621">
        <v>7492</v>
      </c>
      <c r="T492" s="621">
        <v>126</v>
      </c>
      <c r="U492" s="621">
        <v>15</v>
      </c>
      <c r="V492" s="621">
        <v>141</v>
      </c>
      <c r="W492" s="622">
        <v>0.98150000000000004</v>
      </c>
      <c r="X492" s="464">
        <v>1</v>
      </c>
      <c r="Y492" s="464">
        <v>1</v>
      </c>
      <c r="Z492" s="464">
        <v>1</v>
      </c>
      <c r="AA492" s="464">
        <v>1</v>
      </c>
      <c r="AB492" s="464" t="s">
        <v>248</v>
      </c>
      <c r="AC492" s="463" t="s">
        <v>3425</v>
      </c>
      <c r="AD492" s="463"/>
      <c r="AE492" s="463"/>
      <c r="AF492" s="463"/>
      <c r="AG492" s="463"/>
      <c r="AH492" s="463"/>
      <c r="AI492" s="463"/>
      <c r="AJ492" s="460"/>
      <c r="AK492" s="460"/>
      <c r="AL492" s="460"/>
      <c r="AM492" s="460"/>
      <c r="AN492" s="460"/>
      <c r="AO492" s="460"/>
      <c r="AP492" s="463" t="s">
        <v>289</v>
      </c>
      <c r="AQ492" s="463">
        <v>0</v>
      </c>
      <c r="AT492" s="177" t="s">
        <v>248</v>
      </c>
      <c r="AU492" s="392" t="s">
        <v>3243</v>
      </c>
      <c r="AV492" s="392" t="s">
        <v>3426</v>
      </c>
      <c r="AW492" s="392" t="s">
        <v>3427</v>
      </c>
      <c r="AX492" s="450" t="s">
        <v>3241</v>
      </c>
    </row>
    <row r="493" spans="1:50" ht="35.15" hidden="1" customHeight="1">
      <c r="A493" s="149">
        <v>489</v>
      </c>
      <c r="B493" s="597" t="s">
        <v>248</v>
      </c>
      <c r="C493" s="597"/>
      <c r="D493" s="597" t="s">
        <v>3428</v>
      </c>
      <c r="E493" s="597" t="s">
        <v>3429</v>
      </c>
      <c r="F493" s="597" t="s">
        <v>281</v>
      </c>
      <c r="G493" s="597">
        <v>1</v>
      </c>
      <c r="H493" s="597">
        <v>0</v>
      </c>
      <c r="I493" s="597" t="s">
        <v>2870</v>
      </c>
      <c r="J493" s="597" t="s">
        <v>3002</v>
      </c>
      <c r="K493" s="597" t="s">
        <v>2882</v>
      </c>
      <c r="L493" s="597" t="s">
        <v>1689</v>
      </c>
      <c r="M493" s="597" t="s">
        <v>1062</v>
      </c>
      <c r="N493" s="597" t="s">
        <v>3429</v>
      </c>
      <c r="O493" s="597" t="s">
        <v>3429</v>
      </c>
      <c r="P493" s="597" t="s">
        <v>3430</v>
      </c>
      <c r="Q493" s="597">
        <v>2085</v>
      </c>
      <c r="R493" s="621">
        <v>2085</v>
      </c>
      <c r="S493" s="621">
        <v>2085</v>
      </c>
      <c r="T493" s="621">
        <v>0</v>
      </c>
      <c r="U493" s="621">
        <v>0</v>
      </c>
      <c r="V493" s="621">
        <v>0</v>
      </c>
      <c r="W493" s="622">
        <v>1</v>
      </c>
      <c r="X493" s="464">
        <v>1</v>
      </c>
      <c r="Y493" s="464">
        <v>1</v>
      </c>
      <c r="Z493" s="464">
        <v>1</v>
      </c>
      <c r="AA493" s="464">
        <v>1</v>
      </c>
      <c r="AB493" s="464" t="s">
        <v>248</v>
      </c>
      <c r="AC493" s="463" t="s">
        <v>3431</v>
      </c>
      <c r="AD493" s="463"/>
      <c r="AE493" s="463"/>
      <c r="AF493" s="463"/>
      <c r="AG493" s="463"/>
      <c r="AH493" s="463"/>
      <c r="AI493" s="463"/>
      <c r="AJ493" s="460"/>
      <c r="AK493" s="460"/>
      <c r="AL493" s="460"/>
      <c r="AM493" s="460"/>
      <c r="AN493" s="460"/>
      <c r="AO493" s="460"/>
      <c r="AP493" s="463" t="s">
        <v>289</v>
      </c>
      <c r="AQ493" s="463">
        <v>0</v>
      </c>
      <c r="AT493" s="177" t="s">
        <v>248</v>
      </c>
      <c r="AU493" s="392" t="s">
        <v>3249</v>
      </c>
      <c r="AV493" s="392" t="s">
        <v>3432</v>
      </c>
      <c r="AW493" s="392" t="s">
        <v>3433</v>
      </c>
      <c r="AX493" s="450" t="s">
        <v>3247</v>
      </c>
    </row>
    <row r="494" spans="1:50" ht="35.15" hidden="1" customHeight="1">
      <c r="A494" s="149">
        <v>490</v>
      </c>
      <c r="B494" s="597" t="s">
        <v>248</v>
      </c>
      <c r="C494" s="597"/>
      <c r="D494" s="597" t="s">
        <v>3434</v>
      </c>
      <c r="E494" s="597" t="s">
        <v>3435</v>
      </c>
      <c r="F494" s="597" t="s">
        <v>281</v>
      </c>
      <c r="G494" s="597">
        <v>2</v>
      </c>
      <c r="H494" s="597">
        <v>0</v>
      </c>
      <c r="I494" s="597" t="s">
        <v>2870</v>
      </c>
      <c r="J494" s="597" t="s">
        <v>3147</v>
      </c>
      <c r="K494" s="597" t="s">
        <v>2882</v>
      </c>
      <c r="L494" s="597" t="s">
        <v>3260</v>
      </c>
      <c r="M494" s="597" t="s">
        <v>3261</v>
      </c>
      <c r="N494" s="597" t="s">
        <v>3435</v>
      </c>
      <c r="O494" s="597" t="s">
        <v>3435</v>
      </c>
      <c r="P494" s="597" t="s">
        <v>3436</v>
      </c>
      <c r="Q494" s="597">
        <v>6800</v>
      </c>
      <c r="R494" s="621">
        <v>6308</v>
      </c>
      <c r="S494" s="621">
        <v>5914</v>
      </c>
      <c r="T494" s="621">
        <v>394</v>
      </c>
      <c r="U494" s="621">
        <v>0</v>
      </c>
      <c r="V494" s="621">
        <v>394</v>
      </c>
      <c r="W494" s="622">
        <v>0.9375</v>
      </c>
      <c r="X494" s="464">
        <v>0</v>
      </c>
      <c r="Y494" s="464">
        <v>1</v>
      </c>
      <c r="Z494" s="464">
        <v>0</v>
      </c>
      <c r="AA494" s="464">
        <v>0</v>
      </c>
      <c r="AB494" s="464" t="s">
        <v>248</v>
      </c>
      <c r="AC494" s="463" t="s">
        <v>3437</v>
      </c>
      <c r="AD494" s="463" t="s">
        <v>3438</v>
      </c>
      <c r="AE494" s="463"/>
      <c r="AF494" s="463"/>
      <c r="AG494" s="463"/>
      <c r="AH494" s="463"/>
      <c r="AI494" s="463"/>
      <c r="AJ494" s="460"/>
      <c r="AK494" s="460"/>
      <c r="AL494" s="460"/>
      <c r="AM494" s="460"/>
      <c r="AN494" s="460"/>
      <c r="AO494" s="460"/>
      <c r="AP494" s="463" t="s">
        <v>289</v>
      </c>
      <c r="AQ494" s="463">
        <v>0</v>
      </c>
      <c r="AT494" s="177" t="s">
        <v>248</v>
      </c>
      <c r="AU494" s="392" t="s">
        <v>3255</v>
      </c>
      <c r="AV494" s="392" t="s">
        <v>3439</v>
      </c>
      <c r="AW494" s="392" t="s">
        <v>3253</v>
      </c>
      <c r="AX494" s="450" t="s">
        <v>3253</v>
      </c>
    </row>
    <row r="495" spans="1:50" ht="35.15" hidden="1" customHeight="1">
      <c r="A495" s="149">
        <v>491</v>
      </c>
      <c r="B495" s="597" t="s">
        <v>248</v>
      </c>
      <c r="C495" s="597"/>
      <c r="D495" s="597" t="s">
        <v>3440</v>
      </c>
      <c r="E495" s="597" t="s">
        <v>3441</v>
      </c>
      <c r="F495" s="597" t="s">
        <v>281</v>
      </c>
      <c r="G495" s="597">
        <v>1</v>
      </c>
      <c r="H495" s="597">
        <v>0</v>
      </c>
      <c r="I495" s="597" t="s">
        <v>2870</v>
      </c>
      <c r="J495" s="597" t="s">
        <v>3067</v>
      </c>
      <c r="K495" s="597" t="s">
        <v>2882</v>
      </c>
      <c r="L495" s="597" t="s">
        <v>1689</v>
      </c>
      <c r="M495" s="597" t="s">
        <v>1062</v>
      </c>
      <c r="N495" s="597" t="s">
        <v>3132</v>
      </c>
      <c r="O495" s="597" t="s">
        <v>3132</v>
      </c>
      <c r="P495" s="597" t="s">
        <v>3442</v>
      </c>
      <c r="Q495" s="597">
        <v>2050</v>
      </c>
      <c r="R495" s="621">
        <v>2052</v>
      </c>
      <c r="S495" s="621">
        <v>2034</v>
      </c>
      <c r="T495" s="621">
        <v>10</v>
      </c>
      <c r="U495" s="621">
        <v>8</v>
      </c>
      <c r="V495" s="621">
        <v>18</v>
      </c>
      <c r="W495" s="622">
        <v>0.99119999999999997</v>
      </c>
      <c r="X495" s="464">
        <v>1</v>
      </c>
      <c r="Y495" s="464">
        <v>1</v>
      </c>
      <c r="Z495" s="464">
        <v>1</v>
      </c>
      <c r="AA495" s="464">
        <v>1</v>
      </c>
      <c r="AB495" s="464" t="s">
        <v>248</v>
      </c>
      <c r="AC495" s="463" t="s">
        <v>3443</v>
      </c>
      <c r="AD495" s="463"/>
      <c r="AE495" s="463"/>
      <c r="AF495" s="463"/>
      <c r="AG495" s="463"/>
      <c r="AH495" s="463"/>
      <c r="AI495" s="463"/>
      <c r="AJ495" s="460"/>
      <c r="AK495" s="460"/>
      <c r="AL495" s="460"/>
      <c r="AM495" s="460"/>
      <c r="AN495" s="460"/>
      <c r="AO495" s="460"/>
      <c r="AP495" s="463" t="s">
        <v>289</v>
      </c>
      <c r="AQ495" s="463">
        <v>0</v>
      </c>
      <c r="AT495" s="177" t="s">
        <v>248</v>
      </c>
      <c r="AU495" s="392" t="s">
        <v>3263</v>
      </c>
      <c r="AV495" s="392" t="s">
        <v>3444</v>
      </c>
      <c r="AW495" s="392" t="s">
        <v>3259</v>
      </c>
      <c r="AX495" s="450" t="s">
        <v>3259</v>
      </c>
    </row>
    <row r="496" spans="1:50" ht="35.15" hidden="1" customHeight="1">
      <c r="A496" s="149">
        <v>492</v>
      </c>
      <c r="B496" s="597" t="s">
        <v>1684</v>
      </c>
      <c r="C496" s="597"/>
      <c r="D496" s="597" t="s">
        <v>3445</v>
      </c>
      <c r="E496" s="597" t="s">
        <v>2339</v>
      </c>
      <c r="F496" s="597" t="s">
        <v>281</v>
      </c>
      <c r="G496" s="597">
        <v>1</v>
      </c>
      <c r="H496" s="597">
        <v>0</v>
      </c>
      <c r="I496" s="597" t="s">
        <v>2870</v>
      </c>
      <c r="J496" s="597" t="s">
        <v>2957</v>
      </c>
      <c r="K496" s="597" t="s">
        <v>2958</v>
      </c>
      <c r="L496" s="597" t="s">
        <v>1689</v>
      </c>
      <c r="M496" s="597" t="s">
        <v>1062</v>
      </c>
      <c r="N496" s="597" t="s">
        <v>2339</v>
      </c>
      <c r="O496" s="597" t="s">
        <v>2339</v>
      </c>
      <c r="P496" s="597" t="s">
        <v>3446</v>
      </c>
      <c r="Q496" s="597">
        <v>3303</v>
      </c>
      <c r="R496" s="621">
        <v>3269</v>
      </c>
      <c r="S496" s="621">
        <v>3218</v>
      </c>
      <c r="T496" s="621">
        <v>46</v>
      </c>
      <c r="U496" s="621">
        <v>5</v>
      </c>
      <c r="V496" s="621">
        <v>51</v>
      </c>
      <c r="W496" s="622">
        <v>0.98440000000000005</v>
      </c>
      <c r="X496" s="464">
        <v>1</v>
      </c>
      <c r="Y496" s="464">
        <v>0</v>
      </c>
      <c r="Z496" s="464">
        <v>0</v>
      </c>
      <c r="AA496" s="464">
        <v>0</v>
      </c>
      <c r="AB496" s="464" t="s">
        <v>1684</v>
      </c>
      <c r="AC496" s="463" t="s">
        <v>3447</v>
      </c>
      <c r="AD496" s="463"/>
      <c r="AE496" s="463"/>
      <c r="AF496" s="463"/>
      <c r="AG496" s="463"/>
      <c r="AH496" s="463"/>
      <c r="AI496" s="463"/>
      <c r="AJ496" s="460"/>
      <c r="AK496" s="460"/>
      <c r="AL496" s="460"/>
      <c r="AM496" s="460"/>
      <c r="AN496" s="460"/>
      <c r="AO496" s="460"/>
      <c r="AP496" s="463" t="s">
        <v>289</v>
      </c>
      <c r="AQ496" s="463">
        <v>0</v>
      </c>
      <c r="AT496" s="177" t="s">
        <v>248</v>
      </c>
      <c r="AU496" s="392" t="s">
        <v>3269</v>
      </c>
      <c r="AV496" s="392" t="s">
        <v>3448</v>
      </c>
      <c r="AW496" s="392" t="s">
        <v>3267</v>
      </c>
      <c r="AX496" s="450" t="s">
        <v>3267</v>
      </c>
    </row>
    <row r="497" spans="1:50" ht="35.15" hidden="1" customHeight="1">
      <c r="A497" s="149">
        <v>493</v>
      </c>
      <c r="B497" s="597" t="s">
        <v>248</v>
      </c>
      <c r="C497" s="597"/>
      <c r="D497" s="597" t="s">
        <v>3449</v>
      </c>
      <c r="E497" s="597" t="s">
        <v>3450</v>
      </c>
      <c r="F497" s="597" t="s">
        <v>281</v>
      </c>
      <c r="G497" s="597">
        <v>1</v>
      </c>
      <c r="H497" s="597">
        <v>0</v>
      </c>
      <c r="I497" s="597" t="s">
        <v>2870</v>
      </c>
      <c r="J497" s="597" t="s">
        <v>2940</v>
      </c>
      <c r="K497" s="597" t="s">
        <v>248</v>
      </c>
      <c r="L497" s="597" t="s">
        <v>1689</v>
      </c>
      <c r="M497" s="597" t="s">
        <v>1062</v>
      </c>
      <c r="N497" s="597" t="s">
        <v>3450</v>
      </c>
      <c r="O497" s="597" t="s">
        <v>3450</v>
      </c>
      <c r="P497" s="597" t="s">
        <v>3451</v>
      </c>
      <c r="Q497" s="597">
        <v>4217</v>
      </c>
      <c r="R497" s="621">
        <v>4217</v>
      </c>
      <c r="S497" s="621">
        <v>4187</v>
      </c>
      <c r="T497" s="621">
        <v>30</v>
      </c>
      <c r="U497" s="621">
        <v>0</v>
      </c>
      <c r="V497" s="621">
        <v>30</v>
      </c>
      <c r="W497" s="622">
        <v>0.9929</v>
      </c>
      <c r="X497" s="464">
        <v>1</v>
      </c>
      <c r="Y497" s="464">
        <v>1</v>
      </c>
      <c r="Z497" s="464">
        <v>1</v>
      </c>
      <c r="AA497" s="464">
        <v>1</v>
      </c>
      <c r="AB497" s="464" t="s">
        <v>248</v>
      </c>
      <c r="AC497" s="463" t="s">
        <v>3452</v>
      </c>
      <c r="AD497" s="463"/>
      <c r="AE497" s="463"/>
      <c r="AF497" s="463"/>
      <c r="AG497" s="463"/>
      <c r="AH497" s="463"/>
      <c r="AI497" s="463"/>
      <c r="AJ497" s="460"/>
      <c r="AK497" s="460"/>
      <c r="AL497" s="460"/>
      <c r="AM497" s="460"/>
      <c r="AN497" s="460"/>
      <c r="AO497" s="460"/>
      <c r="AP497" s="463" t="s">
        <v>289</v>
      </c>
      <c r="AQ497" s="463">
        <v>0</v>
      </c>
      <c r="AT497" s="177" t="s">
        <v>248</v>
      </c>
      <c r="AU497" s="392" t="s">
        <v>3270</v>
      </c>
      <c r="AV497" s="392" t="s">
        <v>3448</v>
      </c>
      <c r="AW497" s="392" t="s">
        <v>3267</v>
      </c>
      <c r="AX497" s="450" t="s">
        <v>3267</v>
      </c>
    </row>
    <row r="498" spans="1:50" ht="35.15" hidden="1" customHeight="1">
      <c r="A498" s="149">
        <v>494</v>
      </c>
      <c r="B498" s="597" t="s">
        <v>248</v>
      </c>
      <c r="C498" s="597"/>
      <c r="D498" s="597" t="s">
        <v>3453</v>
      </c>
      <c r="E498" s="597" t="s">
        <v>3454</v>
      </c>
      <c r="F498" s="597" t="s">
        <v>281</v>
      </c>
      <c r="G498" s="597">
        <v>1</v>
      </c>
      <c r="H498" s="597">
        <v>0</v>
      </c>
      <c r="I498" s="597" t="s">
        <v>2870</v>
      </c>
      <c r="J498" s="597" t="s">
        <v>2940</v>
      </c>
      <c r="K498" s="597" t="s">
        <v>248</v>
      </c>
      <c r="L498" s="597" t="s">
        <v>1689</v>
      </c>
      <c r="M498" s="597" t="s">
        <v>1062</v>
      </c>
      <c r="N498" s="597" t="s">
        <v>3455</v>
      </c>
      <c r="O498" s="597" t="s">
        <v>3456</v>
      </c>
      <c r="P498" s="597" t="s">
        <v>3457</v>
      </c>
      <c r="Q498" s="597">
        <v>4508</v>
      </c>
      <c r="R498" s="621">
        <v>4508</v>
      </c>
      <c r="S498" s="621">
        <v>4419</v>
      </c>
      <c r="T498" s="621">
        <v>81</v>
      </c>
      <c r="U498" s="621">
        <v>8</v>
      </c>
      <c r="V498" s="621">
        <v>89</v>
      </c>
      <c r="W498" s="622">
        <v>0.98029999999999995</v>
      </c>
      <c r="X498" s="464">
        <v>1</v>
      </c>
      <c r="Y498" s="464">
        <v>1</v>
      </c>
      <c r="Z498" s="464">
        <v>0</v>
      </c>
      <c r="AA498" s="464">
        <v>0</v>
      </c>
      <c r="AB498" s="464" t="s">
        <v>248</v>
      </c>
      <c r="AC498" s="463" t="s">
        <v>3458</v>
      </c>
      <c r="AD498" s="463"/>
      <c r="AE498" s="463"/>
      <c r="AF498" s="463"/>
      <c r="AG498" s="463"/>
      <c r="AH498" s="463"/>
      <c r="AI498" s="463"/>
      <c r="AJ498" s="460"/>
      <c r="AK498" s="460"/>
      <c r="AL498" s="460"/>
      <c r="AM498" s="460"/>
      <c r="AN498" s="460"/>
      <c r="AO498" s="460"/>
      <c r="AP498" s="463" t="s">
        <v>289</v>
      </c>
      <c r="AQ498" s="463">
        <v>0</v>
      </c>
      <c r="AT498" s="177" t="s">
        <v>248</v>
      </c>
      <c r="AU498" s="392" t="s">
        <v>3276</v>
      </c>
      <c r="AV498" s="392" t="s">
        <v>3459</v>
      </c>
      <c r="AW498" s="392" t="s">
        <v>3274</v>
      </c>
      <c r="AX498" s="450" t="s">
        <v>3274</v>
      </c>
    </row>
    <row r="499" spans="1:50" ht="35.15" hidden="1" customHeight="1">
      <c r="A499" s="149">
        <v>495</v>
      </c>
      <c r="B499" s="597" t="s">
        <v>248</v>
      </c>
      <c r="C499" s="597"/>
      <c r="D499" s="597" t="s">
        <v>3460</v>
      </c>
      <c r="E499" s="597" t="s">
        <v>3461</v>
      </c>
      <c r="F499" s="597" t="s">
        <v>281</v>
      </c>
      <c r="G499" s="597">
        <v>1</v>
      </c>
      <c r="H499" s="597">
        <v>0</v>
      </c>
      <c r="I499" s="597" t="s">
        <v>2870</v>
      </c>
      <c r="J499" s="597" t="s">
        <v>3101</v>
      </c>
      <c r="K499" s="597" t="s">
        <v>248</v>
      </c>
      <c r="L499" s="597" t="s">
        <v>1689</v>
      </c>
      <c r="M499" s="597" t="s">
        <v>1062</v>
      </c>
      <c r="N499" s="597" t="s">
        <v>3461</v>
      </c>
      <c r="O499" s="597" t="s">
        <v>3461</v>
      </c>
      <c r="P499" s="597" t="s">
        <v>3462</v>
      </c>
      <c r="Q499" s="597">
        <v>5634</v>
      </c>
      <c r="R499" s="621">
        <v>5711</v>
      </c>
      <c r="S499" s="621">
        <v>5099</v>
      </c>
      <c r="T499" s="621">
        <v>608</v>
      </c>
      <c r="U499" s="621">
        <v>4</v>
      </c>
      <c r="V499" s="621">
        <v>612</v>
      </c>
      <c r="W499" s="622">
        <v>0.89280000000000004</v>
      </c>
      <c r="X499" s="464">
        <v>0</v>
      </c>
      <c r="Y499" s="464">
        <v>1</v>
      </c>
      <c r="Z499" s="464">
        <v>1</v>
      </c>
      <c r="AA499" s="464">
        <v>0</v>
      </c>
      <c r="AB499" s="464" t="s">
        <v>248</v>
      </c>
      <c r="AC499" s="463" t="s">
        <v>3463</v>
      </c>
      <c r="AD499" s="463"/>
      <c r="AE499" s="463"/>
      <c r="AF499" s="463"/>
      <c r="AG499" s="463"/>
      <c r="AH499" s="463"/>
      <c r="AI499" s="463"/>
      <c r="AJ499" s="460"/>
      <c r="AK499" s="460"/>
      <c r="AL499" s="460"/>
      <c r="AM499" s="460"/>
      <c r="AN499" s="460"/>
      <c r="AO499" s="460"/>
      <c r="AP499" s="463" t="s">
        <v>289</v>
      </c>
      <c r="AQ499" s="463">
        <v>0</v>
      </c>
      <c r="AT499" s="177" t="s">
        <v>248</v>
      </c>
      <c r="AU499" s="392" t="s">
        <v>3277</v>
      </c>
      <c r="AV499" s="392" t="s">
        <v>3464</v>
      </c>
      <c r="AW499" s="392" t="s">
        <v>3465</v>
      </c>
      <c r="AX499" s="450" t="s">
        <v>3274</v>
      </c>
    </row>
    <row r="500" spans="1:50" ht="35.15" hidden="1" customHeight="1">
      <c r="A500" s="149">
        <v>496</v>
      </c>
      <c r="B500" s="597" t="s">
        <v>248</v>
      </c>
      <c r="C500" s="597"/>
      <c r="D500" s="597" t="s">
        <v>3466</v>
      </c>
      <c r="E500" s="597" t="s">
        <v>3467</v>
      </c>
      <c r="F500" s="597" t="s">
        <v>281</v>
      </c>
      <c r="G500" s="597">
        <v>1</v>
      </c>
      <c r="H500" s="597">
        <v>0</v>
      </c>
      <c r="I500" s="597" t="s">
        <v>2870</v>
      </c>
      <c r="J500" s="597" t="s">
        <v>2957</v>
      </c>
      <c r="K500" s="597" t="s">
        <v>2882</v>
      </c>
      <c r="L500" s="597" t="s">
        <v>1689</v>
      </c>
      <c r="M500" s="597" t="s">
        <v>1062</v>
      </c>
      <c r="N500" s="597" t="s">
        <v>3467</v>
      </c>
      <c r="O500" s="597" t="s">
        <v>3467</v>
      </c>
      <c r="P500" s="597" t="s">
        <v>3468</v>
      </c>
      <c r="Q500" s="597">
        <v>5264</v>
      </c>
      <c r="R500" s="621">
        <v>5288</v>
      </c>
      <c r="S500" s="621">
        <v>5238</v>
      </c>
      <c r="T500" s="621">
        <v>50</v>
      </c>
      <c r="U500" s="621">
        <v>0</v>
      </c>
      <c r="V500" s="621">
        <v>50</v>
      </c>
      <c r="W500" s="622">
        <v>0.99050000000000005</v>
      </c>
      <c r="X500" s="464">
        <v>1</v>
      </c>
      <c r="Y500" s="464">
        <v>0</v>
      </c>
      <c r="Z500" s="464">
        <v>1</v>
      </c>
      <c r="AA500" s="464">
        <v>0</v>
      </c>
      <c r="AB500" s="464" t="s">
        <v>248</v>
      </c>
      <c r="AC500" s="463" t="s">
        <v>3469</v>
      </c>
      <c r="AD500" s="463"/>
      <c r="AE500" s="463"/>
      <c r="AF500" s="463"/>
      <c r="AG500" s="463"/>
      <c r="AH500" s="463"/>
      <c r="AI500" s="463"/>
      <c r="AJ500" s="460"/>
      <c r="AK500" s="460"/>
      <c r="AL500" s="460"/>
      <c r="AM500" s="460"/>
      <c r="AN500" s="460"/>
      <c r="AO500" s="460"/>
      <c r="AP500" s="463" t="s">
        <v>289</v>
      </c>
      <c r="AQ500" s="463">
        <v>0</v>
      </c>
      <c r="AT500" s="177" t="s">
        <v>248</v>
      </c>
      <c r="AU500" s="392" t="s">
        <v>3278</v>
      </c>
      <c r="AV500" s="392" t="s">
        <v>3470</v>
      </c>
      <c r="AW500" s="392" t="s">
        <v>3471</v>
      </c>
      <c r="AX500" s="450" t="s">
        <v>3274</v>
      </c>
    </row>
    <row r="501" spans="1:50" ht="35.15" hidden="1" customHeight="1">
      <c r="A501" s="149">
        <v>497</v>
      </c>
      <c r="B501" s="597" t="s">
        <v>248</v>
      </c>
      <c r="C501" s="597"/>
      <c r="D501" s="597" t="s">
        <v>3472</v>
      </c>
      <c r="E501" s="597" t="s">
        <v>3473</v>
      </c>
      <c r="F501" s="597" t="s">
        <v>281</v>
      </c>
      <c r="G501" s="597">
        <v>1</v>
      </c>
      <c r="H501" s="597">
        <v>0</v>
      </c>
      <c r="I501" s="597" t="s">
        <v>2870</v>
      </c>
      <c r="J501" s="597" t="s">
        <v>3147</v>
      </c>
      <c r="K501" s="597" t="s">
        <v>248</v>
      </c>
      <c r="L501" s="597" t="s">
        <v>1689</v>
      </c>
      <c r="M501" s="597" t="s">
        <v>1062</v>
      </c>
      <c r="N501" s="597" t="s">
        <v>3474</v>
      </c>
      <c r="O501" s="597" t="s">
        <v>3474</v>
      </c>
      <c r="P501" s="597" t="s">
        <v>3475</v>
      </c>
      <c r="Q501" s="597">
        <v>2850</v>
      </c>
      <c r="R501" s="621">
        <v>2862</v>
      </c>
      <c r="S501" s="621">
        <v>2845</v>
      </c>
      <c r="T501" s="621">
        <v>17</v>
      </c>
      <c r="U501" s="621">
        <v>0</v>
      </c>
      <c r="V501" s="621">
        <v>17</v>
      </c>
      <c r="W501" s="622">
        <v>0.99409999999999998</v>
      </c>
      <c r="X501" s="464">
        <v>1</v>
      </c>
      <c r="Y501" s="464">
        <v>1</v>
      </c>
      <c r="Z501" s="464">
        <v>1</v>
      </c>
      <c r="AA501" s="464">
        <v>1</v>
      </c>
      <c r="AB501" s="464" t="s">
        <v>248</v>
      </c>
      <c r="AC501" s="463" t="s">
        <v>3476</v>
      </c>
      <c r="AD501" s="463"/>
      <c r="AE501" s="463"/>
      <c r="AF501" s="463"/>
      <c r="AG501" s="463"/>
      <c r="AH501" s="463"/>
      <c r="AI501" s="463"/>
      <c r="AJ501" s="460"/>
      <c r="AK501" s="460"/>
      <c r="AL501" s="460"/>
      <c r="AM501" s="460"/>
      <c r="AN501" s="460"/>
      <c r="AO501" s="460"/>
      <c r="AP501" s="463" t="s">
        <v>289</v>
      </c>
      <c r="AQ501" s="463">
        <v>0</v>
      </c>
      <c r="AT501" s="177" t="s">
        <v>1684</v>
      </c>
      <c r="AU501" s="594" t="s">
        <v>3284</v>
      </c>
      <c r="AV501" s="392" t="s">
        <v>3477</v>
      </c>
      <c r="AW501" s="595" t="s">
        <v>3478</v>
      </c>
      <c r="AX501" s="450" t="s">
        <v>3282</v>
      </c>
    </row>
    <row r="502" spans="1:50" ht="35.15" hidden="1" customHeight="1">
      <c r="A502" s="149">
        <v>498</v>
      </c>
      <c r="B502" s="597" t="s">
        <v>248</v>
      </c>
      <c r="C502" s="597"/>
      <c r="D502" s="597" t="s">
        <v>3479</v>
      </c>
      <c r="E502" s="597" t="s">
        <v>3480</v>
      </c>
      <c r="F502" s="597" t="s">
        <v>281</v>
      </c>
      <c r="G502" s="597">
        <v>1</v>
      </c>
      <c r="H502" s="597">
        <v>0</v>
      </c>
      <c r="I502" s="597" t="s">
        <v>2870</v>
      </c>
      <c r="J502" s="597" t="s">
        <v>3228</v>
      </c>
      <c r="K502" s="597" t="s">
        <v>248</v>
      </c>
      <c r="L502" s="597" t="s">
        <v>1689</v>
      </c>
      <c r="M502" s="597" t="s">
        <v>1062</v>
      </c>
      <c r="N502" s="597" t="s">
        <v>3480</v>
      </c>
      <c r="O502" s="597" t="s">
        <v>3480</v>
      </c>
      <c r="P502" s="597" t="s">
        <v>3481</v>
      </c>
      <c r="Q502" s="597">
        <v>2487</v>
      </c>
      <c r="R502" s="621">
        <v>2481</v>
      </c>
      <c r="S502" s="621">
        <v>2435</v>
      </c>
      <c r="T502" s="621">
        <v>35</v>
      </c>
      <c r="U502" s="621">
        <v>11</v>
      </c>
      <c r="V502" s="621">
        <v>46</v>
      </c>
      <c r="W502" s="622">
        <v>0.98150000000000004</v>
      </c>
      <c r="X502" s="464">
        <v>1</v>
      </c>
      <c r="Y502" s="464">
        <v>1</v>
      </c>
      <c r="Z502" s="464">
        <v>1</v>
      </c>
      <c r="AA502" s="464">
        <v>1</v>
      </c>
      <c r="AB502" s="464" t="s">
        <v>248</v>
      </c>
      <c r="AC502" s="463" t="s">
        <v>3482</v>
      </c>
      <c r="AD502" s="463"/>
      <c r="AE502" s="463"/>
      <c r="AF502" s="463"/>
      <c r="AG502" s="463"/>
      <c r="AH502" s="463"/>
      <c r="AI502" s="463"/>
      <c r="AJ502" s="460"/>
      <c r="AK502" s="460"/>
      <c r="AL502" s="460"/>
      <c r="AM502" s="460"/>
      <c r="AN502" s="460"/>
      <c r="AO502" s="460"/>
      <c r="AP502" s="463" t="s">
        <v>289</v>
      </c>
      <c r="AQ502" s="463">
        <v>0</v>
      </c>
      <c r="AT502" s="177" t="s">
        <v>248</v>
      </c>
      <c r="AU502" s="392" t="s">
        <v>3290</v>
      </c>
      <c r="AV502" s="392" t="s">
        <v>3483</v>
      </c>
      <c r="AW502" s="392" t="s">
        <v>3484</v>
      </c>
      <c r="AX502" s="450" t="s">
        <v>3288</v>
      </c>
    </row>
    <row r="503" spans="1:50" ht="35.15" hidden="1" customHeight="1">
      <c r="A503" s="149">
        <v>499</v>
      </c>
      <c r="B503" s="597" t="s">
        <v>248</v>
      </c>
      <c r="C503" s="597"/>
      <c r="D503" s="597" t="s">
        <v>3485</v>
      </c>
      <c r="E503" s="597" t="s">
        <v>3486</v>
      </c>
      <c r="F503" s="597" t="s">
        <v>281</v>
      </c>
      <c r="G503" s="597">
        <v>1</v>
      </c>
      <c r="H503" s="597">
        <v>0</v>
      </c>
      <c r="I503" s="597" t="s">
        <v>2870</v>
      </c>
      <c r="J503" s="597" t="s">
        <v>2940</v>
      </c>
      <c r="K503" s="597" t="s">
        <v>248</v>
      </c>
      <c r="L503" s="597" t="s">
        <v>1689</v>
      </c>
      <c r="M503" s="597" t="s">
        <v>1062</v>
      </c>
      <c r="N503" s="597" t="s">
        <v>3368</v>
      </c>
      <c r="O503" s="597" t="s">
        <v>3368</v>
      </c>
      <c r="P503" s="597" t="s">
        <v>3487</v>
      </c>
      <c r="Q503" s="597">
        <v>3830</v>
      </c>
      <c r="R503" s="621">
        <v>3706</v>
      </c>
      <c r="S503" s="621">
        <v>3544</v>
      </c>
      <c r="T503" s="621">
        <v>162</v>
      </c>
      <c r="U503" s="621">
        <v>0</v>
      </c>
      <c r="V503" s="621">
        <v>162</v>
      </c>
      <c r="W503" s="622">
        <v>0.95630000000000004</v>
      </c>
      <c r="X503" s="464">
        <v>0</v>
      </c>
      <c r="Y503" s="464">
        <v>1</v>
      </c>
      <c r="Z503" s="464">
        <v>1</v>
      </c>
      <c r="AA503" s="464">
        <v>0</v>
      </c>
      <c r="AB503" s="464" t="s">
        <v>248</v>
      </c>
      <c r="AC503" s="463" t="s">
        <v>3488</v>
      </c>
      <c r="AD503" s="463"/>
      <c r="AE503" s="463"/>
      <c r="AF503" s="463"/>
      <c r="AG503" s="463"/>
      <c r="AH503" s="463"/>
      <c r="AI503" s="463"/>
      <c r="AJ503" s="460"/>
      <c r="AK503" s="460"/>
      <c r="AL503" s="460"/>
      <c r="AM503" s="460"/>
      <c r="AN503" s="460"/>
      <c r="AO503" s="460"/>
      <c r="AP503" s="463" t="s">
        <v>289</v>
      </c>
      <c r="AQ503" s="463">
        <v>0</v>
      </c>
      <c r="AT503" s="177" t="s">
        <v>248</v>
      </c>
      <c r="AU503" s="392" t="s">
        <v>3295</v>
      </c>
      <c r="AV503" s="392" t="s">
        <v>3489</v>
      </c>
      <c r="AW503" s="392" t="s">
        <v>3490</v>
      </c>
      <c r="AX503" s="450" t="s">
        <v>3293</v>
      </c>
    </row>
    <row r="504" spans="1:50" ht="35.15" hidden="1" customHeight="1">
      <c r="A504" s="149">
        <v>500</v>
      </c>
      <c r="B504" s="597" t="s">
        <v>248</v>
      </c>
      <c r="C504" s="597"/>
      <c r="D504" s="597" t="s">
        <v>3491</v>
      </c>
      <c r="E504" s="597" t="s">
        <v>3492</v>
      </c>
      <c r="F504" s="597" t="s">
        <v>281</v>
      </c>
      <c r="G504" s="597">
        <v>1</v>
      </c>
      <c r="H504" s="597">
        <v>0</v>
      </c>
      <c r="I504" s="597" t="s">
        <v>2870</v>
      </c>
      <c r="J504" s="597" t="s">
        <v>2986</v>
      </c>
      <c r="K504" s="597" t="s">
        <v>2933</v>
      </c>
      <c r="L504" s="597" t="s">
        <v>1689</v>
      </c>
      <c r="M504" s="597" t="s">
        <v>1062</v>
      </c>
      <c r="N504" s="597" t="s">
        <v>3492</v>
      </c>
      <c r="O504" s="597" t="s">
        <v>3493</v>
      </c>
      <c r="P504" s="597" t="s">
        <v>3494</v>
      </c>
      <c r="Q504" s="597">
        <v>4069</v>
      </c>
      <c r="R504" s="621">
        <v>3536</v>
      </c>
      <c r="S504" s="621">
        <v>2600</v>
      </c>
      <c r="T504" s="621">
        <v>881</v>
      </c>
      <c r="U504" s="621">
        <v>55</v>
      </c>
      <c r="V504" s="621">
        <v>936</v>
      </c>
      <c r="W504" s="622">
        <v>0.73529999999999995</v>
      </c>
      <c r="X504" s="464">
        <v>0</v>
      </c>
      <c r="Y504" s="464">
        <v>1</v>
      </c>
      <c r="Z504" s="464">
        <v>1</v>
      </c>
      <c r="AA504" s="464">
        <v>0</v>
      </c>
      <c r="AB504" s="464" t="s">
        <v>248</v>
      </c>
      <c r="AC504" s="463" t="s">
        <v>3495</v>
      </c>
      <c r="AD504" s="463"/>
      <c r="AE504" s="463"/>
      <c r="AF504" s="463"/>
      <c r="AG504" s="463"/>
      <c r="AH504" s="463"/>
      <c r="AI504" s="463"/>
      <c r="AJ504" s="460"/>
      <c r="AK504" s="460"/>
      <c r="AL504" s="460"/>
      <c r="AM504" s="460"/>
      <c r="AN504" s="460"/>
      <c r="AO504" s="460"/>
      <c r="AP504" s="463" t="s">
        <v>289</v>
      </c>
      <c r="AQ504" s="463">
        <v>0</v>
      </c>
      <c r="AT504" s="177" t="s">
        <v>248</v>
      </c>
      <c r="AU504" s="392" t="s">
        <v>3302</v>
      </c>
      <c r="AV504" s="392" t="s">
        <v>3496</v>
      </c>
      <c r="AW504" s="392" t="s">
        <v>3497</v>
      </c>
      <c r="AX504" s="450" t="s">
        <v>3298</v>
      </c>
    </row>
    <row r="505" spans="1:50" ht="35.15" hidden="1" customHeight="1">
      <c r="A505" s="149">
        <v>501</v>
      </c>
      <c r="B505" s="597" t="s">
        <v>248</v>
      </c>
      <c r="C505" s="597"/>
      <c r="D505" s="597" t="s">
        <v>3498</v>
      </c>
      <c r="E505" s="597" t="s">
        <v>3499</v>
      </c>
      <c r="F505" s="597" t="s">
        <v>281</v>
      </c>
      <c r="G505" s="597">
        <v>1</v>
      </c>
      <c r="H505" s="597">
        <v>0</v>
      </c>
      <c r="I505" s="597" t="s">
        <v>2870</v>
      </c>
      <c r="J505" s="597" t="s">
        <v>2940</v>
      </c>
      <c r="K505" s="597" t="s">
        <v>248</v>
      </c>
      <c r="L505" s="597" t="s">
        <v>1689</v>
      </c>
      <c r="M505" s="597" t="s">
        <v>1062</v>
      </c>
      <c r="N505" s="597" t="s">
        <v>3500</v>
      </c>
      <c r="O505" s="597" t="s">
        <v>3500</v>
      </c>
      <c r="P505" s="597" t="s">
        <v>3501</v>
      </c>
      <c r="Q505" s="597">
        <v>5298</v>
      </c>
      <c r="R505" s="621">
        <v>5298</v>
      </c>
      <c r="S505" s="621">
        <v>4298</v>
      </c>
      <c r="T505" s="621">
        <v>957</v>
      </c>
      <c r="U505" s="621">
        <v>43</v>
      </c>
      <c r="V505" s="621">
        <v>1000</v>
      </c>
      <c r="W505" s="622">
        <v>0.81120000000000003</v>
      </c>
      <c r="X505" s="464">
        <v>0</v>
      </c>
      <c r="Y505" s="464">
        <v>1</v>
      </c>
      <c r="Z505" s="464">
        <v>0</v>
      </c>
      <c r="AA505" s="464">
        <v>0</v>
      </c>
      <c r="AB505" s="464" t="s">
        <v>248</v>
      </c>
      <c r="AC505" s="463" t="s">
        <v>3502</v>
      </c>
      <c r="AD505" s="463"/>
      <c r="AE505" s="463"/>
      <c r="AF505" s="463"/>
      <c r="AG505" s="463"/>
      <c r="AH505" s="463"/>
      <c r="AI505" s="463"/>
      <c r="AJ505" s="460"/>
      <c r="AK505" s="460"/>
      <c r="AL505" s="460"/>
      <c r="AM505" s="460"/>
      <c r="AN505" s="460"/>
      <c r="AO505" s="460"/>
      <c r="AP505" s="463" t="s">
        <v>289</v>
      </c>
      <c r="AQ505" s="463">
        <v>0</v>
      </c>
      <c r="AT505" s="177" t="s">
        <v>248</v>
      </c>
      <c r="AU505" s="392" t="s">
        <v>3306</v>
      </c>
      <c r="AV505" s="392" t="s">
        <v>3503</v>
      </c>
      <c r="AW505" s="392" t="s">
        <v>3504</v>
      </c>
      <c r="AX505" s="450" t="s">
        <v>3267</v>
      </c>
    </row>
    <row r="506" spans="1:50" ht="35.15" hidden="1" customHeight="1">
      <c r="A506" s="149">
        <v>502</v>
      </c>
      <c r="B506" s="597" t="s">
        <v>248</v>
      </c>
      <c r="C506" s="597"/>
      <c r="D506" s="597" t="s">
        <v>3505</v>
      </c>
      <c r="E506" s="597" t="s">
        <v>3506</v>
      </c>
      <c r="F506" s="597" t="s">
        <v>281</v>
      </c>
      <c r="G506" s="597">
        <v>3</v>
      </c>
      <c r="H506" s="597">
        <v>0</v>
      </c>
      <c r="I506" s="597" t="s">
        <v>2870</v>
      </c>
      <c r="J506" s="597" t="s">
        <v>2940</v>
      </c>
      <c r="K506" s="597" t="s">
        <v>248</v>
      </c>
      <c r="L506" s="597" t="s">
        <v>1689</v>
      </c>
      <c r="M506" s="597" t="s">
        <v>1062</v>
      </c>
      <c r="N506" s="597" t="s">
        <v>3020</v>
      </c>
      <c r="O506" s="597" t="s">
        <v>3020</v>
      </c>
      <c r="P506" s="597" t="s">
        <v>3507</v>
      </c>
      <c r="Q506" s="597">
        <v>4105</v>
      </c>
      <c r="R506" s="621">
        <v>4105</v>
      </c>
      <c r="S506" s="621">
        <v>4008</v>
      </c>
      <c r="T506" s="621">
        <v>97</v>
      </c>
      <c r="U506" s="621">
        <v>0</v>
      </c>
      <c r="V506" s="621">
        <v>97</v>
      </c>
      <c r="W506" s="622">
        <v>0.97640000000000005</v>
      </c>
      <c r="X506" s="464">
        <v>0</v>
      </c>
      <c r="Y506" s="464">
        <v>1</v>
      </c>
      <c r="Z506" s="464">
        <v>1</v>
      </c>
      <c r="AA506" s="464">
        <v>0</v>
      </c>
      <c r="AB506" s="464" t="s">
        <v>248</v>
      </c>
      <c r="AC506" s="463" t="s">
        <v>3508</v>
      </c>
      <c r="AD506" s="464" t="s">
        <v>3509</v>
      </c>
      <c r="AE506" s="464" t="s">
        <v>3510</v>
      </c>
      <c r="AF506" s="463"/>
      <c r="AG506" s="463"/>
      <c r="AH506" s="463"/>
      <c r="AI506" s="463"/>
      <c r="AJ506" s="460"/>
      <c r="AK506" s="460"/>
      <c r="AL506" s="460"/>
      <c r="AM506" s="460"/>
      <c r="AN506" s="460"/>
      <c r="AO506" s="460"/>
      <c r="AP506" s="463" t="s">
        <v>289</v>
      </c>
      <c r="AQ506" s="463">
        <v>0</v>
      </c>
      <c r="AT506" s="177" t="s">
        <v>248</v>
      </c>
      <c r="AU506" s="392" t="s">
        <v>3312</v>
      </c>
      <c r="AV506" s="392" t="s">
        <v>3511</v>
      </c>
      <c r="AW506" s="392" t="s">
        <v>3512</v>
      </c>
      <c r="AX506" s="450" t="s">
        <v>3310</v>
      </c>
    </row>
    <row r="507" spans="1:50" ht="35.15" hidden="1" customHeight="1">
      <c r="A507" s="149">
        <v>503</v>
      </c>
      <c r="B507" s="597" t="s">
        <v>248</v>
      </c>
      <c r="C507" s="597"/>
      <c r="D507" s="597" t="s">
        <v>3513</v>
      </c>
      <c r="E507" s="597" t="s">
        <v>3514</v>
      </c>
      <c r="F507" s="597" t="s">
        <v>281</v>
      </c>
      <c r="G507" s="597">
        <v>1</v>
      </c>
      <c r="H507" s="597">
        <v>0</v>
      </c>
      <c r="I507" s="597" t="s">
        <v>2870</v>
      </c>
      <c r="J507" s="597" t="s">
        <v>2965</v>
      </c>
      <c r="K507" s="597" t="s">
        <v>248</v>
      </c>
      <c r="L507" s="597" t="s">
        <v>1689</v>
      </c>
      <c r="M507" s="597" t="s">
        <v>1062</v>
      </c>
      <c r="N507" s="597" t="s">
        <v>3514</v>
      </c>
      <c r="O507" s="597" t="s">
        <v>3514</v>
      </c>
      <c r="P507" s="597" t="s">
        <v>3515</v>
      </c>
      <c r="Q507" s="597">
        <v>4777</v>
      </c>
      <c r="R507" s="621">
        <v>4689</v>
      </c>
      <c r="S507" s="621">
        <v>4677</v>
      </c>
      <c r="T507" s="621">
        <v>12</v>
      </c>
      <c r="U507" s="621">
        <v>0</v>
      </c>
      <c r="V507" s="621">
        <v>12</v>
      </c>
      <c r="W507" s="622">
        <v>0.99739999999999995</v>
      </c>
      <c r="X507" s="464">
        <v>1</v>
      </c>
      <c r="Y507" s="464">
        <v>1</v>
      </c>
      <c r="Z507" s="464">
        <v>1</v>
      </c>
      <c r="AA507" s="464">
        <v>1</v>
      </c>
      <c r="AB507" s="464" t="s">
        <v>248</v>
      </c>
      <c r="AC507" s="463" t="s">
        <v>3516</v>
      </c>
      <c r="AD507" s="464" t="s">
        <v>3509</v>
      </c>
      <c r="AE507" s="464" t="s">
        <v>3510</v>
      </c>
      <c r="AF507" s="463"/>
      <c r="AG507" s="463"/>
      <c r="AH507" s="463"/>
      <c r="AI507" s="463"/>
      <c r="AJ507" s="460"/>
      <c r="AK507" s="460"/>
      <c r="AL507" s="460"/>
      <c r="AM507" s="460"/>
      <c r="AN507" s="460"/>
      <c r="AO507" s="460"/>
      <c r="AP507" s="463" t="s">
        <v>289</v>
      </c>
      <c r="AQ507" s="463">
        <v>0</v>
      </c>
      <c r="AT507" s="177" t="s">
        <v>248</v>
      </c>
      <c r="AU507" s="392" t="s">
        <v>3318</v>
      </c>
      <c r="AV507" s="392" t="s">
        <v>3517</v>
      </c>
      <c r="AW507" s="392" t="s">
        <v>3316</v>
      </c>
      <c r="AX507" s="450" t="s">
        <v>3316</v>
      </c>
    </row>
    <row r="508" spans="1:50" ht="35.15" hidden="1" customHeight="1">
      <c r="A508" s="149">
        <v>504</v>
      </c>
      <c r="B508" s="597" t="s">
        <v>248</v>
      </c>
      <c r="C508" s="597"/>
      <c r="D508" s="597" t="s">
        <v>3518</v>
      </c>
      <c r="E508" s="597" t="s">
        <v>3519</v>
      </c>
      <c r="F508" s="597" t="s">
        <v>281</v>
      </c>
      <c r="G508" s="597">
        <v>1</v>
      </c>
      <c r="H508" s="597">
        <v>0</v>
      </c>
      <c r="I508" s="597" t="s">
        <v>2870</v>
      </c>
      <c r="J508" s="597" t="s">
        <v>2940</v>
      </c>
      <c r="K508" s="597" t="s">
        <v>248</v>
      </c>
      <c r="L508" s="597" t="s">
        <v>1689</v>
      </c>
      <c r="M508" s="597" t="s">
        <v>1062</v>
      </c>
      <c r="N508" s="597" t="s">
        <v>3520</v>
      </c>
      <c r="O508" s="597" t="s">
        <v>3520</v>
      </c>
      <c r="P508" s="597" t="s">
        <v>3521</v>
      </c>
      <c r="Q508" s="597">
        <v>16435</v>
      </c>
      <c r="R508" s="621">
        <v>16639</v>
      </c>
      <c r="S508" s="621">
        <v>16428</v>
      </c>
      <c r="T508" s="621">
        <v>167</v>
      </c>
      <c r="U508" s="621">
        <v>44</v>
      </c>
      <c r="V508" s="621">
        <v>211</v>
      </c>
      <c r="W508" s="622">
        <v>0.98729999999999996</v>
      </c>
      <c r="X508" s="464">
        <v>1</v>
      </c>
      <c r="Y508" s="464">
        <v>0</v>
      </c>
      <c r="Z508" s="464">
        <v>1</v>
      </c>
      <c r="AA508" s="464">
        <v>0</v>
      </c>
      <c r="AB508" s="464" t="s">
        <v>248</v>
      </c>
      <c r="AC508" s="463" t="s">
        <v>3522</v>
      </c>
      <c r="AD508" s="463"/>
      <c r="AE508" s="463"/>
      <c r="AF508" s="463"/>
      <c r="AG508" s="463"/>
      <c r="AH508" s="463"/>
      <c r="AI508" s="463"/>
      <c r="AJ508" s="460"/>
      <c r="AK508" s="460"/>
      <c r="AL508" s="460"/>
      <c r="AM508" s="460"/>
      <c r="AN508" s="460"/>
      <c r="AO508" s="460"/>
      <c r="AP508" s="463" t="s">
        <v>289</v>
      </c>
      <c r="AQ508" s="463">
        <v>0</v>
      </c>
      <c r="AT508" s="177" t="s">
        <v>248</v>
      </c>
      <c r="AU508" s="392" t="s">
        <v>3319</v>
      </c>
      <c r="AV508" s="392" t="s">
        <v>3523</v>
      </c>
      <c r="AW508" s="392" t="s">
        <v>3524</v>
      </c>
      <c r="AX508" s="450" t="s">
        <v>3316</v>
      </c>
    </row>
    <row r="509" spans="1:50" ht="35.15" hidden="1" customHeight="1">
      <c r="A509" s="149">
        <v>505</v>
      </c>
      <c r="B509" s="597" t="s">
        <v>248</v>
      </c>
      <c r="C509" s="597"/>
      <c r="D509" s="597" t="s">
        <v>3525</v>
      </c>
      <c r="E509" s="597" t="s">
        <v>3526</v>
      </c>
      <c r="F509" s="597" t="s">
        <v>281</v>
      </c>
      <c r="G509" s="597">
        <v>1</v>
      </c>
      <c r="H509" s="597">
        <v>0</v>
      </c>
      <c r="I509" s="597" t="s">
        <v>2870</v>
      </c>
      <c r="J509" s="597" t="s">
        <v>3067</v>
      </c>
      <c r="K509" s="597" t="s">
        <v>2882</v>
      </c>
      <c r="L509" s="597" t="s">
        <v>1689</v>
      </c>
      <c r="M509" s="597" t="s">
        <v>1062</v>
      </c>
      <c r="N509" s="597" t="s">
        <v>3526</v>
      </c>
      <c r="O509" s="597" t="s">
        <v>3526</v>
      </c>
      <c r="P509" s="597" t="s">
        <v>3527</v>
      </c>
      <c r="Q509" s="597">
        <v>3300</v>
      </c>
      <c r="R509" s="621">
        <v>3300</v>
      </c>
      <c r="S509" s="621">
        <v>3300</v>
      </c>
      <c r="T509" s="621">
        <v>0</v>
      </c>
      <c r="U509" s="621">
        <v>0</v>
      </c>
      <c r="V509" s="621">
        <v>0</v>
      </c>
      <c r="W509" s="622">
        <v>1</v>
      </c>
      <c r="X509" s="464">
        <v>1</v>
      </c>
      <c r="Y509" s="464">
        <v>1</v>
      </c>
      <c r="Z509" s="464">
        <v>1</v>
      </c>
      <c r="AA509" s="464">
        <v>1</v>
      </c>
      <c r="AB509" s="464" t="s">
        <v>248</v>
      </c>
      <c r="AC509" s="463" t="s">
        <v>3528</v>
      </c>
      <c r="AD509" s="463"/>
      <c r="AE509" s="463"/>
      <c r="AF509" s="463"/>
      <c r="AG509" s="463"/>
      <c r="AH509" s="463"/>
      <c r="AI509" s="463"/>
      <c r="AJ509" s="460"/>
      <c r="AK509" s="460"/>
      <c r="AL509" s="460"/>
      <c r="AM509" s="460"/>
      <c r="AN509" s="460"/>
      <c r="AO509" s="460"/>
      <c r="AP509" s="463" t="s">
        <v>289</v>
      </c>
      <c r="AQ509" s="463">
        <v>0</v>
      </c>
      <c r="AT509" s="177" t="s">
        <v>248</v>
      </c>
      <c r="AU509" s="392" t="s">
        <v>3324</v>
      </c>
      <c r="AV509" s="392" t="s">
        <v>3529</v>
      </c>
      <c r="AW509" s="392" t="s">
        <v>3530</v>
      </c>
      <c r="AX509" s="450" t="s">
        <v>3322</v>
      </c>
    </row>
    <row r="510" spans="1:50" ht="35.15" hidden="1" customHeight="1">
      <c r="A510" s="149">
        <v>506</v>
      </c>
      <c r="B510" s="597" t="s">
        <v>248</v>
      </c>
      <c r="C510" s="597"/>
      <c r="D510" s="597" t="s">
        <v>3531</v>
      </c>
      <c r="E510" s="597" t="s">
        <v>3532</v>
      </c>
      <c r="F510" s="597" t="s">
        <v>281</v>
      </c>
      <c r="G510" s="597">
        <v>1</v>
      </c>
      <c r="H510" s="597">
        <v>0</v>
      </c>
      <c r="I510" s="597" t="s">
        <v>2870</v>
      </c>
      <c r="J510" s="597" t="s">
        <v>2940</v>
      </c>
      <c r="K510" s="597" t="s">
        <v>248</v>
      </c>
      <c r="L510" s="597" t="s">
        <v>1689</v>
      </c>
      <c r="M510" s="597" t="s">
        <v>1062</v>
      </c>
      <c r="N510" s="597" t="s">
        <v>3532</v>
      </c>
      <c r="O510" s="597" t="s">
        <v>3533</v>
      </c>
      <c r="P510" s="597" t="s">
        <v>3534</v>
      </c>
      <c r="Q510" s="597">
        <v>7506</v>
      </c>
      <c r="R510" s="621">
        <v>7515</v>
      </c>
      <c r="S510" s="621">
        <v>7120</v>
      </c>
      <c r="T510" s="621">
        <v>395</v>
      </c>
      <c r="U510" s="621">
        <v>0</v>
      </c>
      <c r="V510" s="621">
        <v>395</v>
      </c>
      <c r="W510" s="622">
        <v>0.94740000000000002</v>
      </c>
      <c r="X510" s="464">
        <v>0</v>
      </c>
      <c r="Y510" s="464">
        <v>1</v>
      </c>
      <c r="Z510" s="464">
        <v>1</v>
      </c>
      <c r="AA510" s="464">
        <v>0</v>
      </c>
      <c r="AB510" s="464" t="s">
        <v>248</v>
      </c>
      <c r="AC510" s="463" t="s">
        <v>3535</v>
      </c>
      <c r="AD510" s="463"/>
      <c r="AE510" s="463"/>
      <c r="AF510" s="463"/>
      <c r="AG510" s="463"/>
      <c r="AH510" s="463"/>
      <c r="AI510" s="463"/>
      <c r="AJ510" s="460"/>
      <c r="AK510" s="460"/>
      <c r="AL510" s="460"/>
      <c r="AM510" s="460"/>
      <c r="AN510" s="460"/>
      <c r="AO510" s="460"/>
      <c r="AP510" s="463" t="s">
        <v>289</v>
      </c>
      <c r="AQ510" s="463">
        <v>0</v>
      </c>
      <c r="AT510" s="177" t="s">
        <v>248</v>
      </c>
      <c r="AU510" s="392" t="s">
        <v>3330</v>
      </c>
      <c r="AV510" s="392" t="s">
        <v>3536</v>
      </c>
      <c r="AW510" s="392" t="s">
        <v>3537</v>
      </c>
      <c r="AX510" s="450" t="s">
        <v>3328</v>
      </c>
    </row>
    <row r="511" spans="1:50" ht="35.15" hidden="1" customHeight="1">
      <c r="A511" s="149">
        <v>507</v>
      </c>
      <c r="B511" s="597" t="s">
        <v>248</v>
      </c>
      <c r="C511" s="597"/>
      <c r="D511" s="597" t="s">
        <v>3538</v>
      </c>
      <c r="E511" s="597" t="s">
        <v>3539</v>
      </c>
      <c r="F511" s="597" t="s">
        <v>281</v>
      </c>
      <c r="G511" s="597">
        <v>1</v>
      </c>
      <c r="H511" s="597">
        <v>0</v>
      </c>
      <c r="I511" s="597" t="s">
        <v>2870</v>
      </c>
      <c r="J511" s="597" t="s">
        <v>3124</v>
      </c>
      <c r="K511" s="597" t="s">
        <v>3125</v>
      </c>
      <c r="L511" s="597" t="s">
        <v>1689</v>
      </c>
      <c r="M511" s="597" t="s">
        <v>1062</v>
      </c>
      <c r="N511" s="597" t="s">
        <v>3539</v>
      </c>
      <c r="O511" s="597" t="s">
        <v>3539</v>
      </c>
      <c r="P511" s="597" t="s">
        <v>3540</v>
      </c>
      <c r="Q511" s="597">
        <v>4657</v>
      </c>
      <c r="R511" s="621">
        <v>4608</v>
      </c>
      <c r="S511" s="621">
        <v>4200</v>
      </c>
      <c r="T511" s="621">
        <v>402</v>
      </c>
      <c r="U511" s="621">
        <v>6</v>
      </c>
      <c r="V511" s="621">
        <v>408</v>
      </c>
      <c r="W511" s="622">
        <v>0.91149999999999998</v>
      </c>
      <c r="X511" s="464">
        <v>0</v>
      </c>
      <c r="Y511" s="464">
        <v>1</v>
      </c>
      <c r="Z511" s="464">
        <v>1</v>
      </c>
      <c r="AA511" s="464">
        <v>0</v>
      </c>
      <c r="AB511" s="464" t="s">
        <v>248</v>
      </c>
      <c r="AC511" s="463" t="s">
        <v>3541</v>
      </c>
      <c r="AD511" s="463"/>
      <c r="AE511" s="463"/>
      <c r="AF511" s="463"/>
      <c r="AG511" s="463"/>
      <c r="AH511" s="463"/>
      <c r="AI511" s="463"/>
      <c r="AJ511" s="460"/>
      <c r="AK511" s="460"/>
      <c r="AL511" s="460"/>
      <c r="AM511" s="460"/>
      <c r="AN511" s="460"/>
      <c r="AO511" s="460"/>
      <c r="AP511" s="463" t="s">
        <v>289</v>
      </c>
      <c r="AQ511" s="463">
        <v>0</v>
      </c>
      <c r="AT511" s="177" t="s">
        <v>248</v>
      </c>
      <c r="AU511" s="392" t="s">
        <v>3335</v>
      </c>
      <c r="AV511" s="392" t="s">
        <v>3542</v>
      </c>
      <c r="AW511" s="392" t="s">
        <v>627</v>
      </c>
      <c r="AX511" s="450" t="s">
        <v>3334</v>
      </c>
    </row>
    <row r="512" spans="1:50" ht="35.15" hidden="1" customHeight="1">
      <c r="A512" s="149">
        <v>508</v>
      </c>
      <c r="B512" s="597" t="s">
        <v>1684</v>
      </c>
      <c r="C512" s="597"/>
      <c r="D512" s="597" t="s">
        <v>3543</v>
      </c>
      <c r="E512" s="597" t="s">
        <v>3544</v>
      </c>
      <c r="F512" s="597" t="s">
        <v>281</v>
      </c>
      <c r="G512" s="597">
        <v>2</v>
      </c>
      <c r="H512" s="597">
        <v>0</v>
      </c>
      <c r="I512" s="597" t="s">
        <v>2870</v>
      </c>
      <c r="J512" s="597" t="s">
        <v>2957</v>
      </c>
      <c r="K512" s="597" t="s">
        <v>2958</v>
      </c>
      <c r="L512" s="597" t="s">
        <v>1689</v>
      </c>
      <c r="M512" s="597" t="s">
        <v>1062</v>
      </c>
      <c r="N512" s="597" t="s">
        <v>3544</v>
      </c>
      <c r="O512" s="597" t="s">
        <v>3544</v>
      </c>
      <c r="P512" s="597" t="s">
        <v>3545</v>
      </c>
      <c r="Q512" s="597">
        <v>4291</v>
      </c>
      <c r="R512" s="621">
        <v>4291</v>
      </c>
      <c r="S512" s="621">
        <v>4276</v>
      </c>
      <c r="T512" s="621">
        <v>15</v>
      </c>
      <c r="U512" s="621">
        <v>0</v>
      </c>
      <c r="V512" s="621">
        <v>15</v>
      </c>
      <c r="W512" s="622">
        <v>0.99650000000000005</v>
      </c>
      <c r="X512" s="464">
        <v>1</v>
      </c>
      <c r="Y512" s="464">
        <v>0</v>
      </c>
      <c r="Z512" s="464">
        <v>1</v>
      </c>
      <c r="AA512" s="464">
        <v>0</v>
      </c>
      <c r="AB512" s="464" t="s">
        <v>1684</v>
      </c>
      <c r="AC512" s="463" t="s">
        <v>3546</v>
      </c>
      <c r="AD512" s="595" t="s">
        <v>3547</v>
      </c>
      <c r="AE512" s="463"/>
      <c r="AF512" s="463"/>
      <c r="AG512" s="463"/>
      <c r="AH512" s="463"/>
      <c r="AI512" s="463"/>
      <c r="AJ512" s="460"/>
      <c r="AK512" s="460"/>
      <c r="AL512" s="460"/>
      <c r="AM512" s="460"/>
      <c r="AN512" s="460"/>
      <c r="AO512" s="460"/>
      <c r="AP512" s="463" t="s">
        <v>289</v>
      </c>
      <c r="AQ512" s="463">
        <v>0</v>
      </c>
      <c r="AT512" s="177" t="s">
        <v>248</v>
      </c>
      <c r="AU512" s="392" t="s">
        <v>3340</v>
      </c>
      <c r="AV512" s="392" t="s">
        <v>3548</v>
      </c>
      <c r="AW512" s="392" t="s">
        <v>3549</v>
      </c>
      <c r="AX512" s="450" t="s">
        <v>3338</v>
      </c>
    </row>
    <row r="513" spans="1:50" ht="35.15" hidden="1" customHeight="1">
      <c r="A513" s="149">
        <v>509</v>
      </c>
      <c r="B513" s="597" t="s">
        <v>248</v>
      </c>
      <c r="C513" s="597"/>
      <c r="D513" s="597" t="s">
        <v>3550</v>
      </c>
      <c r="E513" s="597" t="s">
        <v>3551</v>
      </c>
      <c r="F513" s="597" t="s">
        <v>281</v>
      </c>
      <c r="G513" s="597">
        <v>2</v>
      </c>
      <c r="H513" s="597">
        <v>0</v>
      </c>
      <c r="I513" s="597" t="s">
        <v>2870</v>
      </c>
      <c r="J513" s="597" t="s">
        <v>3002</v>
      </c>
      <c r="K513" s="597" t="s">
        <v>2882</v>
      </c>
      <c r="L513" s="597" t="s">
        <v>1689</v>
      </c>
      <c r="M513" s="597" t="s">
        <v>1062</v>
      </c>
      <c r="N513" s="597" t="s">
        <v>3551</v>
      </c>
      <c r="O513" s="597" t="s">
        <v>3551</v>
      </c>
      <c r="P513" s="597" t="s">
        <v>3552</v>
      </c>
      <c r="Q513" s="597">
        <v>3618</v>
      </c>
      <c r="R513" s="621">
        <v>3433</v>
      </c>
      <c r="S513" s="621">
        <v>3116</v>
      </c>
      <c r="T513" s="621">
        <v>305</v>
      </c>
      <c r="U513" s="621">
        <v>12</v>
      </c>
      <c r="V513" s="621">
        <v>317</v>
      </c>
      <c r="W513" s="622">
        <v>0.90769999999999995</v>
      </c>
      <c r="X513" s="464">
        <v>0</v>
      </c>
      <c r="Y513" s="464">
        <v>0</v>
      </c>
      <c r="Z513" s="464">
        <v>1</v>
      </c>
      <c r="AA513" s="464">
        <v>0</v>
      </c>
      <c r="AB513" s="464" t="s">
        <v>248</v>
      </c>
      <c r="AC513" s="463" t="s">
        <v>3553</v>
      </c>
      <c r="AD513" s="463" t="s">
        <v>3554</v>
      </c>
      <c r="AE513" s="463"/>
      <c r="AF513" s="463"/>
      <c r="AG513" s="463"/>
      <c r="AH513" s="463"/>
      <c r="AI513" s="463"/>
      <c r="AJ513" s="460"/>
      <c r="AK513" s="460"/>
      <c r="AL513" s="460"/>
      <c r="AM513" s="460"/>
      <c r="AN513" s="460"/>
      <c r="AO513" s="460"/>
      <c r="AP513" s="463" t="s">
        <v>289</v>
      </c>
      <c r="AQ513" s="463">
        <v>0</v>
      </c>
      <c r="AT513" s="177" t="s">
        <v>248</v>
      </c>
      <c r="AU513" s="392" t="s">
        <v>3341</v>
      </c>
      <c r="AV513" s="392" t="s">
        <v>3555</v>
      </c>
      <c r="AW513" s="392" t="s">
        <v>3556</v>
      </c>
      <c r="AX513" s="450" t="s">
        <v>3338</v>
      </c>
    </row>
    <row r="514" spans="1:50" ht="35.15" hidden="1" customHeight="1">
      <c r="A514" s="149">
        <v>510</v>
      </c>
      <c r="B514" s="597" t="s">
        <v>248</v>
      </c>
      <c r="C514" s="597"/>
      <c r="D514" s="597" t="s">
        <v>3557</v>
      </c>
      <c r="E514" s="597" t="s">
        <v>3558</v>
      </c>
      <c r="F514" s="597" t="s">
        <v>281</v>
      </c>
      <c r="G514" s="597">
        <v>1</v>
      </c>
      <c r="H514" s="597">
        <v>0</v>
      </c>
      <c r="I514" s="597" t="s">
        <v>2870</v>
      </c>
      <c r="J514" s="597" t="s">
        <v>2940</v>
      </c>
      <c r="K514" s="597" t="s">
        <v>248</v>
      </c>
      <c r="L514" s="597" t="s">
        <v>1689</v>
      </c>
      <c r="M514" s="597" t="s">
        <v>1062</v>
      </c>
      <c r="N514" s="597" t="s">
        <v>3500</v>
      </c>
      <c r="O514" s="597" t="s">
        <v>3500</v>
      </c>
      <c r="P514" s="597" t="s">
        <v>3559</v>
      </c>
      <c r="Q514" s="597">
        <v>4090</v>
      </c>
      <c r="R514" s="621">
        <v>4090</v>
      </c>
      <c r="S514" s="621">
        <v>4045</v>
      </c>
      <c r="T514" s="621">
        <v>6</v>
      </c>
      <c r="U514" s="621">
        <v>39</v>
      </c>
      <c r="V514" s="621">
        <v>45</v>
      </c>
      <c r="W514" s="622">
        <v>0.98899999999999999</v>
      </c>
      <c r="X514" s="464">
        <v>1</v>
      </c>
      <c r="Y514" s="464">
        <v>1</v>
      </c>
      <c r="Z514" s="464">
        <v>1</v>
      </c>
      <c r="AA514" s="464">
        <v>1</v>
      </c>
      <c r="AB514" s="464" t="s">
        <v>248</v>
      </c>
      <c r="AC514" s="463" t="s">
        <v>3560</v>
      </c>
      <c r="AD514" s="463"/>
      <c r="AE514" s="463"/>
      <c r="AF514" s="463"/>
      <c r="AG514" s="463"/>
      <c r="AH514" s="463"/>
      <c r="AI514" s="463"/>
      <c r="AJ514" s="460"/>
      <c r="AK514" s="460"/>
      <c r="AL514" s="460"/>
      <c r="AM514" s="460"/>
      <c r="AN514" s="460"/>
      <c r="AO514" s="460"/>
      <c r="AP514" s="463" t="s">
        <v>289</v>
      </c>
      <c r="AQ514" s="463">
        <v>0</v>
      </c>
      <c r="AT514" s="177" t="s">
        <v>248</v>
      </c>
      <c r="AU514" s="392" t="s">
        <v>3346</v>
      </c>
      <c r="AV514" s="392" t="s">
        <v>3561</v>
      </c>
      <c r="AW514" s="392" t="s">
        <v>3562</v>
      </c>
      <c r="AX514" s="450" t="s">
        <v>3344</v>
      </c>
    </row>
    <row r="515" spans="1:50" ht="35.15" hidden="1" customHeight="1">
      <c r="A515" s="149">
        <v>511</v>
      </c>
      <c r="B515" s="597" t="s">
        <v>248</v>
      </c>
      <c r="C515" s="597"/>
      <c r="D515" s="597" t="s">
        <v>3563</v>
      </c>
      <c r="E515" s="597" t="s">
        <v>3564</v>
      </c>
      <c r="F515" s="597" t="s">
        <v>281</v>
      </c>
      <c r="G515" s="597">
        <v>1</v>
      </c>
      <c r="H515" s="597">
        <v>0</v>
      </c>
      <c r="I515" s="597" t="s">
        <v>2870</v>
      </c>
      <c r="J515" s="597" t="s">
        <v>3147</v>
      </c>
      <c r="K515" s="597" t="s">
        <v>2882</v>
      </c>
      <c r="L515" s="597" t="s">
        <v>3260</v>
      </c>
      <c r="M515" s="597" t="s">
        <v>3261</v>
      </c>
      <c r="N515" s="597" t="s">
        <v>3259</v>
      </c>
      <c r="O515" s="597" t="s">
        <v>3259</v>
      </c>
      <c r="P515" s="597" t="s">
        <v>3565</v>
      </c>
      <c r="Q515" s="597">
        <v>3528</v>
      </c>
      <c r="R515" s="621">
        <v>3561</v>
      </c>
      <c r="S515" s="621">
        <v>3561</v>
      </c>
      <c r="T515" s="621">
        <v>0</v>
      </c>
      <c r="U515" s="621">
        <v>0</v>
      </c>
      <c r="V515" s="621">
        <v>0</v>
      </c>
      <c r="W515" s="622">
        <v>1</v>
      </c>
      <c r="X515" s="464">
        <v>1</v>
      </c>
      <c r="Y515" s="464">
        <v>1</v>
      </c>
      <c r="Z515" s="464">
        <v>1</v>
      </c>
      <c r="AA515" s="464">
        <v>1</v>
      </c>
      <c r="AB515" s="464" t="s">
        <v>248</v>
      </c>
      <c r="AC515" s="463" t="s">
        <v>3566</v>
      </c>
      <c r="AD515" s="463"/>
      <c r="AE515" s="463"/>
      <c r="AF515" s="463"/>
      <c r="AG515" s="463"/>
      <c r="AH515" s="463"/>
      <c r="AI515" s="463"/>
      <c r="AJ515" s="460"/>
      <c r="AK515" s="460"/>
      <c r="AL515" s="460"/>
      <c r="AM515" s="460"/>
      <c r="AN515" s="460"/>
      <c r="AO515" s="460"/>
      <c r="AP515" s="463" t="s">
        <v>289</v>
      </c>
      <c r="AQ515" s="463">
        <v>0</v>
      </c>
      <c r="AT515" s="177" t="s">
        <v>248</v>
      </c>
      <c r="AU515" s="392" t="s">
        <v>3352</v>
      </c>
      <c r="AV515" s="392" t="s">
        <v>3567</v>
      </c>
      <c r="AW515" s="392" t="s">
        <v>3350</v>
      </c>
      <c r="AX515" s="450" t="s">
        <v>3350</v>
      </c>
    </row>
    <row r="516" spans="1:50" ht="35.15" hidden="1" customHeight="1">
      <c r="A516" s="149">
        <v>512</v>
      </c>
      <c r="B516" s="597" t="s">
        <v>248</v>
      </c>
      <c r="C516" s="597"/>
      <c r="D516" s="597" t="s">
        <v>3568</v>
      </c>
      <c r="E516" s="597" t="s">
        <v>3569</v>
      </c>
      <c r="F516" s="597" t="s">
        <v>281</v>
      </c>
      <c r="G516" s="597">
        <v>1</v>
      </c>
      <c r="H516" s="597">
        <v>0</v>
      </c>
      <c r="I516" s="597" t="s">
        <v>2870</v>
      </c>
      <c r="J516" s="597" t="s">
        <v>2940</v>
      </c>
      <c r="K516" s="597" t="s">
        <v>248</v>
      </c>
      <c r="L516" s="597" t="s">
        <v>1689</v>
      </c>
      <c r="M516" s="597" t="s">
        <v>1062</v>
      </c>
      <c r="N516" s="597" t="s">
        <v>3569</v>
      </c>
      <c r="O516" s="597" t="s">
        <v>3569</v>
      </c>
      <c r="P516" s="597" t="s">
        <v>3570</v>
      </c>
      <c r="Q516" s="597">
        <v>2670</v>
      </c>
      <c r="R516" s="621">
        <v>2164</v>
      </c>
      <c r="S516" s="621">
        <v>1304</v>
      </c>
      <c r="T516" s="621">
        <v>806</v>
      </c>
      <c r="U516" s="621">
        <v>54</v>
      </c>
      <c r="V516" s="621">
        <v>860</v>
      </c>
      <c r="W516" s="622">
        <v>0.60260000000000002</v>
      </c>
      <c r="X516" s="464">
        <v>0</v>
      </c>
      <c r="Y516" s="464">
        <v>1</v>
      </c>
      <c r="Z516" s="464">
        <v>1</v>
      </c>
      <c r="AA516" s="464">
        <v>0</v>
      </c>
      <c r="AB516" s="464" t="s">
        <v>248</v>
      </c>
      <c r="AC516" s="463" t="s">
        <v>3571</v>
      </c>
      <c r="AD516" s="463"/>
      <c r="AE516" s="463"/>
      <c r="AF516" s="463"/>
      <c r="AG516" s="463"/>
      <c r="AH516" s="463"/>
      <c r="AI516" s="463"/>
      <c r="AJ516" s="460"/>
      <c r="AK516" s="460"/>
      <c r="AL516" s="460"/>
      <c r="AM516" s="460"/>
      <c r="AN516" s="460"/>
      <c r="AO516" s="460"/>
      <c r="AP516" s="463" t="s">
        <v>289</v>
      </c>
      <c r="AQ516" s="463">
        <v>0</v>
      </c>
      <c r="AT516" s="177" t="s">
        <v>248</v>
      </c>
      <c r="AU516" s="392" t="s">
        <v>3358</v>
      </c>
      <c r="AV516" s="392" t="s">
        <v>3572</v>
      </c>
      <c r="AW516" s="392" t="s">
        <v>3573</v>
      </c>
      <c r="AX516" s="450" t="s">
        <v>3356</v>
      </c>
    </row>
    <row r="517" spans="1:50" ht="35.15" hidden="1" customHeight="1">
      <c r="A517" s="149">
        <v>513</v>
      </c>
      <c r="B517" s="597" t="s">
        <v>248</v>
      </c>
      <c r="C517" s="597"/>
      <c r="D517" s="597" t="s">
        <v>3574</v>
      </c>
      <c r="E517" s="597" t="s">
        <v>3575</v>
      </c>
      <c r="F517" s="597" t="s">
        <v>281</v>
      </c>
      <c r="G517" s="597">
        <v>1</v>
      </c>
      <c r="H517" s="597">
        <v>0</v>
      </c>
      <c r="I517" s="597" t="s">
        <v>2870</v>
      </c>
      <c r="J517" s="597" t="s">
        <v>3067</v>
      </c>
      <c r="K517" s="597" t="s">
        <v>2882</v>
      </c>
      <c r="L517" s="597" t="s">
        <v>1689</v>
      </c>
      <c r="M517" s="597" t="s">
        <v>1062</v>
      </c>
      <c r="N517" s="597" t="s">
        <v>3132</v>
      </c>
      <c r="O517" s="597" t="s">
        <v>3132</v>
      </c>
      <c r="P517" s="597" t="s">
        <v>3576</v>
      </c>
      <c r="Q517" s="597">
        <v>2083</v>
      </c>
      <c r="R517" s="621">
        <v>2087</v>
      </c>
      <c r="S517" s="621">
        <v>2066</v>
      </c>
      <c r="T517" s="621">
        <v>11</v>
      </c>
      <c r="U517" s="621">
        <v>10</v>
      </c>
      <c r="V517" s="621">
        <v>21</v>
      </c>
      <c r="W517" s="622">
        <v>0.9899</v>
      </c>
      <c r="X517" s="464">
        <v>1</v>
      </c>
      <c r="Y517" s="464">
        <v>0</v>
      </c>
      <c r="Z517" s="464">
        <v>1</v>
      </c>
      <c r="AA517" s="464">
        <v>0</v>
      </c>
      <c r="AB517" s="464" t="s">
        <v>248</v>
      </c>
      <c r="AC517" s="463" t="s">
        <v>3577</v>
      </c>
      <c r="AD517" s="463"/>
      <c r="AE517" s="463"/>
      <c r="AF517" s="463"/>
      <c r="AG517" s="463"/>
      <c r="AH517" s="463"/>
      <c r="AI517" s="463"/>
      <c r="AJ517" s="460"/>
      <c r="AK517" s="460"/>
      <c r="AL517" s="460"/>
      <c r="AM517" s="460"/>
      <c r="AN517" s="460"/>
      <c r="AO517" s="460"/>
      <c r="AP517" s="463" t="s">
        <v>289</v>
      </c>
      <c r="AQ517" s="463">
        <v>0</v>
      </c>
      <c r="AT517" s="177" t="s">
        <v>248</v>
      </c>
      <c r="AU517" s="392" t="s">
        <v>3363</v>
      </c>
      <c r="AV517" s="392" t="s">
        <v>3578</v>
      </c>
      <c r="AW517" s="392" t="s">
        <v>3361</v>
      </c>
      <c r="AX517" s="450" t="s">
        <v>3361</v>
      </c>
    </row>
    <row r="518" spans="1:50" ht="35.15" hidden="1" customHeight="1">
      <c r="A518" s="149">
        <v>514</v>
      </c>
      <c r="B518" s="597" t="s">
        <v>248</v>
      </c>
      <c r="C518" s="597"/>
      <c r="D518" s="597" t="s">
        <v>3579</v>
      </c>
      <c r="E518" s="597" t="s">
        <v>3580</v>
      </c>
      <c r="F518" s="597" t="s">
        <v>281</v>
      </c>
      <c r="G518" s="597">
        <v>1</v>
      </c>
      <c r="H518" s="597">
        <v>0</v>
      </c>
      <c r="I518" s="597" t="s">
        <v>2870</v>
      </c>
      <c r="J518" s="597" t="s">
        <v>2965</v>
      </c>
      <c r="K518" s="597" t="s">
        <v>248</v>
      </c>
      <c r="L518" s="597" t="s">
        <v>1689</v>
      </c>
      <c r="M518" s="597" t="s">
        <v>1062</v>
      </c>
      <c r="N518" s="597" t="s">
        <v>3580</v>
      </c>
      <c r="O518" s="597" t="s">
        <v>3580</v>
      </c>
      <c r="P518" s="597" t="s">
        <v>3581</v>
      </c>
      <c r="Q518" s="597">
        <v>2550</v>
      </c>
      <c r="R518" s="621">
        <v>2550</v>
      </c>
      <c r="S518" s="621">
        <v>2501</v>
      </c>
      <c r="T518" s="621">
        <v>42</v>
      </c>
      <c r="U518" s="621">
        <v>7</v>
      </c>
      <c r="V518" s="621">
        <v>49</v>
      </c>
      <c r="W518" s="622">
        <v>0.98080000000000001</v>
      </c>
      <c r="X518" s="464">
        <v>1</v>
      </c>
      <c r="Y518" s="464">
        <v>1</v>
      </c>
      <c r="Z518" s="464">
        <v>1</v>
      </c>
      <c r="AA518" s="464">
        <v>1</v>
      </c>
      <c r="AB518" s="464" t="s">
        <v>248</v>
      </c>
      <c r="AC518" s="463" t="s">
        <v>3582</v>
      </c>
      <c r="AD518" s="463"/>
      <c r="AE518" s="463"/>
      <c r="AF518" s="463"/>
      <c r="AG518" s="463"/>
      <c r="AH518" s="463"/>
      <c r="AI518" s="463"/>
      <c r="AJ518" s="460"/>
      <c r="AK518" s="460"/>
      <c r="AL518" s="460"/>
      <c r="AM518" s="460"/>
      <c r="AN518" s="460"/>
      <c r="AO518" s="460"/>
      <c r="AP518" s="463" t="s">
        <v>289</v>
      </c>
      <c r="AQ518" s="463">
        <v>0</v>
      </c>
      <c r="AT518" s="177" t="s">
        <v>248</v>
      </c>
      <c r="AU518" s="392" t="s">
        <v>3370</v>
      </c>
      <c r="AV518" s="392" t="s">
        <v>3583</v>
      </c>
      <c r="AW518" s="392" t="s">
        <v>3584</v>
      </c>
      <c r="AX518" s="450" t="s">
        <v>3367</v>
      </c>
    </row>
    <row r="519" spans="1:50" ht="35.15" hidden="1" customHeight="1">
      <c r="A519" s="149">
        <v>515</v>
      </c>
      <c r="B519" s="597" t="s">
        <v>248</v>
      </c>
      <c r="C519" s="597"/>
      <c r="D519" s="597" t="s">
        <v>3585</v>
      </c>
      <c r="E519" s="597" t="s">
        <v>3586</v>
      </c>
      <c r="F519" s="597" t="s">
        <v>281</v>
      </c>
      <c r="G519" s="597">
        <v>1</v>
      </c>
      <c r="H519" s="597">
        <v>0</v>
      </c>
      <c r="I519" s="597" t="s">
        <v>2870</v>
      </c>
      <c r="J519" s="597" t="s">
        <v>3124</v>
      </c>
      <c r="K519" s="597" t="s">
        <v>3125</v>
      </c>
      <c r="L519" s="597" t="s">
        <v>1689</v>
      </c>
      <c r="M519" s="597" t="s">
        <v>1062</v>
      </c>
      <c r="N519" s="597" t="s">
        <v>3586</v>
      </c>
      <c r="O519" s="597" t="s">
        <v>3586</v>
      </c>
      <c r="P519" s="597" t="s">
        <v>3587</v>
      </c>
      <c r="Q519" s="597">
        <v>2877</v>
      </c>
      <c r="R519" s="621">
        <v>2873</v>
      </c>
      <c r="S519" s="621">
        <v>2828</v>
      </c>
      <c r="T519" s="621">
        <v>45</v>
      </c>
      <c r="U519" s="621">
        <v>0</v>
      </c>
      <c r="V519" s="621">
        <v>45</v>
      </c>
      <c r="W519" s="622">
        <v>0.98429999999999995</v>
      </c>
      <c r="X519" s="464">
        <v>1</v>
      </c>
      <c r="Y519" s="464">
        <v>1</v>
      </c>
      <c r="Z519" s="464">
        <v>1</v>
      </c>
      <c r="AA519" s="464">
        <v>1</v>
      </c>
      <c r="AB519" s="464" t="s">
        <v>248</v>
      </c>
      <c r="AC519" s="463" t="s">
        <v>3588</v>
      </c>
      <c r="AD519" s="463"/>
      <c r="AE519" s="463"/>
      <c r="AF519" s="463"/>
      <c r="AG519" s="463"/>
      <c r="AH519" s="463"/>
      <c r="AI519" s="463"/>
      <c r="AJ519" s="460"/>
      <c r="AK519" s="460"/>
      <c r="AL519" s="460"/>
      <c r="AM519" s="460"/>
      <c r="AN519" s="460"/>
      <c r="AO519" s="460"/>
      <c r="AP519" s="463" t="s">
        <v>289</v>
      </c>
      <c r="AQ519" s="463">
        <v>0</v>
      </c>
      <c r="AT519" s="177" t="s">
        <v>248</v>
      </c>
      <c r="AU519" s="392" t="s">
        <v>3371</v>
      </c>
      <c r="AV519" s="392" t="s">
        <v>3589</v>
      </c>
      <c r="AW519" s="392" t="s">
        <v>3590</v>
      </c>
      <c r="AX519" s="450" t="s">
        <v>3367</v>
      </c>
    </row>
    <row r="520" spans="1:50" ht="35.15" hidden="1" customHeight="1">
      <c r="A520" s="149">
        <v>516</v>
      </c>
      <c r="B520" s="597" t="s">
        <v>248</v>
      </c>
      <c r="C520" s="597"/>
      <c r="D520" s="597" t="s">
        <v>3591</v>
      </c>
      <c r="E520" s="597" t="s">
        <v>3592</v>
      </c>
      <c r="F520" s="597" t="s">
        <v>281</v>
      </c>
      <c r="G520" s="597">
        <v>1</v>
      </c>
      <c r="H520" s="597">
        <v>0</v>
      </c>
      <c r="I520" s="597" t="s">
        <v>2870</v>
      </c>
      <c r="J520" s="597" t="s">
        <v>3027</v>
      </c>
      <c r="K520" s="597" t="s">
        <v>248</v>
      </c>
      <c r="L520" s="597" t="s">
        <v>1689</v>
      </c>
      <c r="M520" s="597" t="s">
        <v>1062</v>
      </c>
      <c r="N520" s="597" t="s">
        <v>3593</v>
      </c>
      <c r="O520" s="597" t="s">
        <v>3593</v>
      </c>
      <c r="P520" s="597" t="s">
        <v>3594</v>
      </c>
      <c r="Q520" s="597">
        <v>2364</v>
      </c>
      <c r="R520" s="621">
        <v>2384</v>
      </c>
      <c r="S520" s="621">
        <v>2324</v>
      </c>
      <c r="T520" s="621">
        <v>40</v>
      </c>
      <c r="U520" s="621">
        <v>20</v>
      </c>
      <c r="V520" s="621">
        <v>60</v>
      </c>
      <c r="W520" s="622">
        <v>0.9748</v>
      </c>
      <c r="X520" s="464">
        <v>0</v>
      </c>
      <c r="Y520" s="464">
        <v>1</v>
      </c>
      <c r="Z520" s="464">
        <v>1</v>
      </c>
      <c r="AA520" s="464">
        <v>0</v>
      </c>
      <c r="AB520" s="464" t="s">
        <v>248</v>
      </c>
      <c r="AC520" s="463" t="s">
        <v>3595</v>
      </c>
      <c r="AD520" s="463"/>
      <c r="AE520" s="463"/>
      <c r="AF520" s="463"/>
      <c r="AG520" s="463"/>
      <c r="AH520" s="463"/>
      <c r="AI520" s="463"/>
      <c r="AJ520" s="460"/>
      <c r="AK520" s="460"/>
      <c r="AL520" s="460"/>
      <c r="AM520" s="460"/>
      <c r="AN520" s="460"/>
      <c r="AO520" s="460"/>
      <c r="AP520" s="463" t="s">
        <v>289</v>
      </c>
      <c r="AQ520" s="463">
        <v>0</v>
      </c>
      <c r="AT520" s="177" t="s">
        <v>248</v>
      </c>
      <c r="AU520" s="392" t="s">
        <v>3377</v>
      </c>
      <c r="AV520" s="392" t="s">
        <v>3596</v>
      </c>
      <c r="AW520" s="392" t="s">
        <v>3375</v>
      </c>
      <c r="AX520" s="450" t="s">
        <v>3375</v>
      </c>
    </row>
    <row r="521" spans="1:50" ht="35.15" hidden="1" customHeight="1">
      <c r="A521" s="149">
        <v>517</v>
      </c>
      <c r="B521" s="597" t="s">
        <v>248</v>
      </c>
      <c r="C521" s="597"/>
      <c r="D521" s="597" t="s">
        <v>3597</v>
      </c>
      <c r="E521" s="597" t="s">
        <v>3598</v>
      </c>
      <c r="F521" s="597" t="s">
        <v>281</v>
      </c>
      <c r="G521" s="597">
        <v>2</v>
      </c>
      <c r="H521" s="597">
        <v>0</v>
      </c>
      <c r="I521" s="597" t="s">
        <v>2870</v>
      </c>
      <c r="J521" s="597" t="s">
        <v>3002</v>
      </c>
      <c r="K521" s="597" t="s">
        <v>2882</v>
      </c>
      <c r="L521" s="597" t="s">
        <v>1689</v>
      </c>
      <c r="M521" s="597" t="s">
        <v>1062</v>
      </c>
      <c r="N521" s="597" t="s">
        <v>3598</v>
      </c>
      <c r="O521" s="597" t="s">
        <v>3598</v>
      </c>
      <c r="P521" s="597" t="s">
        <v>3599</v>
      </c>
      <c r="Q521" s="597">
        <v>2651</v>
      </c>
      <c r="R521" s="621">
        <v>2711</v>
      </c>
      <c r="S521" s="621">
        <v>2711</v>
      </c>
      <c r="T521" s="621">
        <v>0</v>
      </c>
      <c r="U521" s="621">
        <v>0</v>
      </c>
      <c r="V521" s="621">
        <v>0</v>
      </c>
      <c r="W521" s="622">
        <v>1</v>
      </c>
      <c r="X521" s="464">
        <v>1</v>
      </c>
      <c r="Y521" s="464">
        <v>1</v>
      </c>
      <c r="Z521" s="464">
        <v>1</v>
      </c>
      <c r="AA521" s="464">
        <v>1</v>
      </c>
      <c r="AB521" s="464" t="s">
        <v>248</v>
      </c>
      <c r="AC521" s="463" t="s">
        <v>3600</v>
      </c>
      <c r="AD521" s="463" t="s">
        <v>3601</v>
      </c>
      <c r="AE521" s="463"/>
      <c r="AF521" s="463"/>
      <c r="AG521" s="463"/>
      <c r="AH521" s="463"/>
      <c r="AI521" s="463"/>
      <c r="AJ521" s="460"/>
      <c r="AK521" s="460"/>
      <c r="AL521" s="460"/>
      <c r="AM521" s="460"/>
      <c r="AN521" s="460"/>
      <c r="AO521" s="460"/>
      <c r="AP521" s="463" t="s">
        <v>289</v>
      </c>
      <c r="AQ521" s="463">
        <v>0</v>
      </c>
      <c r="AT521" s="177" t="s">
        <v>248</v>
      </c>
      <c r="AU521" s="392" t="s">
        <v>3383</v>
      </c>
      <c r="AV521" s="392" t="s">
        <v>3602</v>
      </c>
      <c r="AW521" s="392" t="s">
        <v>3603</v>
      </c>
      <c r="AX521" s="450" t="s">
        <v>3381</v>
      </c>
    </row>
    <row r="522" spans="1:50" ht="35.15" hidden="1" customHeight="1">
      <c r="A522" s="149">
        <v>518</v>
      </c>
      <c r="B522" s="597" t="s">
        <v>248</v>
      </c>
      <c r="C522" s="597"/>
      <c r="D522" s="597" t="s">
        <v>3604</v>
      </c>
      <c r="E522" s="597" t="s">
        <v>3605</v>
      </c>
      <c r="F522" s="597" t="s">
        <v>281</v>
      </c>
      <c r="G522" s="597">
        <v>1</v>
      </c>
      <c r="H522" s="597">
        <v>0</v>
      </c>
      <c r="I522" s="597" t="s">
        <v>2870</v>
      </c>
      <c r="J522" s="597" t="s">
        <v>2932</v>
      </c>
      <c r="K522" s="597" t="s">
        <v>2933</v>
      </c>
      <c r="L522" s="597" t="s">
        <v>1689</v>
      </c>
      <c r="M522" s="597" t="s">
        <v>1062</v>
      </c>
      <c r="N522" s="597" t="s">
        <v>3605</v>
      </c>
      <c r="O522" s="597" t="s">
        <v>3605</v>
      </c>
      <c r="P522" s="597" t="s">
        <v>3606</v>
      </c>
      <c r="Q522" s="597">
        <v>2473</v>
      </c>
      <c r="R522" s="621">
        <v>2469</v>
      </c>
      <c r="S522" s="621">
        <v>2445</v>
      </c>
      <c r="T522" s="621">
        <v>21</v>
      </c>
      <c r="U522" s="621">
        <v>3</v>
      </c>
      <c r="V522" s="621">
        <v>24</v>
      </c>
      <c r="W522" s="622">
        <v>0.99029999999999996</v>
      </c>
      <c r="X522" s="464">
        <v>1</v>
      </c>
      <c r="Y522" s="464">
        <v>1</v>
      </c>
      <c r="Z522" s="464">
        <v>1</v>
      </c>
      <c r="AA522" s="464">
        <v>1</v>
      </c>
      <c r="AB522" s="464" t="s">
        <v>248</v>
      </c>
      <c r="AC522" s="463" t="s">
        <v>3607</v>
      </c>
      <c r="AD522" s="463"/>
      <c r="AE522" s="463"/>
      <c r="AF522" s="463"/>
      <c r="AG522" s="463"/>
      <c r="AH522" s="463"/>
      <c r="AI522" s="463"/>
      <c r="AJ522" s="460"/>
      <c r="AK522" s="460"/>
      <c r="AL522" s="460"/>
      <c r="AM522" s="460"/>
      <c r="AN522" s="460"/>
      <c r="AO522" s="460"/>
      <c r="AP522" s="463" t="s">
        <v>289</v>
      </c>
      <c r="AQ522" s="463">
        <v>0</v>
      </c>
      <c r="AT522" s="177" t="s">
        <v>248</v>
      </c>
      <c r="AU522" s="392" t="s">
        <v>3384</v>
      </c>
      <c r="AV522" s="392" t="s">
        <v>3608</v>
      </c>
      <c r="AW522" s="392" t="s">
        <v>3609</v>
      </c>
      <c r="AX522" s="450" t="s">
        <v>3381</v>
      </c>
    </row>
    <row r="523" spans="1:50" ht="35.15" hidden="1" customHeight="1">
      <c r="A523" s="149">
        <v>519</v>
      </c>
      <c r="B523" s="597" t="s">
        <v>248</v>
      </c>
      <c r="C523" s="597"/>
      <c r="D523" s="597" t="s">
        <v>3610</v>
      </c>
      <c r="E523" s="597" t="s">
        <v>3611</v>
      </c>
      <c r="F523" s="597" t="s">
        <v>281</v>
      </c>
      <c r="G523" s="597">
        <v>1</v>
      </c>
      <c r="H523" s="597">
        <v>0</v>
      </c>
      <c r="I523" s="597" t="s">
        <v>2870</v>
      </c>
      <c r="J523" s="597" t="s">
        <v>3042</v>
      </c>
      <c r="K523" s="597" t="s">
        <v>248</v>
      </c>
      <c r="L523" s="597" t="s">
        <v>1689</v>
      </c>
      <c r="M523" s="597" t="s">
        <v>1062</v>
      </c>
      <c r="N523" s="597" t="s">
        <v>3611</v>
      </c>
      <c r="O523" s="597" t="s">
        <v>3611</v>
      </c>
      <c r="P523" s="597" t="s">
        <v>3612</v>
      </c>
      <c r="Q523" s="597">
        <v>4520</v>
      </c>
      <c r="R523" s="621">
        <v>4520</v>
      </c>
      <c r="S523" s="621">
        <v>4432</v>
      </c>
      <c r="T523" s="621">
        <v>80</v>
      </c>
      <c r="U523" s="621">
        <v>8</v>
      </c>
      <c r="V523" s="621">
        <v>88</v>
      </c>
      <c r="W523" s="622">
        <v>0.98050000000000004</v>
      </c>
      <c r="X523" s="464">
        <v>1</v>
      </c>
      <c r="Y523" s="464">
        <v>1</v>
      </c>
      <c r="Z523" s="464">
        <v>1</v>
      </c>
      <c r="AA523" s="464">
        <v>1</v>
      </c>
      <c r="AB523" s="464" t="s">
        <v>248</v>
      </c>
      <c r="AC523" s="463" t="s">
        <v>3613</v>
      </c>
      <c r="AD523" s="463"/>
      <c r="AE523" s="463"/>
      <c r="AF523" s="463"/>
      <c r="AG523" s="463"/>
      <c r="AH523" s="463"/>
      <c r="AI523" s="463"/>
      <c r="AJ523" s="460"/>
      <c r="AK523" s="460"/>
      <c r="AL523" s="460"/>
      <c r="AM523" s="460"/>
      <c r="AN523" s="460"/>
      <c r="AO523" s="460"/>
      <c r="AP523" s="463" t="s">
        <v>289</v>
      </c>
      <c r="AQ523" s="463">
        <v>0</v>
      </c>
      <c r="AT523" s="177" t="s">
        <v>248</v>
      </c>
      <c r="AU523" s="392" t="s">
        <v>3390</v>
      </c>
      <c r="AV523" s="392" t="s">
        <v>3614</v>
      </c>
      <c r="AW523" s="392" t="s">
        <v>3387</v>
      </c>
      <c r="AX523" s="450" t="s">
        <v>3387</v>
      </c>
    </row>
    <row r="524" spans="1:50" ht="35.15" hidden="1" customHeight="1">
      <c r="A524" s="149">
        <v>520</v>
      </c>
      <c r="B524" s="597" t="s">
        <v>248</v>
      </c>
      <c r="C524" s="597"/>
      <c r="D524" s="597" t="s">
        <v>3615</v>
      </c>
      <c r="E524" s="597" t="s">
        <v>3616</v>
      </c>
      <c r="F524" s="597" t="s">
        <v>281</v>
      </c>
      <c r="G524" s="597">
        <v>2</v>
      </c>
      <c r="H524" s="597">
        <v>0</v>
      </c>
      <c r="I524" s="597" t="s">
        <v>2870</v>
      </c>
      <c r="J524" s="597" t="s">
        <v>2973</v>
      </c>
      <c r="K524" s="597" t="s">
        <v>248</v>
      </c>
      <c r="L524" s="597" t="s">
        <v>1689</v>
      </c>
      <c r="M524" s="597" t="s">
        <v>1062</v>
      </c>
      <c r="N524" s="597" t="s">
        <v>3616</v>
      </c>
      <c r="O524" s="597" t="s">
        <v>3616</v>
      </c>
      <c r="P524" s="597" t="s">
        <v>3617</v>
      </c>
      <c r="Q524" s="597">
        <v>3302</v>
      </c>
      <c r="R524" s="621">
        <v>3556</v>
      </c>
      <c r="S524" s="621">
        <v>2799</v>
      </c>
      <c r="T524" s="621">
        <v>727</v>
      </c>
      <c r="U524" s="621">
        <v>30</v>
      </c>
      <c r="V524" s="621">
        <v>757</v>
      </c>
      <c r="W524" s="622">
        <v>0.78710000000000002</v>
      </c>
      <c r="X524" s="464">
        <v>0</v>
      </c>
      <c r="Y524" s="464">
        <v>1</v>
      </c>
      <c r="Z524" s="464">
        <v>1</v>
      </c>
      <c r="AA524" s="464">
        <v>0</v>
      </c>
      <c r="AB524" s="464" t="s">
        <v>248</v>
      </c>
      <c r="AC524" s="463" t="s">
        <v>3618</v>
      </c>
      <c r="AD524" s="463" t="s">
        <v>3619</v>
      </c>
      <c r="AE524" s="463"/>
      <c r="AF524" s="463"/>
      <c r="AG524" s="463"/>
      <c r="AH524" s="463"/>
      <c r="AI524" s="463"/>
      <c r="AJ524" s="460"/>
      <c r="AK524" s="460"/>
      <c r="AL524" s="460"/>
      <c r="AM524" s="460"/>
      <c r="AN524" s="460"/>
      <c r="AO524" s="460"/>
      <c r="AP524" s="463" t="s">
        <v>289</v>
      </c>
      <c r="AQ524" s="463">
        <v>0</v>
      </c>
      <c r="AT524" s="177" t="s">
        <v>248</v>
      </c>
      <c r="AU524" s="392" t="s">
        <v>3391</v>
      </c>
      <c r="AV524" s="392" t="s">
        <v>3620</v>
      </c>
      <c r="AW524" s="392" t="s">
        <v>3621</v>
      </c>
      <c r="AX524" s="450" t="s">
        <v>3387</v>
      </c>
    </row>
    <row r="525" spans="1:50" ht="35.15" hidden="1" customHeight="1">
      <c r="A525" s="149">
        <v>521</v>
      </c>
      <c r="B525" s="597" t="s">
        <v>248</v>
      </c>
      <c r="C525" s="597"/>
      <c r="D525" s="597" t="s">
        <v>3622</v>
      </c>
      <c r="E525" s="597" t="s">
        <v>3623</v>
      </c>
      <c r="F525" s="597" t="s">
        <v>281</v>
      </c>
      <c r="G525" s="597">
        <v>1</v>
      </c>
      <c r="H525" s="597">
        <v>0</v>
      </c>
      <c r="I525" s="597" t="s">
        <v>2870</v>
      </c>
      <c r="J525" s="597" t="s">
        <v>3147</v>
      </c>
      <c r="K525" s="597" t="s">
        <v>2882</v>
      </c>
      <c r="L525" s="597" t="s">
        <v>3260</v>
      </c>
      <c r="M525" s="597" t="s">
        <v>3261</v>
      </c>
      <c r="N525" s="597" t="s">
        <v>3259</v>
      </c>
      <c r="O525" s="597" t="s">
        <v>3259</v>
      </c>
      <c r="P525" s="597" t="s">
        <v>3624</v>
      </c>
      <c r="Q525" s="597">
        <v>2293</v>
      </c>
      <c r="R525" s="621">
        <v>2452</v>
      </c>
      <c r="S525" s="621">
        <v>2452</v>
      </c>
      <c r="T525" s="621">
        <v>0</v>
      </c>
      <c r="U525" s="621">
        <v>0</v>
      </c>
      <c r="V525" s="621">
        <v>0</v>
      </c>
      <c r="W525" s="622">
        <v>1</v>
      </c>
      <c r="X525" s="464">
        <v>1</v>
      </c>
      <c r="Y525" s="464">
        <v>1</v>
      </c>
      <c r="Z525" s="464">
        <v>1</v>
      </c>
      <c r="AA525" s="464">
        <v>1</v>
      </c>
      <c r="AB525" s="464" t="s">
        <v>248</v>
      </c>
      <c r="AC525" s="463" t="s">
        <v>3625</v>
      </c>
      <c r="AD525" s="463"/>
      <c r="AE525" s="463"/>
      <c r="AF525" s="463"/>
      <c r="AG525" s="463"/>
      <c r="AH525" s="463"/>
      <c r="AI525" s="463"/>
      <c r="AJ525" s="460"/>
      <c r="AK525" s="460"/>
      <c r="AL525" s="460"/>
      <c r="AM525" s="460"/>
      <c r="AN525" s="460"/>
      <c r="AO525" s="460"/>
      <c r="AP525" s="463" t="s">
        <v>289</v>
      </c>
      <c r="AQ525" s="463">
        <v>0</v>
      </c>
      <c r="AT525" s="177" t="s">
        <v>248</v>
      </c>
      <c r="AU525" s="392" t="s">
        <v>3392</v>
      </c>
      <c r="AV525" s="392" t="s">
        <v>3626</v>
      </c>
      <c r="AW525" s="392" t="s">
        <v>3627</v>
      </c>
      <c r="AX525" s="450" t="s">
        <v>3387</v>
      </c>
    </row>
    <row r="526" spans="1:50" ht="35.15" hidden="1" customHeight="1">
      <c r="A526" s="149">
        <v>522</v>
      </c>
      <c r="B526" s="597" t="s">
        <v>1684</v>
      </c>
      <c r="C526" s="597"/>
      <c r="D526" s="597" t="s">
        <v>3628</v>
      </c>
      <c r="E526" s="597" t="s">
        <v>3629</v>
      </c>
      <c r="F526" s="597" t="s">
        <v>281</v>
      </c>
      <c r="G526" s="597">
        <v>1</v>
      </c>
      <c r="H526" s="597">
        <v>0</v>
      </c>
      <c r="I526" s="597" t="s">
        <v>2870</v>
      </c>
      <c r="J526" s="597" t="s">
        <v>2957</v>
      </c>
      <c r="K526" s="597" t="s">
        <v>2958</v>
      </c>
      <c r="L526" s="597" t="s">
        <v>1689</v>
      </c>
      <c r="M526" s="597" t="s">
        <v>1062</v>
      </c>
      <c r="N526" s="597" t="s">
        <v>3630</v>
      </c>
      <c r="O526" s="597" t="s">
        <v>3630</v>
      </c>
      <c r="P526" s="597" t="s">
        <v>3631</v>
      </c>
      <c r="Q526" s="597">
        <v>2025</v>
      </c>
      <c r="R526" s="621">
        <v>2025</v>
      </c>
      <c r="S526" s="621">
        <v>1965</v>
      </c>
      <c r="T526" s="621">
        <v>20</v>
      </c>
      <c r="U526" s="621">
        <v>40</v>
      </c>
      <c r="V526" s="621">
        <v>60</v>
      </c>
      <c r="W526" s="622">
        <v>0.97040000000000004</v>
      </c>
      <c r="X526" s="464">
        <v>0</v>
      </c>
      <c r="Y526" s="464">
        <v>1</v>
      </c>
      <c r="Z526" s="464">
        <v>1</v>
      </c>
      <c r="AA526" s="464">
        <v>0</v>
      </c>
      <c r="AB526" s="464" t="s">
        <v>1684</v>
      </c>
      <c r="AC526" s="463" t="s">
        <v>3632</v>
      </c>
      <c r="AD526" s="463"/>
      <c r="AE526" s="463"/>
      <c r="AF526" s="463"/>
      <c r="AG526" s="463"/>
      <c r="AH526" s="463"/>
      <c r="AI526" s="463"/>
      <c r="AJ526" s="460"/>
      <c r="AK526" s="460"/>
      <c r="AL526" s="460"/>
      <c r="AM526" s="460"/>
      <c r="AN526" s="460"/>
      <c r="AO526" s="460"/>
      <c r="AP526" s="463" t="s">
        <v>289</v>
      </c>
      <c r="AQ526" s="463">
        <v>0</v>
      </c>
      <c r="AT526" s="177" t="s">
        <v>248</v>
      </c>
      <c r="AU526" s="392" t="s">
        <v>3393</v>
      </c>
      <c r="AV526" s="392" t="s">
        <v>3633</v>
      </c>
      <c r="AW526" s="392" t="s">
        <v>3634</v>
      </c>
      <c r="AX526" s="450" t="s">
        <v>3387</v>
      </c>
    </row>
    <row r="527" spans="1:50" ht="35.15" hidden="1" customHeight="1">
      <c r="A527" s="149">
        <v>523</v>
      </c>
      <c r="B527" s="597" t="s">
        <v>248</v>
      </c>
      <c r="C527" s="597"/>
      <c r="D527" s="597" t="s">
        <v>3635</v>
      </c>
      <c r="E527" s="597" t="s">
        <v>3636</v>
      </c>
      <c r="F527" s="597" t="s">
        <v>281</v>
      </c>
      <c r="G527" s="597">
        <v>1</v>
      </c>
      <c r="H527" s="597">
        <v>0</v>
      </c>
      <c r="I527" s="597" t="s">
        <v>2870</v>
      </c>
      <c r="J527" s="597" t="s">
        <v>3042</v>
      </c>
      <c r="K527" s="597" t="s">
        <v>248</v>
      </c>
      <c r="L527" s="597" t="s">
        <v>1689</v>
      </c>
      <c r="M527" s="597" t="s">
        <v>1062</v>
      </c>
      <c r="N527" s="597" t="s">
        <v>3041</v>
      </c>
      <c r="O527" s="597" t="s">
        <v>3041</v>
      </c>
      <c r="P527" s="597" t="s">
        <v>3637</v>
      </c>
      <c r="Q527" s="597">
        <v>4156</v>
      </c>
      <c r="R527" s="621">
        <v>3574</v>
      </c>
      <c r="S527" s="621">
        <v>3514</v>
      </c>
      <c r="T527" s="621">
        <v>56</v>
      </c>
      <c r="U527" s="621">
        <v>4</v>
      </c>
      <c r="V527" s="621">
        <v>60</v>
      </c>
      <c r="W527" s="622">
        <v>0.98319999999999996</v>
      </c>
      <c r="X527" s="464">
        <v>1</v>
      </c>
      <c r="Y527" s="464">
        <v>1</v>
      </c>
      <c r="Z527" s="464">
        <v>1</v>
      </c>
      <c r="AA527" s="464">
        <v>1</v>
      </c>
      <c r="AB527" s="464" t="s">
        <v>248</v>
      </c>
      <c r="AC527" s="463" t="s">
        <v>3638</v>
      </c>
      <c r="AD527" s="463"/>
      <c r="AE527" s="463"/>
      <c r="AF527" s="463"/>
      <c r="AG527" s="463"/>
      <c r="AH527" s="463"/>
      <c r="AI527" s="463"/>
      <c r="AJ527" s="460"/>
      <c r="AK527" s="460"/>
      <c r="AL527" s="460"/>
      <c r="AM527" s="460"/>
      <c r="AN527" s="460"/>
      <c r="AO527" s="460"/>
      <c r="AP527" s="463" t="s">
        <v>289</v>
      </c>
      <c r="AQ527" s="463">
        <v>0</v>
      </c>
      <c r="AT527" s="177" t="s">
        <v>248</v>
      </c>
      <c r="AU527" s="392" t="s">
        <v>3394</v>
      </c>
      <c r="AV527" s="392" t="s">
        <v>3639</v>
      </c>
      <c r="AW527" s="392" t="s">
        <v>3640</v>
      </c>
      <c r="AX527" s="450" t="s">
        <v>3387</v>
      </c>
    </row>
    <row r="528" spans="1:50" ht="35.15" hidden="1" customHeight="1">
      <c r="A528" s="149">
        <v>524</v>
      </c>
      <c r="B528" s="597" t="s">
        <v>248</v>
      </c>
      <c r="C528" s="597"/>
      <c r="D528" s="597" t="s">
        <v>3641</v>
      </c>
      <c r="E528" s="597" t="s">
        <v>3642</v>
      </c>
      <c r="F528" s="597" t="s">
        <v>281</v>
      </c>
      <c r="G528" s="597">
        <v>1</v>
      </c>
      <c r="H528" s="597">
        <v>0</v>
      </c>
      <c r="I528" s="597" t="s">
        <v>2870</v>
      </c>
      <c r="J528" s="597" t="s">
        <v>3147</v>
      </c>
      <c r="K528" s="597" t="s">
        <v>2882</v>
      </c>
      <c r="L528" s="597" t="s">
        <v>1689</v>
      </c>
      <c r="M528" s="597" t="s">
        <v>1062</v>
      </c>
      <c r="N528" s="597" t="s">
        <v>3642</v>
      </c>
      <c r="O528" s="597" t="s">
        <v>3642</v>
      </c>
      <c r="P528" s="597" t="s">
        <v>3643</v>
      </c>
      <c r="Q528" s="597">
        <v>7048</v>
      </c>
      <c r="R528" s="621">
        <v>7058</v>
      </c>
      <c r="S528" s="621">
        <v>6948</v>
      </c>
      <c r="T528" s="621">
        <v>102</v>
      </c>
      <c r="U528" s="621">
        <v>8</v>
      </c>
      <c r="V528" s="621">
        <v>110</v>
      </c>
      <c r="W528" s="622">
        <v>0.98440000000000005</v>
      </c>
      <c r="X528" s="464">
        <v>1</v>
      </c>
      <c r="Y528" s="464">
        <v>1</v>
      </c>
      <c r="Z528" s="464">
        <v>1</v>
      </c>
      <c r="AA528" s="464">
        <v>1</v>
      </c>
      <c r="AB528" s="464" t="s">
        <v>248</v>
      </c>
      <c r="AC528" s="463" t="s">
        <v>3644</v>
      </c>
      <c r="AD528" s="463"/>
      <c r="AE528" s="463"/>
      <c r="AF528" s="463"/>
      <c r="AG528" s="463"/>
      <c r="AH528" s="463"/>
      <c r="AI528" s="463"/>
      <c r="AJ528" s="460"/>
      <c r="AK528" s="460"/>
      <c r="AL528" s="460"/>
      <c r="AM528" s="460"/>
      <c r="AN528" s="460"/>
      <c r="AO528" s="460"/>
      <c r="AP528" s="463" t="s">
        <v>289</v>
      </c>
      <c r="AQ528" s="463">
        <v>0</v>
      </c>
      <c r="AT528" s="177" t="s">
        <v>248</v>
      </c>
      <c r="AU528" s="392" t="s">
        <v>3400</v>
      </c>
      <c r="AV528" s="392" t="s">
        <v>3645</v>
      </c>
      <c r="AW528" s="392" t="s">
        <v>3646</v>
      </c>
      <c r="AX528" s="450" t="s">
        <v>3398</v>
      </c>
    </row>
    <row r="529" spans="1:50" ht="35.15" hidden="1" customHeight="1">
      <c r="A529" s="149">
        <v>525</v>
      </c>
      <c r="B529" s="597" t="s">
        <v>248</v>
      </c>
      <c r="C529" s="597"/>
      <c r="D529" s="597" t="s">
        <v>3647</v>
      </c>
      <c r="E529" s="597" t="s">
        <v>3648</v>
      </c>
      <c r="F529" s="597" t="s">
        <v>281</v>
      </c>
      <c r="G529" s="597">
        <v>2</v>
      </c>
      <c r="H529" s="597">
        <v>0</v>
      </c>
      <c r="I529" s="597" t="s">
        <v>2870</v>
      </c>
      <c r="J529" s="597" t="s">
        <v>2973</v>
      </c>
      <c r="K529" s="597" t="s">
        <v>248</v>
      </c>
      <c r="L529" s="597" t="s">
        <v>1689</v>
      </c>
      <c r="M529" s="597" t="s">
        <v>1062</v>
      </c>
      <c r="N529" s="597" t="s">
        <v>3648</v>
      </c>
      <c r="O529" s="597" t="s">
        <v>3648</v>
      </c>
      <c r="P529" s="597" t="s">
        <v>3649</v>
      </c>
      <c r="Q529" s="597">
        <v>11002</v>
      </c>
      <c r="R529" s="621">
        <v>10878</v>
      </c>
      <c r="S529" s="621">
        <v>0</v>
      </c>
      <c r="T529" s="621">
        <v>10460</v>
      </c>
      <c r="U529" s="621">
        <v>418</v>
      </c>
      <c r="V529" s="621">
        <v>10878</v>
      </c>
      <c r="W529" s="622">
        <v>0</v>
      </c>
      <c r="X529" s="464">
        <v>0</v>
      </c>
      <c r="Y529" s="464">
        <v>0</v>
      </c>
      <c r="Z529" s="464">
        <v>0</v>
      </c>
      <c r="AA529" s="464">
        <v>0</v>
      </c>
      <c r="AB529" s="464" t="s">
        <v>248</v>
      </c>
      <c r="AC529" s="463" t="s">
        <v>3650</v>
      </c>
      <c r="AD529" s="463" t="s">
        <v>3651</v>
      </c>
      <c r="AE529" s="463"/>
      <c r="AF529" s="463"/>
      <c r="AG529" s="463"/>
      <c r="AH529" s="463"/>
      <c r="AI529" s="463"/>
      <c r="AJ529" s="460"/>
      <c r="AK529" s="460"/>
      <c r="AL529" s="460"/>
      <c r="AM529" s="460"/>
      <c r="AN529" s="460"/>
      <c r="AO529" s="460"/>
      <c r="AP529" s="463" t="s">
        <v>289</v>
      </c>
      <c r="AQ529" s="463">
        <v>0</v>
      </c>
      <c r="AT529" s="177" t="s">
        <v>1684</v>
      </c>
      <c r="AU529" s="392" t="s">
        <v>3406</v>
      </c>
      <c r="AV529" s="392" t="s">
        <v>3652</v>
      </c>
      <c r="AW529" s="392" t="s">
        <v>3653</v>
      </c>
      <c r="AX529" s="450" t="s">
        <v>3404</v>
      </c>
    </row>
    <row r="530" spans="1:50" ht="35.15" hidden="1" customHeight="1">
      <c r="A530" s="149">
        <v>526</v>
      </c>
      <c r="B530" s="597" t="s">
        <v>248</v>
      </c>
      <c r="C530" s="597"/>
      <c r="D530" s="597" t="s">
        <v>3654</v>
      </c>
      <c r="E530" s="597" t="s">
        <v>3655</v>
      </c>
      <c r="F530" s="597" t="s">
        <v>281</v>
      </c>
      <c r="G530" s="597">
        <v>1</v>
      </c>
      <c r="H530" s="597">
        <v>0</v>
      </c>
      <c r="I530" s="597" t="s">
        <v>2870</v>
      </c>
      <c r="J530" s="597" t="s">
        <v>3147</v>
      </c>
      <c r="K530" s="597" t="s">
        <v>2882</v>
      </c>
      <c r="L530" s="597" t="s">
        <v>1689</v>
      </c>
      <c r="M530" s="597" t="s">
        <v>1062</v>
      </c>
      <c r="N530" s="597" t="s">
        <v>2897</v>
      </c>
      <c r="O530" s="597" t="s">
        <v>2897</v>
      </c>
      <c r="P530" s="597" t="s">
        <v>3656</v>
      </c>
      <c r="Q530" s="597">
        <v>3688</v>
      </c>
      <c r="R530" s="621">
        <v>3568</v>
      </c>
      <c r="S530" s="621">
        <v>3533</v>
      </c>
      <c r="T530" s="621">
        <v>22</v>
      </c>
      <c r="U530" s="621">
        <v>13</v>
      </c>
      <c r="V530" s="621">
        <v>35</v>
      </c>
      <c r="W530" s="622">
        <v>0.99019999999999997</v>
      </c>
      <c r="X530" s="464">
        <v>1</v>
      </c>
      <c r="Y530" s="464">
        <v>1</v>
      </c>
      <c r="Z530" s="464">
        <v>1</v>
      </c>
      <c r="AA530" s="464">
        <v>1</v>
      </c>
      <c r="AB530" s="464" t="s">
        <v>248</v>
      </c>
      <c r="AC530" s="463" t="s">
        <v>3657</v>
      </c>
      <c r="AD530" s="463"/>
      <c r="AE530" s="463"/>
      <c r="AF530" s="463"/>
      <c r="AG530" s="463"/>
      <c r="AH530" s="463"/>
      <c r="AI530" s="463"/>
      <c r="AJ530" s="460"/>
      <c r="AK530" s="460"/>
      <c r="AL530" s="460"/>
      <c r="AM530" s="460"/>
      <c r="AN530" s="460"/>
      <c r="AO530" s="460"/>
      <c r="AP530" s="463" t="s">
        <v>289</v>
      </c>
      <c r="AQ530" s="463">
        <v>0</v>
      </c>
      <c r="AT530" s="177" t="s">
        <v>248</v>
      </c>
      <c r="AU530" s="392" t="s">
        <v>3413</v>
      </c>
      <c r="AV530" s="392" t="s">
        <v>3658</v>
      </c>
      <c r="AW530" s="392" t="s">
        <v>3659</v>
      </c>
      <c r="AX530" s="450" t="s">
        <v>3410</v>
      </c>
    </row>
    <row r="531" spans="1:50" ht="35.15" hidden="1" customHeight="1">
      <c r="A531" s="149">
        <v>527</v>
      </c>
      <c r="B531" s="597" t="s">
        <v>248</v>
      </c>
      <c r="C531" s="597"/>
      <c r="D531" s="597" t="s">
        <v>3660</v>
      </c>
      <c r="E531" s="597" t="s">
        <v>3661</v>
      </c>
      <c r="F531" s="597" t="s">
        <v>281</v>
      </c>
      <c r="G531" s="597">
        <v>2</v>
      </c>
      <c r="H531" s="597">
        <v>0</v>
      </c>
      <c r="I531" s="597" t="s">
        <v>2870</v>
      </c>
      <c r="J531" s="597" t="s">
        <v>3002</v>
      </c>
      <c r="K531" s="597" t="s">
        <v>2882</v>
      </c>
      <c r="L531" s="597" t="s">
        <v>1689</v>
      </c>
      <c r="M531" s="597" t="s">
        <v>1062</v>
      </c>
      <c r="N531" s="597" t="s">
        <v>3662</v>
      </c>
      <c r="O531" s="597" t="s">
        <v>3663</v>
      </c>
      <c r="P531" s="597" t="s">
        <v>3664</v>
      </c>
      <c r="Q531" s="597">
        <v>2068</v>
      </c>
      <c r="R531" s="621">
        <v>1986</v>
      </c>
      <c r="S531" s="621">
        <v>1785</v>
      </c>
      <c r="T531" s="621">
        <v>187</v>
      </c>
      <c r="U531" s="621">
        <v>14</v>
      </c>
      <c r="V531" s="621">
        <v>201</v>
      </c>
      <c r="W531" s="622">
        <v>0.89880000000000004</v>
      </c>
      <c r="X531" s="464">
        <v>0</v>
      </c>
      <c r="Y531" s="464">
        <v>1</v>
      </c>
      <c r="Z531" s="464">
        <v>1</v>
      </c>
      <c r="AA531" s="464">
        <v>0</v>
      </c>
      <c r="AB531" s="464" t="s">
        <v>248</v>
      </c>
      <c r="AC531" s="463" t="s">
        <v>3665</v>
      </c>
      <c r="AD531" s="463" t="s">
        <v>3666</v>
      </c>
      <c r="AE531" s="463"/>
      <c r="AF531" s="463"/>
      <c r="AG531" s="463"/>
      <c r="AH531" s="463"/>
      <c r="AI531" s="463"/>
      <c r="AJ531" s="460"/>
      <c r="AK531" s="460"/>
      <c r="AL531" s="460"/>
      <c r="AM531" s="460"/>
      <c r="AN531" s="460"/>
      <c r="AO531" s="460"/>
      <c r="AP531" s="463" t="s">
        <v>289</v>
      </c>
      <c r="AQ531" s="463">
        <v>0</v>
      </c>
      <c r="AT531" s="177" t="s">
        <v>248</v>
      </c>
      <c r="AU531" s="392" t="s">
        <v>3414</v>
      </c>
      <c r="AV531" s="392" t="s">
        <v>3667</v>
      </c>
      <c r="AW531" s="392" t="s">
        <v>3668</v>
      </c>
      <c r="AX531" s="450" t="s">
        <v>3410</v>
      </c>
    </row>
    <row r="532" spans="1:50" ht="35.15" hidden="1" customHeight="1">
      <c r="A532" s="149">
        <v>528</v>
      </c>
      <c r="B532" s="597" t="s">
        <v>1684</v>
      </c>
      <c r="C532" s="597"/>
      <c r="D532" s="597" t="s">
        <v>3669</v>
      </c>
      <c r="E532" s="597" t="s">
        <v>3670</v>
      </c>
      <c r="F532" s="597" t="s">
        <v>281</v>
      </c>
      <c r="G532" s="597">
        <v>2</v>
      </c>
      <c r="H532" s="597">
        <v>0</v>
      </c>
      <c r="I532" s="597" t="s">
        <v>2870</v>
      </c>
      <c r="J532" s="597" t="s">
        <v>2957</v>
      </c>
      <c r="K532" s="597" t="s">
        <v>2958</v>
      </c>
      <c r="L532" s="597" t="s">
        <v>1689</v>
      </c>
      <c r="M532" s="597" t="s">
        <v>1062</v>
      </c>
      <c r="N532" s="597" t="s">
        <v>3670</v>
      </c>
      <c r="O532" s="597" t="s">
        <v>3670</v>
      </c>
      <c r="P532" s="597" t="s">
        <v>3671</v>
      </c>
      <c r="Q532" s="597">
        <v>3823</v>
      </c>
      <c r="R532" s="621">
        <v>3823</v>
      </c>
      <c r="S532" s="621">
        <v>3550</v>
      </c>
      <c r="T532" s="621">
        <v>273</v>
      </c>
      <c r="U532" s="621">
        <v>0</v>
      </c>
      <c r="V532" s="621">
        <v>273</v>
      </c>
      <c r="W532" s="622">
        <v>0.92859999999999998</v>
      </c>
      <c r="X532" s="464">
        <v>0</v>
      </c>
      <c r="Y532" s="464">
        <v>1</v>
      </c>
      <c r="Z532" s="464">
        <v>1</v>
      </c>
      <c r="AA532" s="464">
        <v>0</v>
      </c>
      <c r="AB532" s="464" t="s">
        <v>1684</v>
      </c>
      <c r="AC532" s="463" t="s">
        <v>3672</v>
      </c>
      <c r="AD532" s="463" t="s">
        <v>3673</v>
      </c>
      <c r="AE532" s="463"/>
      <c r="AF532" s="463"/>
      <c r="AG532" s="463"/>
      <c r="AH532" s="463"/>
      <c r="AI532" s="463"/>
      <c r="AJ532" s="460"/>
      <c r="AK532" s="460"/>
      <c r="AL532" s="460"/>
      <c r="AM532" s="460"/>
      <c r="AN532" s="460"/>
      <c r="AO532" s="460"/>
      <c r="AP532" s="463" t="s">
        <v>289</v>
      </c>
      <c r="AQ532" s="463">
        <v>0</v>
      </c>
      <c r="AT532" s="177" t="s">
        <v>248</v>
      </c>
      <c r="AU532" s="392" t="s">
        <v>3419</v>
      </c>
      <c r="AV532" s="392" t="s">
        <v>3674</v>
      </c>
      <c r="AW532" s="392" t="s">
        <v>3417</v>
      </c>
      <c r="AX532" s="450" t="s">
        <v>3417</v>
      </c>
    </row>
    <row r="533" spans="1:50" ht="35.15" hidden="1" customHeight="1">
      <c r="A533" s="149">
        <v>529</v>
      </c>
      <c r="B533" s="597" t="s">
        <v>248</v>
      </c>
      <c r="C533" s="597"/>
      <c r="D533" s="597" t="s">
        <v>3675</v>
      </c>
      <c r="E533" s="597" t="s">
        <v>3676</v>
      </c>
      <c r="F533" s="597" t="s">
        <v>281</v>
      </c>
      <c r="G533" s="597">
        <v>1</v>
      </c>
      <c r="H533" s="597">
        <v>0</v>
      </c>
      <c r="I533" s="597" t="s">
        <v>2870</v>
      </c>
      <c r="J533" s="597" t="s">
        <v>2973</v>
      </c>
      <c r="K533" s="597" t="s">
        <v>248</v>
      </c>
      <c r="L533" s="597" t="s">
        <v>1689</v>
      </c>
      <c r="M533" s="597" t="s">
        <v>1062</v>
      </c>
      <c r="N533" s="597" t="s">
        <v>3677</v>
      </c>
      <c r="O533" s="597" t="s">
        <v>3677</v>
      </c>
      <c r="P533" s="597" t="s">
        <v>3678</v>
      </c>
      <c r="Q533" s="597">
        <v>2684</v>
      </c>
      <c r="R533" s="621">
        <v>2808</v>
      </c>
      <c r="S533" s="621">
        <v>2772</v>
      </c>
      <c r="T533" s="621">
        <v>12</v>
      </c>
      <c r="U533" s="621">
        <v>24</v>
      </c>
      <c r="V533" s="621">
        <v>36</v>
      </c>
      <c r="W533" s="622">
        <v>0.98719999999999997</v>
      </c>
      <c r="X533" s="464">
        <v>1</v>
      </c>
      <c r="Y533" s="464">
        <v>0</v>
      </c>
      <c r="Z533" s="464">
        <v>1</v>
      </c>
      <c r="AA533" s="464">
        <v>0</v>
      </c>
      <c r="AB533" s="464" t="s">
        <v>248</v>
      </c>
      <c r="AC533" s="463" t="s">
        <v>3679</v>
      </c>
      <c r="AD533" s="463"/>
      <c r="AE533" s="463"/>
      <c r="AF533" s="463"/>
      <c r="AG533" s="463"/>
      <c r="AH533" s="463"/>
      <c r="AI533" s="463"/>
      <c r="AJ533" s="460"/>
      <c r="AK533" s="460"/>
      <c r="AL533" s="460"/>
      <c r="AM533" s="460"/>
      <c r="AN533" s="460"/>
      <c r="AO533" s="460"/>
      <c r="AP533" s="463" t="s">
        <v>289</v>
      </c>
      <c r="AQ533" s="463">
        <v>0</v>
      </c>
      <c r="AT533" s="177" t="s">
        <v>248</v>
      </c>
      <c r="AU533" s="392" t="s">
        <v>3425</v>
      </c>
      <c r="AV533" s="392" t="s">
        <v>3680</v>
      </c>
      <c r="AW533" s="392" t="s">
        <v>3681</v>
      </c>
      <c r="AX533" s="450" t="s">
        <v>3422</v>
      </c>
    </row>
    <row r="534" spans="1:50" ht="35.15" hidden="1" customHeight="1">
      <c r="A534" s="149">
        <v>530</v>
      </c>
      <c r="B534" s="597" t="s">
        <v>248</v>
      </c>
      <c r="C534" s="597"/>
      <c r="D534" s="597" t="s">
        <v>3682</v>
      </c>
      <c r="E534" s="597" t="s">
        <v>3683</v>
      </c>
      <c r="F534" s="597" t="s">
        <v>281</v>
      </c>
      <c r="G534" s="597">
        <v>1</v>
      </c>
      <c r="H534" s="597">
        <v>0</v>
      </c>
      <c r="I534" s="597" t="s">
        <v>2870</v>
      </c>
      <c r="J534" s="597" t="s">
        <v>3147</v>
      </c>
      <c r="K534" s="597" t="s">
        <v>2882</v>
      </c>
      <c r="L534" s="597" t="s">
        <v>1689</v>
      </c>
      <c r="M534" s="597" t="s">
        <v>1062</v>
      </c>
      <c r="N534" s="597" t="s">
        <v>2897</v>
      </c>
      <c r="O534" s="597" t="s">
        <v>2897</v>
      </c>
      <c r="P534" s="597" t="s">
        <v>3684</v>
      </c>
      <c r="Q534" s="597">
        <v>2662</v>
      </c>
      <c r="R534" s="621">
        <v>2629</v>
      </c>
      <c r="S534" s="621">
        <v>2584</v>
      </c>
      <c r="T534" s="621">
        <v>41</v>
      </c>
      <c r="U534" s="621">
        <v>4</v>
      </c>
      <c r="V534" s="621">
        <v>45</v>
      </c>
      <c r="W534" s="622">
        <v>0.9829</v>
      </c>
      <c r="X534" s="464">
        <v>1</v>
      </c>
      <c r="Y534" s="464">
        <v>1</v>
      </c>
      <c r="Z534" s="464">
        <v>1</v>
      </c>
      <c r="AA534" s="464">
        <v>1</v>
      </c>
      <c r="AB534" s="464" t="s">
        <v>248</v>
      </c>
      <c r="AC534" s="463" t="s">
        <v>3685</v>
      </c>
      <c r="AD534" s="463"/>
      <c r="AE534" s="463"/>
      <c r="AF534" s="463"/>
      <c r="AG534" s="463"/>
      <c r="AH534" s="463"/>
      <c r="AI534" s="463"/>
      <c r="AJ534" s="460"/>
      <c r="AK534" s="460"/>
      <c r="AL534" s="460"/>
      <c r="AM534" s="460"/>
      <c r="AN534" s="460"/>
      <c r="AO534" s="460"/>
      <c r="AP534" s="463" t="s">
        <v>289</v>
      </c>
      <c r="AQ534" s="463">
        <v>0</v>
      </c>
      <c r="AT534" s="177" t="s">
        <v>248</v>
      </c>
      <c r="AU534" s="392" t="s">
        <v>3431</v>
      </c>
      <c r="AV534" s="392" t="s">
        <v>3686</v>
      </c>
      <c r="AW534" s="392" t="s">
        <v>3687</v>
      </c>
      <c r="AX534" s="450" t="s">
        <v>3429</v>
      </c>
    </row>
    <row r="535" spans="1:50" ht="35.15" hidden="1" customHeight="1">
      <c r="A535" s="149">
        <v>531</v>
      </c>
      <c r="B535" s="597" t="s">
        <v>248</v>
      </c>
      <c r="C535" s="597"/>
      <c r="D535" s="597" t="s">
        <v>3688</v>
      </c>
      <c r="E535" s="597" t="s">
        <v>3689</v>
      </c>
      <c r="F535" s="597" t="s">
        <v>281</v>
      </c>
      <c r="G535" s="597">
        <v>1</v>
      </c>
      <c r="H535" s="597">
        <v>0</v>
      </c>
      <c r="I535" s="597" t="s">
        <v>2870</v>
      </c>
      <c r="J535" s="597" t="s">
        <v>2973</v>
      </c>
      <c r="K535" s="597" t="s">
        <v>248</v>
      </c>
      <c r="L535" s="597" t="s">
        <v>1689</v>
      </c>
      <c r="M535" s="597" t="s">
        <v>1062</v>
      </c>
      <c r="N535" s="597" t="s">
        <v>3689</v>
      </c>
      <c r="O535" s="597" t="s">
        <v>3689</v>
      </c>
      <c r="P535" s="597" t="s">
        <v>3690</v>
      </c>
      <c r="Q535" s="597">
        <v>2225</v>
      </c>
      <c r="R535" s="621">
        <v>1890</v>
      </c>
      <c r="S535" s="621">
        <v>1679</v>
      </c>
      <c r="T535" s="621">
        <v>194</v>
      </c>
      <c r="U535" s="621">
        <v>17</v>
      </c>
      <c r="V535" s="621">
        <v>211</v>
      </c>
      <c r="W535" s="622">
        <v>0.88839999999999997</v>
      </c>
      <c r="X535" s="464">
        <v>0</v>
      </c>
      <c r="Y535" s="464">
        <v>1</v>
      </c>
      <c r="Z535" s="464">
        <v>1</v>
      </c>
      <c r="AA535" s="464">
        <v>0</v>
      </c>
      <c r="AB535" s="464" t="s">
        <v>248</v>
      </c>
      <c r="AC535" s="463" t="s">
        <v>3691</v>
      </c>
      <c r="AD535" s="463"/>
      <c r="AE535" s="463"/>
      <c r="AF535" s="463"/>
      <c r="AG535" s="463"/>
      <c r="AH535" s="463"/>
      <c r="AI535" s="463"/>
      <c r="AJ535" s="460"/>
      <c r="AK535" s="460"/>
      <c r="AL535" s="460"/>
      <c r="AM535" s="460"/>
      <c r="AN535" s="460"/>
      <c r="AO535" s="460"/>
      <c r="AP535" s="463" t="s">
        <v>289</v>
      </c>
      <c r="AQ535" s="463">
        <v>0</v>
      </c>
      <c r="AT535" s="177" t="s">
        <v>248</v>
      </c>
      <c r="AU535" s="392" t="s">
        <v>3437</v>
      </c>
      <c r="AV535" s="392" t="s">
        <v>3692</v>
      </c>
      <c r="AW535" s="392" t="s">
        <v>3435</v>
      </c>
      <c r="AX535" s="450" t="s">
        <v>3435</v>
      </c>
    </row>
    <row r="536" spans="1:50" ht="35.15" hidden="1" customHeight="1">
      <c r="A536" s="149">
        <v>532</v>
      </c>
      <c r="B536" s="597" t="s">
        <v>248</v>
      </c>
      <c r="C536" s="597"/>
      <c r="D536" s="597" t="s">
        <v>3693</v>
      </c>
      <c r="E536" s="597" t="s">
        <v>3694</v>
      </c>
      <c r="F536" s="597" t="s">
        <v>281</v>
      </c>
      <c r="G536" s="597">
        <v>1</v>
      </c>
      <c r="H536" s="597">
        <v>0</v>
      </c>
      <c r="I536" s="597" t="s">
        <v>2870</v>
      </c>
      <c r="J536" s="597" t="s">
        <v>3101</v>
      </c>
      <c r="K536" s="597" t="s">
        <v>248</v>
      </c>
      <c r="L536" s="597" t="s">
        <v>1689</v>
      </c>
      <c r="M536" s="597" t="s">
        <v>1062</v>
      </c>
      <c r="N536" s="597" t="s">
        <v>3461</v>
      </c>
      <c r="O536" s="597" t="s">
        <v>3461</v>
      </c>
      <c r="P536" s="597" t="s">
        <v>3695</v>
      </c>
      <c r="Q536" s="597">
        <v>4983</v>
      </c>
      <c r="R536" s="621">
        <v>5099</v>
      </c>
      <c r="S536" s="621">
        <v>2491</v>
      </c>
      <c r="T536" s="621">
        <v>2593</v>
      </c>
      <c r="U536" s="621">
        <v>15</v>
      </c>
      <c r="V536" s="621">
        <v>2608</v>
      </c>
      <c r="W536" s="622">
        <v>0.48849999999999999</v>
      </c>
      <c r="X536" s="464">
        <v>0</v>
      </c>
      <c r="Y536" s="464">
        <v>1</v>
      </c>
      <c r="Z536" s="464">
        <v>1</v>
      </c>
      <c r="AA536" s="464">
        <v>0</v>
      </c>
      <c r="AB536" s="464" t="s">
        <v>248</v>
      </c>
      <c r="AC536" s="463" t="s">
        <v>3696</v>
      </c>
      <c r="AD536" s="463"/>
      <c r="AE536" s="463"/>
      <c r="AF536" s="463"/>
      <c r="AG536" s="463"/>
      <c r="AH536" s="463"/>
      <c r="AI536" s="463"/>
      <c r="AJ536" s="460"/>
      <c r="AK536" s="460"/>
      <c r="AL536" s="460"/>
      <c r="AM536" s="460"/>
      <c r="AN536" s="460"/>
      <c r="AO536" s="460"/>
      <c r="AP536" s="463" t="s">
        <v>289</v>
      </c>
      <c r="AQ536" s="463">
        <v>0</v>
      </c>
      <c r="AT536" s="177" t="s">
        <v>248</v>
      </c>
      <c r="AU536" s="392" t="s">
        <v>3438</v>
      </c>
      <c r="AV536" s="392" t="s">
        <v>3697</v>
      </c>
      <c r="AW536" s="392" t="s">
        <v>3698</v>
      </c>
      <c r="AX536" s="450" t="s">
        <v>3435</v>
      </c>
    </row>
    <row r="537" spans="1:50" ht="35.15" hidden="1" customHeight="1">
      <c r="A537" s="149">
        <v>533</v>
      </c>
      <c r="B537" s="597" t="s">
        <v>248</v>
      </c>
      <c r="C537" s="597"/>
      <c r="D537" s="597" t="s">
        <v>3699</v>
      </c>
      <c r="E537" s="597" t="s">
        <v>3700</v>
      </c>
      <c r="F537" s="597" t="s">
        <v>281</v>
      </c>
      <c r="G537" s="597">
        <v>1</v>
      </c>
      <c r="H537" s="597">
        <v>0</v>
      </c>
      <c r="I537" s="597" t="s">
        <v>2870</v>
      </c>
      <c r="J537" s="597" t="s">
        <v>2940</v>
      </c>
      <c r="K537" s="597" t="s">
        <v>248</v>
      </c>
      <c r="L537" s="597" t="s">
        <v>1689</v>
      </c>
      <c r="M537" s="597" t="s">
        <v>1062</v>
      </c>
      <c r="N537" s="597" t="s">
        <v>3455</v>
      </c>
      <c r="O537" s="597" t="s">
        <v>3455</v>
      </c>
      <c r="P537" s="597" t="s">
        <v>3701</v>
      </c>
      <c r="Q537" s="597">
        <v>4038</v>
      </c>
      <c r="R537" s="621">
        <v>4038</v>
      </c>
      <c r="S537" s="621">
        <v>1343</v>
      </c>
      <c r="T537" s="621">
        <v>2560</v>
      </c>
      <c r="U537" s="621">
        <v>135</v>
      </c>
      <c r="V537" s="621">
        <v>2695</v>
      </c>
      <c r="W537" s="622">
        <v>0.33260000000000001</v>
      </c>
      <c r="X537" s="464">
        <v>0</v>
      </c>
      <c r="Y537" s="464">
        <v>1</v>
      </c>
      <c r="Z537" s="464">
        <v>0</v>
      </c>
      <c r="AA537" s="464">
        <v>0</v>
      </c>
      <c r="AB537" s="464" t="s">
        <v>248</v>
      </c>
      <c r="AC537" s="463" t="s">
        <v>3702</v>
      </c>
      <c r="AD537" s="463"/>
      <c r="AE537" s="463"/>
      <c r="AF537" s="463"/>
      <c r="AG537" s="463"/>
      <c r="AH537" s="463"/>
      <c r="AI537" s="463"/>
      <c r="AJ537" s="460"/>
      <c r="AK537" s="460"/>
      <c r="AL537" s="460"/>
      <c r="AM537" s="460"/>
      <c r="AN537" s="460"/>
      <c r="AO537" s="460"/>
      <c r="AP537" s="463" t="s">
        <v>289</v>
      </c>
      <c r="AQ537" s="463">
        <v>0</v>
      </c>
      <c r="AT537" s="177" t="s">
        <v>248</v>
      </c>
      <c r="AU537" s="392" t="s">
        <v>3443</v>
      </c>
      <c r="AV537" s="392" t="s">
        <v>3703</v>
      </c>
      <c r="AW537" s="392" t="s">
        <v>3441</v>
      </c>
      <c r="AX537" s="450" t="s">
        <v>3441</v>
      </c>
    </row>
    <row r="538" spans="1:50" ht="35.15" hidden="1" customHeight="1">
      <c r="A538" s="149">
        <v>534</v>
      </c>
      <c r="B538" s="597" t="s">
        <v>2944</v>
      </c>
      <c r="C538" s="597"/>
      <c r="D538" s="597" t="s">
        <v>3704</v>
      </c>
      <c r="E538" s="597" t="s">
        <v>3705</v>
      </c>
      <c r="F538" s="597" t="s">
        <v>281</v>
      </c>
      <c r="G538" s="597">
        <v>1</v>
      </c>
      <c r="H538" s="597">
        <v>0</v>
      </c>
      <c r="I538" s="597" t="s">
        <v>2870</v>
      </c>
      <c r="J538" s="597" t="s">
        <v>2890</v>
      </c>
      <c r="K538" s="597" t="s">
        <v>248</v>
      </c>
      <c r="L538" s="597" t="s">
        <v>1689</v>
      </c>
      <c r="M538" s="597" t="s">
        <v>1062</v>
      </c>
      <c r="N538" s="597" t="s">
        <v>3706</v>
      </c>
      <c r="O538" s="597" t="s">
        <v>3706</v>
      </c>
      <c r="P538" s="597" t="s">
        <v>3707</v>
      </c>
      <c r="Q538" s="597">
        <v>9644</v>
      </c>
      <c r="R538" s="621">
        <v>8410</v>
      </c>
      <c r="S538" s="621">
        <v>8305</v>
      </c>
      <c r="T538" s="621">
        <v>63</v>
      </c>
      <c r="U538" s="621">
        <v>42</v>
      </c>
      <c r="V538" s="621">
        <v>105</v>
      </c>
      <c r="W538" s="622">
        <v>0.98750000000000004</v>
      </c>
      <c r="X538" s="464">
        <v>1</v>
      </c>
      <c r="Y538" s="464">
        <v>1</v>
      </c>
      <c r="Z538" s="464">
        <v>1</v>
      </c>
      <c r="AA538" s="464">
        <v>1</v>
      </c>
      <c r="AB538" s="464" t="s">
        <v>2944</v>
      </c>
      <c r="AC538" s="463" t="s">
        <v>3708</v>
      </c>
      <c r="AD538" s="463"/>
      <c r="AE538" s="463"/>
      <c r="AF538" s="463"/>
      <c r="AG538" s="463"/>
      <c r="AH538" s="463"/>
      <c r="AI538" s="463"/>
      <c r="AJ538" s="460"/>
      <c r="AK538" s="460"/>
      <c r="AL538" s="460"/>
      <c r="AM538" s="460"/>
      <c r="AN538" s="460"/>
      <c r="AO538" s="460"/>
      <c r="AP538" s="463" t="s">
        <v>289</v>
      </c>
      <c r="AQ538" s="463">
        <v>0</v>
      </c>
      <c r="AT538" s="177" t="s">
        <v>1684</v>
      </c>
      <c r="AU538" s="392" t="s">
        <v>3447</v>
      </c>
      <c r="AV538" s="392" t="s">
        <v>2375</v>
      </c>
      <c r="AW538" s="392" t="s">
        <v>2339</v>
      </c>
      <c r="AX538" s="450" t="s">
        <v>2339</v>
      </c>
    </row>
    <row r="539" spans="1:50" ht="35.15" hidden="1" customHeight="1">
      <c r="A539" s="149">
        <v>535</v>
      </c>
      <c r="B539" s="597" t="s">
        <v>248</v>
      </c>
      <c r="C539" s="597"/>
      <c r="D539" s="597" t="s">
        <v>3709</v>
      </c>
      <c r="E539" s="597" t="s">
        <v>3710</v>
      </c>
      <c r="F539" s="597" t="s">
        <v>281</v>
      </c>
      <c r="G539" s="597">
        <v>1</v>
      </c>
      <c r="H539" s="597">
        <v>0</v>
      </c>
      <c r="I539" s="597" t="s">
        <v>2870</v>
      </c>
      <c r="J539" s="597" t="s">
        <v>2890</v>
      </c>
      <c r="K539" s="597" t="s">
        <v>248</v>
      </c>
      <c r="L539" s="597" t="s">
        <v>1689</v>
      </c>
      <c r="M539" s="597" t="s">
        <v>1062</v>
      </c>
      <c r="N539" s="597" t="s">
        <v>3706</v>
      </c>
      <c r="O539" s="597" t="s">
        <v>3706</v>
      </c>
      <c r="P539" s="597" t="s">
        <v>3711</v>
      </c>
      <c r="Q539" s="597">
        <v>9827</v>
      </c>
      <c r="R539" s="621">
        <v>8455</v>
      </c>
      <c r="S539" s="621">
        <v>8128</v>
      </c>
      <c r="T539" s="621">
        <v>296</v>
      </c>
      <c r="U539" s="621">
        <v>31</v>
      </c>
      <c r="V539" s="621">
        <v>327</v>
      </c>
      <c r="W539" s="622">
        <v>0.96130000000000004</v>
      </c>
      <c r="X539" s="464">
        <v>0</v>
      </c>
      <c r="Y539" s="464">
        <v>1</v>
      </c>
      <c r="Z539" s="464">
        <v>0</v>
      </c>
      <c r="AA539" s="464">
        <v>0</v>
      </c>
      <c r="AB539" s="464" t="s">
        <v>248</v>
      </c>
      <c r="AC539" s="463" t="s">
        <v>3712</v>
      </c>
      <c r="AD539" s="463"/>
      <c r="AE539" s="463"/>
      <c r="AF539" s="463"/>
      <c r="AG539" s="463"/>
      <c r="AH539" s="463"/>
      <c r="AI539" s="463"/>
      <c r="AJ539" s="460"/>
      <c r="AK539" s="460"/>
      <c r="AL539" s="460"/>
      <c r="AM539" s="460"/>
      <c r="AN539" s="460"/>
      <c r="AO539" s="460"/>
      <c r="AP539" s="463" t="s">
        <v>289</v>
      </c>
      <c r="AQ539" s="463">
        <v>0</v>
      </c>
      <c r="AT539" s="177" t="s">
        <v>248</v>
      </c>
      <c r="AU539" s="392" t="s">
        <v>3452</v>
      </c>
      <c r="AV539" s="392" t="s">
        <v>3713</v>
      </c>
      <c r="AW539" s="392" t="s">
        <v>3714</v>
      </c>
      <c r="AX539" s="450" t="s">
        <v>3450</v>
      </c>
    </row>
    <row r="540" spans="1:50" ht="35.15" hidden="1" customHeight="1">
      <c r="A540" s="149">
        <v>536</v>
      </c>
      <c r="B540" s="597" t="s">
        <v>248</v>
      </c>
      <c r="C540" s="597"/>
      <c r="D540" s="597" t="s">
        <v>3715</v>
      </c>
      <c r="E540" s="597" t="s">
        <v>3662</v>
      </c>
      <c r="F540" s="597" t="s">
        <v>281</v>
      </c>
      <c r="G540" s="597">
        <v>1</v>
      </c>
      <c r="H540" s="597">
        <v>0</v>
      </c>
      <c r="I540" s="597" t="s">
        <v>2870</v>
      </c>
      <c r="J540" s="597" t="s">
        <v>3002</v>
      </c>
      <c r="K540" s="597" t="s">
        <v>2882</v>
      </c>
      <c r="L540" s="597" t="s">
        <v>1689</v>
      </c>
      <c r="M540" s="597" t="s">
        <v>1062</v>
      </c>
      <c r="N540" s="597" t="s">
        <v>3662</v>
      </c>
      <c r="O540" s="597" t="s">
        <v>3662</v>
      </c>
      <c r="P540" s="597" t="s">
        <v>3716</v>
      </c>
      <c r="Q540" s="597">
        <v>5710</v>
      </c>
      <c r="R540" s="621">
        <v>5796</v>
      </c>
      <c r="S540" s="621">
        <v>5685</v>
      </c>
      <c r="T540" s="621">
        <v>95</v>
      </c>
      <c r="U540" s="621">
        <v>16</v>
      </c>
      <c r="V540" s="621">
        <v>111</v>
      </c>
      <c r="W540" s="622">
        <v>0.98080000000000001</v>
      </c>
      <c r="X540" s="464">
        <v>1</v>
      </c>
      <c r="Y540" s="464">
        <v>1</v>
      </c>
      <c r="Z540" s="464">
        <v>1</v>
      </c>
      <c r="AA540" s="464">
        <v>1</v>
      </c>
      <c r="AB540" s="464" t="s">
        <v>248</v>
      </c>
      <c r="AC540" s="463" t="s">
        <v>3717</v>
      </c>
      <c r="AD540" s="463"/>
      <c r="AE540" s="463"/>
      <c r="AF540" s="463"/>
      <c r="AG540" s="463"/>
      <c r="AH540" s="463"/>
      <c r="AI540" s="463"/>
      <c r="AJ540" s="460"/>
      <c r="AK540" s="460"/>
      <c r="AL540" s="460"/>
      <c r="AM540" s="460"/>
      <c r="AN540" s="460"/>
      <c r="AO540" s="460"/>
      <c r="AP540" s="463" t="s">
        <v>289</v>
      </c>
      <c r="AQ540" s="463">
        <v>0</v>
      </c>
      <c r="AT540" s="177" t="s">
        <v>248</v>
      </c>
      <c r="AU540" s="392" t="s">
        <v>3458</v>
      </c>
      <c r="AV540" s="392" t="s">
        <v>3718</v>
      </c>
      <c r="AW540" s="392" t="s">
        <v>3719</v>
      </c>
      <c r="AX540" s="450" t="s">
        <v>3454</v>
      </c>
    </row>
    <row r="541" spans="1:50" ht="35.15" hidden="1" customHeight="1">
      <c r="A541" s="149">
        <v>537</v>
      </c>
      <c r="B541" s="597" t="s">
        <v>248</v>
      </c>
      <c r="C541" s="597"/>
      <c r="D541" s="597" t="s">
        <v>3720</v>
      </c>
      <c r="E541" s="597" t="s">
        <v>3721</v>
      </c>
      <c r="F541" s="597" t="s">
        <v>281</v>
      </c>
      <c r="G541" s="597">
        <v>2</v>
      </c>
      <c r="H541" s="597">
        <v>0</v>
      </c>
      <c r="I541" s="597" t="s">
        <v>2870</v>
      </c>
      <c r="J541" s="597" t="s">
        <v>3002</v>
      </c>
      <c r="K541" s="597" t="s">
        <v>2882</v>
      </c>
      <c r="L541" s="597" t="s">
        <v>1689</v>
      </c>
      <c r="M541" s="597" t="s">
        <v>1062</v>
      </c>
      <c r="N541" s="597" t="s">
        <v>3140</v>
      </c>
      <c r="O541" s="597" t="s">
        <v>3140</v>
      </c>
      <c r="P541" s="597" t="s">
        <v>3722</v>
      </c>
      <c r="Q541" s="597">
        <v>2213</v>
      </c>
      <c r="R541" s="621">
        <v>2284</v>
      </c>
      <c r="S541" s="621">
        <v>2284</v>
      </c>
      <c r="T541" s="621">
        <v>0</v>
      </c>
      <c r="U541" s="621">
        <v>0</v>
      </c>
      <c r="V541" s="621">
        <v>0</v>
      </c>
      <c r="W541" s="622">
        <v>1</v>
      </c>
      <c r="X541" s="464">
        <v>1</v>
      </c>
      <c r="Y541" s="464">
        <v>1</v>
      </c>
      <c r="Z541" s="464">
        <v>1</v>
      </c>
      <c r="AA541" s="464">
        <v>1</v>
      </c>
      <c r="AB541" s="464" t="s">
        <v>248</v>
      </c>
      <c r="AC541" s="463" t="s">
        <v>3723</v>
      </c>
      <c r="AD541" s="463" t="s">
        <v>3724</v>
      </c>
      <c r="AE541" s="463"/>
      <c r="AF541" s="463"/>
      <c r="AG541" s="463"/>
      <c r="AH541" s="463"/>
      <c r="AI541" s="463"/>
      <c r="AJ541" s="460"/>
      <c r="AK541" s="460"/>
      <c r="AL541" s="460"/>
      <c r="AM541" s="460"/>
      <c r="AN541" s="460"/>
      <c r="AO541" s="460"/>
      <c r="AP541" s="463" t="s">
        <v>289</v>
      </c>
      <c r="AQ541" s="463">
        <v>0</v>
      </c>
      <c r="AT541" s="177" t="s">
        <v>248</v>
      </c>
      <c r="AU541" s="392" t="s">
        <v>3463</v>
      </c>
      <c r="AV541" s="392" t="s">
        <v>3725</v>
      </c>
      <c r="AW541" s="392" t="s">
        <v>3726</v>
      </c>
      <c r="AX541" s="450" t="s">
        <v>3461</v>
      </c>
    </row>
    <row r="542" spans="1:50" ht="35.15" hidden="1" customHeight="1">
      <c r="A542" s="149">
        <v>538</v>
      </c>
      <c r="B542" s="597" t="s">
        <v>248</v>
      </c>
      <c r="C542" s="597"/>
      <c r="D542" s="597" t="s">
        <v>3727</v>
      </c>
      <c r="E542" s="597" t="s">
        <v>3728</v>
      </c>
      <c r="F542" s="597" t="s">
        <v>281</v>
      </c>
      <c r="G542" s="597">
        <v>2</v>
      </c>
      <c r="H542" s="597">
        <v>0</v>
      </c>
      <c r="I542" s="597" t="s">
        <v>2870</v>
      </c>
      <c r="J542" s="597" t="s">
        <v>3002</v>
      </c>
      <c r="K542" s="597" t="s">
        <v>2882</v>
      </c>
      <c r="L542" s="597" t="s">
        <v>1689</v>
      </c>
      <c r="M542" s="597" t="s">
        <v>1062</v>
      </c>
      <c r="N542" s="597" t="s">
        <v>3299</v>
      </c>
      <c r="O542" s="597" t="s">
        <v>3300</v>
      </c>
      <c r="P542" s="597" t="s">
        <v>3729</v>
      </c>
      <c r="Q542" s="597">
        <v>3008</v>
      </c>
      <c r="R542" s="621">
        <v>3008</v>
      </c>
      <c r="S542" s="621">
        <v>2925</v>
      </c>
      <c r="T542" s="621">
        <v>53</v>
      </c>
      <c r="U542" s="621">
        <v>30</v>
      </c>
      <c r="V542" s="621">
        <v>83</v>
      </c>
      <c r="W542" s="622">
        <v>0.97240000000000004</v>
      </c>
      <c r="X542" s="464">
        <v>0</v>
      </c>
      <c r="Y542" s="464">
        <v>1</v>
      </c>
      <c r="Z542" s="464">
        <v>1</v>
      </c>
      <c r="AA542" s="464">
        <v>0</v>
      </c>
      <c r="AB542" s="464" t="s">
        <v>248</v>
      </c>
      <c r="AC542" s="463" t="s">
        <v>3730</v>
      </c>
      <c r="AD542" s="463" t="s">
        <v>3731</v>
      </c>
      <c r="AE542" s="463"/>
      <c r="AF542" s="463"/>
      <c r="AG542" s="463"/>
      <c r="AH542" s="463"/>
      <c r="AI542" s="463"/>
      <c r="AJ542" s="460"/>
      <c r="AK542" s="460"/>
      <c r="AL542" s="460"/>
      <c r="AM542" s="460"/>
      <c r="AN542" s="460"/>
      <c r="AO542" s="460"/>
      <c r="AP542" s="463" t="s">
        <v>289</v>
      </c>
      <c r="AQ542" s="463">
        <v>0</v>
      </c>
      <c r="AT542" s="177" t="s">
        <v>248</v>
      </c>
      <c r="AU542" s="392" t="s">
        <v>3469</v>
      </c>
      <c r="AV542" s="392" t="s">
        <v>3732</v>
      </c>
      <c r="AW542" s="392" t="s">
        <v>3467</v>
      </c>
      <c r="AX542" s="450" t="s">
        <v>3467</v>
      </c>
    </row>
    <row r="543" spans="1:50" ht="35.15" hidden="1" customHeight="1">
      <c r="A543" s="149">
        <v>539</v>
      </c>
      <c r="B543" s="597" t="s">
        <v>248</v>
      </c>
      <c r="C543" s="597"/>
      <c r="D543" s="597" t="s">
        <v>3733</v>
      </c>
      <c r="E543" s="597" t="s">
        <v>3734</v>
      </c>
      <c r="F543" s="597" t="s">
        <v>745</v>
      </c>
      <c r="G543" s="597">
        <v>0</v>
      </c>
      <c r="H543" s="597">
        <v>1</v>
      </c>
      <c r="I543" s="597" t="s">
        <v>2870</v>
      </c>
      <c r="J543" s="597" t="s">
        <v>3067</v>
      </c>
      <c r="K543" s="597" t="s">
        <v>248</v>
      </c>
      <c r="L543" s="597" t="s">
        <v>1689</v>
      </c>
      <c r="M543" s="597" t="s">
        <v>1062</v>
      </c>
      <c r="N543" s="597" t="s">
        <v>3734</v>
      </c>
      <c r="O543" s="597" t="s">
        <v>3734</v>
      </c>
      <c r="P543" s="597" t="s">
        <v>3735</v>
      </c>
      <c r="Q543" s="597">
        <v>3234</v>
      </c>
      <c r="R543" s="621">
        <v>3212</v>
      </c>
      <c r="S543" s="621">
        <v>2584</v>
      </c>
      <c r="T543" s="621">
        <v>604</v>
      </c>
      <c r="U543" s="621">
        <v>24</v>
      </c>
      <c r="V543" s="621">
        <v>628</v>
      </c>
      <c r="W543" s="622">
        <v>0.80449999999999999</v>
      </c>
      <c r="X543" s="464">
        <v>0</v>
      </c>
      <c r="Y543" s="464">
        <v>1</v>
      </c>
      <c r="Z543" s="464">
        <v>1</v>
      </c>
      <c r="AA543" s="464">
        <v>0</v>
      </c>
      <c r="AB543" s="464" t="s">
        <v>248</v>
      </c>
      <c r="AC543" s="463"/>
      <c r="AD543" s="463"/>
      <c r="AE543" s="463"/>
      <c r="AF543" s="463"/>
      <c r="AG543" s="463"/>
      <c r="AH543" s="463"/>
      <c r="AI543" s="463"/>
      <c r="AJ543" s="460" t="s">
        <v>3065</v>
      </c>
      <c r="AK543" s="460"/>
      <c r="AL543" s="460"/>
      <c r="AM543" s="460"/>
      <c r="AN543" s="460"/>
      <c r="AO543" s="460"/>
      <c r="AP543" s="463" t="s">
        <v>289</v>
      </c>
      <c r="AQ543" s="463">
        <v>0</v>
      </c>
      <c r="AT543" s="177" t="s">
        <v>248</v>
      </c>
      <c r="AU543" s="392" t="s">
        <v>3476</v>
      </c>
      <c r="AV543" s="392" t="s">
        <v>3736</v>
      </c>
      <c r="AW543" s="392" t="s">
        <v>3737</v>
      </c>
      <c r="AX543" s="450" t="s">
        <v>3473</v>
      </c>
    </row>
    <row r="544" spans="1:50" ht="35.15" hidden="1" customHeight="1">
      <c r="A544" s="149">
        <v>540</v>
      </c>
      <c r="B544" s="597" t="s">
        <v>248</v>
      </c>
      <c r="C544" s="597"/>
      <c r="D544" s="597" t="s">
        <v>3738</v>
      </c>
      <c r="E544" s="597" t="s">
        <v>3739</v>
      </c>
      <c r="F544" s="597" t="s">
        <v>745</v>
      </c>
      <c r="G544" s="597">
        <v>0</v>
      </c>
      <c r="H544" s="597">
        <v>1</v>
      </c>
      <c r="I544" s="597" t="s">
        <v>2870</v>
      </c>
      <c r="J544" s="597" t="s">
        <v>2932</v>
      </c>
      <c r="K544" s="597" t="s">
        <v>2933</v>
      </c>
      <c r="L544" s="597" t="s">
        <v>1689</v>
      </c>
      <c r="M544" s="597" t="s">
        <v>1062</v>
      </c>
      <c r="N544" s="597" t="s">
        <v>3739</v>
      </c>
      <c r="O544" s="597" t="s">
        <v>3739</v>
      </c>
      <c r="P544" s="597" t="s">
        <v>3740</v>
      </c>
      <c r="Q544" s="597">
        <v>4200</v>
      </c>
      <c r="R544" s="621">
        <v>4092</v>
      </c>
      <c r="S544" s="621">
        <v>3552</v>
      </c>
      <c r="T544" s="621">
        <v>531</v>
      </c>
      <c r="U544" s="621">
        <v>9</v>
      </c>
      <c r="V544" s="621">
        <v>540</v>
      </c>
      <c r="W544" s="622">
        <v>0.86799999999999999</v>
      </c>
      <c r="X544" s="464">
        <v>0</v>
      </c>
      <c r="Y544" s="464">
        <v>1</v>
      </c>
      <c r="Z544" s="464">
        <v>1</v>
      </c>
      <c r="AA544" s="464">
        <v>0</v>
      </c>
      <c r="AB544" s="464" t="s">
        <v>248</v>
      </c>
      <c r="AC544" s="463"/>
      <c r="AD544" s="463"/>
      <c r="AE544" s="463"/>
      <c r="AF544" s="463"/>
      <c r="AG544" s="463"/>
      <c r="AH544" s="463"/>
      <c r="AI544" s="463"/>
      <c r="AJ544" s="460" t="s">
        <v>2978</v>
      </c>
      <c r="AK544" s="460"/>
      <c r="AL544" s="460"/>
      <c r="AM544" s="460"/>
      <c r="AN544" s="460"/>
      <c r="AO544" s="460"/>
      <c r="AP544" s="463" t="s">
        <v>289</v>
      </c>
      <c r="AQ544" s="463">
        <v>0</v>
      </c>
      <c r="AT544" s="177" t="s">
        <v>248</v>
      </c>
      <c r="AU544" s="392" t="s">
        <v>3482</v>
      </c>
      <c r="AV544" s="392" t="s">
        <v>3741</v>
      </c>
      <c r="AW544" s="392" t="s">
        <v>3480</v>
      </c>
      <c r="AX544" s="450" t="s">
        <v>3480</v>
      </c>
    </row>
    <row r="545" spans="1:50" ht="35.15" hidden="1" customHeight="1">
      <c r="A545" s="149">
        <v>541</v>
      </c>
      <c r="B545" s="597" t="s">
        <v>248</v>
      </c>
      <c r="C545" s="597"/>
      <c r="D545" s="597" t="s">
        <v>3742</v>
      </c>
      <c r="E545" s="597" t="s">
        <v>3743</v>
      </c>
      <c r="F545" s="597" t="s">
        <v>281</v>
      </c>
      <c r="G545" s="597">
        <v>1</v>
      </c>
      <c r="H545" s="597">
        <v>0</v>
      </c>
      <c r="I545" s="597" t="s">
        <v>2870</v>
      </c>
      <c r="J545" s="597" t="s">
        <v>3147</v>
      </c>
      <c r="K545" s="597" t="s">
        <v>2882</v>
      </c>
      <c r="L545" s="597" t="s">
        <v>1689</v>
      </c>
      <c r="M545" s="597" t="s">
        <v>1062</v>
      </c>
      <c r="N545" s="597" t="s">
        <v>2897</v>
      </c>
      <c r="O545" s="597" t="s">
        <v>3744</v>
      </c>
      <c r="P545" s="597" t="s">
        <v>3745</v>
      </c>
      <c r="Q545" s="597">
        <v>7796</v>
      </c>
      <c r="R545" s="621">
        <v>7525</v>
      </c>
      <c r="S545" s="621">
        <v>7500</v>
      </c>
      <c r="T545" s="621">
        <v>19</v>
      </c>
      <c r="U545" s="621">
        <v>6</v>
      </c>
      <c r="V545" s="621">
        <v>25</v>
      </c>
      <c r="W545" s="622">
        <v>0.99670000000000003</v>
      </c>
      <c r="X545" s="464">
        <v>1</v>
      </c>
      <c r="Y545" s="464">
        <v>1</v>
      </c>
      <c r="Z545" s="464">
        <v>1</v>
      </c>
      <c r="AA545" s="464">
        <v>1</v>
      </c>
      <c r="AB545" s="464" t="s">
        <v>248</v>
      </c>
      <c r="AC545" s="463" t="s">
        <v>3746</v>
      </c>
      <c r="AD545" s="463"/>
      <c r="AE545" s="463"/>
      <c r="AF545" s="463"/>
      <c r="AG545" s="463"/>
      <c r="AH545" s="463"/>
      <c r="AI545" s="463"/>
      <c r="AJ545" s="460"/>
      <c r="AK545" s="460"/>
      <c r="AL545" s="460"/>
      <c r="AM545" s="460"/>
      <c r="AN545" s="460"/>
      <c r="AO545" s="460"/>
      <c r="AP545" s="463" t="s">
        <v>289</v>
      </c>
      <c r="AQ545" s="463">
        <v>0</v>
      </c>
      <c r="AT545" s="177" t="s">
        <v>248</v>
      </c>
      <c r="AU545" s="392" t="s">
        <v>3488</v>
      </c>
      <c r="AV545" s="392" t="s">
        <v>3747</v>
      </c>
      <c r="AW545" s="392" t="s">
        <v>3748</v>
      </c>
      <c r="AX545" s="450" t="s">
        <v>3486</v>
      </c>
    </row>
    <row r="546" spans="1:50" ht="35.15" hidden="1" customHeight="1">
      <c r="A546" s="149">
        <v>542</v>
      </c>
      <c r="B546" s="597" t="s">
        <v>1684</v>
      </c>
      <c r="C546" s="597"/>
      <c r="D546" s="597" t="s">
        <v>3749</v>
      </c>
      <c r="E546" s="597" t="s">
        <v>3750</v>
      </c>
      <c r="F546" s="597" t="s">
        <v>281</v>
      </c>
      <c r="G546" s="597">
        <v>2</v>
      </c>
      <c r="H546" s="597">
        <v>0</v>
      </c>
      <c r="I546" s="597" t="s">
        <v>2870</v>
      </c>
      <c r="J546" s="597" t="s">
        <v>2881</v>
      </c>
      <c r="K546" s="597" t="s">
        <v>2958</v>
      </c>
      <c r="L546" s="597" t="s">
        <v>1689</v>
      </c>
      <c r="M546" s="597" t="s">
        <v>1062</v>
      </c>
      <c r="N546" s="597" t="s">
        <v>3751</v>
      </c>
      <c r="O546" s="597" t="s">
        <v>3751</v>
      </c>
      <c r="P546" s="597" t="s">
        <v>3752</v>
      </c>
      <c r="Q546" s="597">
        <v>3801</v>
      </c>
      <c r="R546" s="621">
        <v>3699</v>
      </c>
      <c r="S546" s="621">
        <v>3628</v>
      </c>
      <c r="T546" s="621">
        <v>51</v>
      </c>
      <c r="U546" s="621">
        <v>20</v>
      </c>
      <c r="V546" s="621">
        <v>71</v>
      </c>
      <c r="W546" s="622">
        <v>0.98080000000000001</v>
      </c>
      <c r="X546" s="464">
        <v>1</v>
      </c>
      <c r="Y546" s="464">
        <v>1</v>
      </c>
      <c r="Z546" s="464">
        <v>1</v>
      </c>
      <c r="AA546" s="464">
        <v>1</v>
      </c>
      <c r="AB546" s="464" t="s">
        <v>1684</v>
      </c>
      <c r="AC546" s="463" t="s">
        <v>3753</v>
      </c>
      <c r="AD546" s="463" t="s">
        <v>3754</v>
      </c>
      <c r="AE546" s="463"/>
      <c r="AF546" s="463"/>
      <c r="AG546" s="463"/>
      <c r="AH546" s="463"/>
      <c r="AI546" s="463"/>
      <c r="AJ546" s="460"/>
      <c r="AK546" s="460"/>
      <c r="AL546" s="460"/>
      <c r="AM546" s="460"/>
      <c r="AN546" s="460"/>
      <c r="AO546" s="460"/>
      <c r="AP546" s="463" t="s">
        <v>289</v>
      </c>
      <c r="AQ546" s="463">
        <v>0</v>
      </c>
      <c r="AT546" s="177" t="s">
        <v>248</v>
      </c>
      <c r="AU546" s="392" t="s">
        <v>3495</v>
      </c>
      <c r="AV546" s="392" t="s">
        <v>3755</v>
      </c>
      <c r="AW546" s="392" t="s">
        <v>3756</v>
      </c>
      <c r="AX546" s="450" t="s">
        <v>3492</v>
      </c>
    </row>
    <row r="547" spans="1:50" ht="35.15" hidden="1" customHeight="1">
      <c r="A547" s="149">
        <v>543</v>
      </c>
      <c r="B547" s="597" t="s">
        <v>248</v>
      </c>
      <c r="C547" s="597"/>
      <c r="D547" s="597" t="s">
        <v>3757</v>
      </c>
      <c r="E547" s="597" t="s">
        <v>3758</v>
      </c>
      <c r="F547" s="597" t="s">
        <v>281</v>
      </c>
      <c r="G547" s="597">
        <v>5</v>
      </c>
      <c r="H547" s="597">
        <v>0</v>
      </c>
      <c r="I547" s="597" t="s">
        <v>2870</v>
      </c>
      <c r="J547" s="597" t="s">
        <v>3759</v>
      </c>
      <c r="K547" s="597" t="s">
        <v>248</v>
      </c>
      <c r="L547" s="597" t="s">
        <v>1689</v>
      </c>
      <c r="M547" s="597" t="s">
        <v>1062</v>
      </c>
      <c r="N547" s="597" t="s">
        <v>3758</v>
      </c>
      <c r="O547" s="597" t="s">
        <v>3760</v>
      </c>
      <c r="P547" s="597" t="s">
        <v>3761</v>
      </c>
      <c r="Q547" s="597">
        <v>10700</v>
      </c>
      <c r="R547" s="621">
        <v>10700</v>
      </c>
      <c r="S547" s="621">
        <v>6384</v>
      </c>
      <c r="T547" s="621">
        <v>4316</v>
      </c>
      <c r="U547" s="621">
        <v>0</v>
      </c>
      <c r="V547" s="621">
        <v>4316</v>
      </c>
      <c r="W547" s="622">
        <v>0.59660000000000002</v>
      </c>
      <c r="X547" s="464">
        <v>0</v>
      </c>
      <c r="Y547" s="623">
        <v>0</v>
      </c>
      <c r="Z547" s="464">
        <v>0</v>
      </c>
      <c r="AA547" s="464">
        <v>0</v>
      </c>
      <c r="AB547" s="464" t="s">
        <v>248</v>
      </c>
      <c r="AC547" s="463" t="s">
        <v>3762</v>
      </c>
      <c r="AD547" s="464" t="s">
        <v>3763</v>
      </c>
      <c r="AE547" s="464" t="s">
        <v>3764</v>
      </c>
      <c r="AF547" s="464" t="s">
        <v>3765</v>
      </c>
      <c r="AG547" s="464" t="s">
        <v>3766</v>
      </c>
      <c r="AH547" s="463"/>
      <c r="AI547" s="463"/>
      <c r="AJ547" s="460"/>
      <c r="AK547" s="460"/>
      <c r="AL547" s="460"/>
      <c r="AM547" s="460"/>
      <c r="AN547" s="460"/>
      <c r="AO547" s="460"/>
      <c r="AP547" s="463" t="s">
        <v>289</v>
      </c>
      <c r="AQ547" s="463">
        <v>0</v>
      </c>
      <c r="AT547" s="177" t="s">
        <v>248</v>
      </c>
      <c r="AU547" s="392" t="s">
        <v>3502</v>
      </c>
      <c r="AV547" s="392" t="s">
        <v>3767</v>
      </c>
      <c r="AW547" s="392" t="s">
        <v>3768</v>
      </c>
      <c r="AX547" s="450" t="s">
        <v>3499</v>
      </c>
    </row>
    <row r="548" spans="1:50" ht="35.15" hidden="1" customHeight="1">
      <c r="A548" s="149">
        <v>544</v>
      </c>
      <c r="B548" s="597" t="s">
        <v>248</v>
      </c>
      <c r="C548" s="597"/>
      <c r="D548" s="597" t="s">
        <v>3769</v>
      </c>
      <c r="E548" s="597" t="s">
        <v>3770</v>
      </c>
      <c r="F548" s="597" t="s">
        <v>281</v>
      </c>
      <c r="G548" s="597">
        <v>2</v>
      </c>
      <c r="H548" s="597">
        <v>0</v>
      </c>
      <c r="I548" s="597" t="s">
        <v>2870</v>
      </c>
      <c r="J548" s="597" t="s">
        <v>2940</v>
      </c>
      <c r="K548" s="597" t="s">
        <v>248</v>
      </c>
      <c r="L548" s="597" t="s">
        <v>1689</v>
      </c>
      <c r="M548" s="597" t="s">
        <v>1062</v>
      </c>
      <c r="N548" s="597" t="s">
        <v>3770</v>
      </c>
      <c r="O548" s="597" t="s">
        <v>3770</v>
      </c>
      <c r="P548" s="597" t="s">
        <v>3771</v>
      </c>
      <c r="Q548" s="597">
        <v>8323</v>
      </c>
      <c r="R548" s="621">
        <v>7724</v>
      </c>
      <c r="S548" s="621">
        <v>5604</v>
      </c>
      <c r="T548" s="621">
        <v>2120</v>
      </c>
      <c r="U548" s="621">
        <v>0</v>
      </c>
      <c r="V548" s="621">
        <v>2120</v>
      </c>
      <c r="W548" s="622">
        <v>0.72550000000000003</v>
      </c>
      <c r="X548" s="464">
        <v>0</v>
      </c>
      <c r="Y548" s="464">
        <v>1</v>
      </c>
      <c r="Z548" s="464">
        <v>0</v>
      </c>
      <c r="AA548" s="464">
        <v>0</v>
      </c>
      <c r="AB548" s="464" t="s">
        <v>248</v>
      </c>
      <c r="AC548" s="463" t="s">
        <v>3772</v>
      </c>
      <c r="AD548" s="463" t="s">
        <v>3773</v>
      </c>
      <c r="AE548" s="463"/>
      <c r="AF548" s="463"/>
      <c r="AG548" s="463"/>
      <c r="AH548" s="463"/>
      <c r="AI548" s="463"/>
      <c r="AJ548" s="460"/>
      <c r="AK548" s="460"/>
      <c r="AL548" s="460"/>
      <c r="AM548" s="460"/>
      <c r="AN548" s="460"/>
      <c r="AO548" s="460"/>
      <c r="AP548" s="463" t="s">
        <v>289</v>
      </c>
      <c r="AQ548" s="463">
        <v>0</v>
      </c>
      <c r="AT548" s="177" t="s">
        <v>248</v>
      </c>
      <c r="AU548" s="392" t="s">
        <v>3508</v>
      </c>
      <c r="AV548" s="392" t="s">
        <v>3774</v>
      </c>
      <c r="AW548" s="392" t="s">
        <v>3775</v>
      </c>
      <c r="AX548" s="450" t="s">
        <v>3506</v>
      </c>
    </row>
    <row r="549" spans="1:50" ht="35.15" hidden="1" customHeight="1">
      <c r="A549" s="149">
        <v>545</v>
      </c>
      <c r="B549" s="597" t="s">
        <v>248</v>
      </c>
      <c r="C549" s="597"/>
      <c r="D549" s="597" t="s">
        <v>3776</v>
      </c>
      <c r="E549" s="597" t="s">
        <v>3777</v>
      </c>
      <c r="F549" s="597" t="s">
        <v>281</v>
      </c>
      <c r="G549" s="597">
        <v>2</v>
      </c>
      <c r="H549" s="597">
        <v>0</v>
      </c>
      <c r="I549" s="597" t="s">
        <v>2870</v>
      </c>
      <c r="J549" s="597" t="s">
        <v>3002</v>
      </c>
      <c r="K549" s="597" t="s">
        <v>2882</v>
      </c>
      <c r="L549" s="597" t="s">
        <v>1689</v>
      </c>
      <c r="M549" s="597" t="s">
        <v>1062</v>
      </c>
      <c r="N549" s="597" t="s">
        <v>3777</v>
      </c>
      <c r="O549" s="597" t="s">
        <v>3777</v>
      </c>
      <c r="P549" s="597" t="s">
        <v>3778</v>
      </c>
      <c r="Q549" s="597">
        <v>9135</v>
      </c>
      <c r="R549" s="621">
        <v>9133</v>
      </c>
      <c r="S549" s="621">
        <v>9073</v>
      </c>
      <c r="T549" s="621">
        <v>60</v>
      </c>
      <c r="U549" s="621">
        <v>0</v>
      </c>
      <c r="V549" s="621">
        <v>60</v>
      </c>
      <c r="W549" s="622">
        <v>0.99339999999999995</v>
      </c>
      <c r="X549" s="464">
        <v>1</v>
      </c>
      <c r="Y549" s="464">
        <v>1</v>
      </c>
      <c r="Z549" s="464">
        <v>1</v>
      </c>
      <c r="AA549" s="464">
        <v>1</v>
      </c>
      <c r="AB549" s="464" t="s">
        <v>248</v>
      </c>
      <c r="AC549" s="463" t="s">
        <v>3779</v>
      </c>
      <c r="AD549" s="463" t="s">
        <v>3780</v>
      </c>
      <c r="AE549" s="463"/>
      <c r="AF549" s="463"/>
      <c r="AG549" s="463"/>
      <c r="AH549" s="463"/>
      <c r="AI549" s="463"/>
      <c r="AJ549" s="460"/>
      <c r="AK549" s="460"/>
      <c r="AL549" s="460"/>
      <c r="AM549" s="460"/>
      <c r="AN549" s="460"/>
      <c r="AO549" s="460"/>
      <c r="AP549" s="463" t="s">
        <v>289</v>
      </c>
      <c r="AQ549" s="463">
        <v>0</v>
      </c>
      <c r="AT549" s="177" t="s">
        <v>248</v>
      </c>
      <c r="AU549" s="392" t="s">
        <v>3509</v>
      </c>
      <c r="AV549" s="392" t="s">
        <v>3781</v>
      </c>
      <c r="AW549" s="392" t="s">
        <v>3782</v>
      </c>
      <c r="AX549" s="450" t="s">
        <v>3506</v>
      </c>
    </row>
    <row r="550" spans="1:50" ht="35.15" hidden="1" customHeight="1">
      <c r="A550" s="149">
        <v>546</v>
      </c>
      <c r="B550" s="597" t="s">
        <v>248</v>
      </c>
      <c r="C550" s="597"/>
      <c r="D550" s="597" t="s">
        <v>3783</v>
      </c>
      <c r="E550" s="597" t="s">
        <v>3784</v>
      </c>
      <c r="F550" s="597" t="s">
        <v>745</v>
      </c>
      <c r="G550" s="597">
        <v>0</v>
      </c>
      <c r="H550" s="597">
        <v>1</v>
      </c>
      <c r="I550" s="597" t="s">
        <v>2870</v>
      </c>
      <c r="J550" s="597" t="s">
        <v>2940</v>
      </c>
      <c r="K550" s="597" t="s">
        <v>248</v>
      </c>
      <c r="L550" s="597" t="s">
        <v>1689</v>
      </c>
      <c r="M550" s="597" t="s">
        <v>1062</v>
      </c>
      <c r="N550" s="597" t="s">
        <v>3785</v>
      </c>
      <c r="O550" s="597" t="s">
        <v>3785</v>
      </c>
      <c r="P550" s="597" t="s">
        <v>3786</v>
      </c>
      <c r="Q550" s="597">
        <v>2211</v>
      </c>
      <c r="R550" s="621">
        <v>2211</v>
      </c>
      <c r="S550" s="621">
        <v>394</v>
      </c>
      <c r="T550" s="621">
        <v>1696</v>
      </c>
      <c r="U550" s="621">
        <v>121</v>
      </c>
      <c r="V550" s="621">
        <v>1817</v>
      </c>
      <c r="W550" s="622">
        <v>0.1782</v>
      </c>
      <c r="X550" s="464">
        <v>0</v>
      </c>
      <c r="Y550" s="464">
        <v>1</v>
      </c>
      <c r="Z550" s="464">
        <v>1</v>
      </c>
      <c r="AA550" s="464">
        <v>0</v>
      </c>
      <c r="AB550" s="464" t="s">
        <v>248</v>
      </c>
      <c r="AC550" s="463"/>
      <c r="AD550" s="463"/>
      <c r="AE550" s="463"/>
      <c r="AF550" s="463"/>
      <c r="AG550" s="463"/>
      <c r="AH550" s="463"/>
      <c r="AI550" s="463"/>
      <c r="AJ550" s="460" t="s">
        <v>2869</v>
      </c>
      <c r="AK550" s="460"/>
      <c r="AL550" s="460"/>
      <c r="AM550" s="460"/>
      <c r="AN550" s="460"/>
      <c r="AO550" s="460"/>
      <c r="AP550" s="463" t="s">
        <v>289</v>
      </c>
      <c r="AQ550" s="463">
        <v>0</v>
      </c>
      <c r="AT550" s="177" t="s">
        <v>248</v>
      </c>
      <c r="AU550" s="392" t="s">
        <v>3510</v>
      </c>
      <c r="AV550" s="392" t="s">
        <v>3787</v>
      </c>
      <c r="AW550" s="392" t="s">
        <v>3788</v>
      </c>
      <c r="AX550" s="450" t="s">
        <v>3506</v>
      </c>
    </row>
    <row r="551" spans="1:50" ht="35.15" hidden="1" customHeight="1">
      <c r="A551" s="149">
        <v>547</v>
      </c>
      <c r="B551" s="597" t="s">
        <v>248</v>
      </c>
      <c r="C551" s="597"/>
      <c r="D551" s="597" t="s">
        <v>3789</v>
      </c>
      <c r="E551" s="597" t="s">
        <v>3790</v>
      </c>
      <c r="F551" s="597" t="s">
        <v>1400</v>
      </c>
      <c r="G551" s="597">
        <v>2</v>
      </c>
      <c r="H551" s="597">
        <v>1</v>
      </c>
      <c r="I551" s="597" t="s">
        <v>2870</v>
      </c>
      <c r="J551" s="597" t="s">
        <v>2986</v>
      </c>
      <c r="K551" s="597" t="s">
        <v>2933</v>
      </c>
      <c r="L551" s="597" t="s">
        <v>1689</v>
      </c>
      <c r="M551" s="597" t="s">
        <v>1062</v>
      </c>
      <c r="N551" s="597" t="s">
        <v>3791</v>
      </c>
      <c r="O551" s="597" t="s">
        <v>3792</v>
      </c>
      <c r="P551" s="597" t="s">
        <v>3793</v>
      </c>
      <c r="Q551" s="597">
        <v>21099</v>
      </c>
      <c r="R551" s="621">
        <v>20785</v>
      </c>
      <c r="S551" s="621">
        <v>18332</v>
      </c>
      <c r="T551" s="621">
        <v>2197</v>
      </c>
      <c r="U551" s="621">
        <v>256</v>
      </c>
      <c r="V551" s="621">
        <v>2453</v>
      </c>
      <c r="W551" s="622">
        <v>0.88200000000000001</v>
      </c>
      <c r="X551" s="464">
        <v>0</v>
      </c>
      <c r="Y551" s="464">
        <v>1</v>
      </c>
      <c r="Z551" s="464">
        <v>1</v>
      </c>
      <c r="AA551" s="464">
        <v>0</v>
      </c>
      <c r="AB551" s="464" t="s">
        <v>248</v>
      </c>
      <c r="AC551" s="463" t="s">
        <v>3794</v>
      </c>
      <c r="AD551" s="463" t="s">
        <v>3795</v>
      </c>
      <c r="AE551" s="463"/>
      <c r="AF551" s="463"/>
      <c r="AG551" s="463"/>
      <c r="AH551" s="463"/>
      <c r="AI551" s="463"/>
      <c r="AJ551" s="460" t="s">
        <v>2984</v>
      </c>
      <c r="AK551" s="460"/>
      <c r="AL551" s="460"/>
      <c r="AM551" s="460"/>
      <c r="AN551" s="460"/>
      <c r="AO551" s="460"/>
      <c r="AP551" s="463" t="s">
        <v>289</v>
      </c>
      <c r="AQ551" s="463">
        <v>0</v>
      </c>
      <c r="AT551" s="177" t="s">
        <v>248</v>
      </c>
      <c r="AU551" s="392" t="s">
        <v>3516</v>
      </c>
      <c r="AV551" s="392" t="s">
        <v>3796</v>
      </c>
      <c r="AW551" s="392" t="s">
        <v>3797</v>
      </c>
      <c r="AX551" s="450" t="s">
        <v>3514</v>
      </c>
    </row>
    <row r="552" spans="1:50" ht="35.15" hidden="1" customHeight="1">
      <c r="A552" s="149">
        <v>548</v>
      </c>
      <c r="B552" s="597" t="s">
        <v>248</v>
      </c>
      <c r="C552" s="597"/>
      <c r="D552" s="597" t="s">
        <v>3798</v>
      </c>
      <c r="E552" s="597" t="s">
        <v>3799</v>
      </c>
      <c r="F552" s="597" t="s">
        <v>281</v>
      </c>
      <c r="G552" s="597">
        <v>1</v>
      </c>
      <c r="H552" s="597">
        <v>0</v>
      </c>
      <c r="I552" s="597" t="s">
        <v>2870</v>
      </c>
      <c r="J552" s="597" t="s">
        <v>3147</v>
      </c>
      <c r="K552" s="597" t="s">
        <v>2882</v>
      </c>
      <c r="L552" s="597" t="s">
        <v>1689</v>
      </c>
      <c r="M552" s="597" t="s">
        <v>1062</v>
      </c>
      <c r="N552" s="597" t="s">
        <v>3800</v>
      </c>
      <c r="O552" s="597" t="s">
        <v>3800</v>
      </c>
      <c r="P552" s="597" t="s">
        <v>3801</v>
      </c>
      <c r="Q552" s="597">
        <v>2646</v>
      </c>
      <c r="R552" s="621">
        <v>2646</v>
      </c>
      <c r="S552" s="621">
        <v>2640</v>
      </c>
      <c r="T552" s="621">
        <v>6</v>
      </c>
      <c r="U552" s="621">
        <v>0</v>
      </c>
      <c r="V552" s="621">
        <v>6</v>
      </c>
      <c r="W552" s="622">
        <v>0.99770000000000003</v>
      </c>
      <c r="X552" s="464">
        <v>1</v>
      </c>
      <c r="Y552" s="464">
        <v>1</v>
      </c>
      <c r="Z552" s="464">
        <v>1</v>
      </c>
      <c r="AA552" s="464">
        <v>1</v>
      </c>
      <c r="AB552" s="464" t="s">
        <v>248</v>
      </c>
      <c r="AC552" s="463" t="s">
        <v>3802</v>
      </c>
      <c r="AD552" s="463"/>
      <c r="AE552" s="463"/>
      <c r="AF552" s="463"/>
      <c r="AG552" s="463"/>
      <c r="AH552" s="463"/>
      <c r="AI552" s="463"/>
      <c r="AJ552" s="460"/>
      <c r="AK552" s="460"/>
      <c r="AL552" s="460"/>
      <c r="AM552" s="460"/>
      <c r="AN552" s="460"/>
      <c r="AO552" s="460"/>
      <c r="AP552" s="463" t="s">
        <v>289</v>
      </c>
      <c r="AQ552" s="463">
        <v>0</v>
      </c>
      <c r="AT552" s="177" t="s">
        <v>248</v>
      </c>
      <c r="AU552" s="392" t="s">
        <v>3522</v>
      </c>
      <c r="AV552" s="392" t="s">
        <v>3803</v>
      </c>
      <c r="AW552" s="392" t="s">
        <v>1046</v>
      </c>
      <c r="AX552" s="450" t="s">
        <v>3519</v>
      </c>
    </row>
    <row r="553" spans="1:50" ht="35.15" hidden="1" customHeight="1">
      <c r="A553" s="149">
        <v>549</v>
      </c>
      <c r="B553" s="597" t="s">
        <v>248</v>
      </c>
      <c r="C553" s="597"/>
      <c r="D553" s="597" t="s">
        <v>3804</v>
      </c>
      <c r="E553" s="597" t="s">
        <v>3805</v>
      </c>
      <c r="F553" s="597" t="s">
        <v>281</v>
      </c>
      <c r="G553" s="597">
        <v>1</v>
      </c>
      <c r="H553" s="597">
        <v>0</v>
      </c>
      <c r="I553" s="597" t="s">
        <v>2870</v>
      </c>
      <c r="J553" s="597" t="s">
        <v>3147</v>
      </c>
      <c r="K553" s="597" t="s">
        <v>2882</v>
      </c>
      <c r="L553" s="597" t="s">
        <v>1689</v>
      </c>
      <c r="M553" s="597" t="s">
        <v>1062</v>
      </c>
      <c r="N553" s="597" t="s">
        <v>3800</v>
      </c>
      <c r="O553" s="597" t="s">
        <v>3800</v>
      </c>
      <c r="P553" s="597" t="s">
        <v>3806</v>
      </c>
      <c r="Q553" s="597">
        <v>3359</v>
      </c>
      <c r="R553" s="621">
        <v>3365</v>
      </c>
      <c r="S553" s="621">
        <v>3362</v>
      </c>
      <c r="T553" s="621">
        <v>3</v>
      </c>
      <c r="U553" s="621">
        <v>0</v>
      </c>
      <c r="V553" s="621">
        <v>3</v>
      </c>
      <c r="W553" s="622">
        <v>0.99909999999999999</v>
      </c>
      <c r="X553" s="464">
        <v>1</v>
      </c>
      <c r="Y553" s="464">
        <v>1</v>
      </c>
      <c r="Z553" s="464">
        <v>1</v>
      </c>
      <c r="AA553" s="464">
        <v>1</v>
      </c>
      <c r="AB553" s="464" t="s">
        <v>248</v>
      </c>
      <c r="AC553" s="463" t="s">
        <v>3807</v>
      </c>
      <c r="AD553" s="463"/>
      <c r="AE553" s="463"/>
      <c r="AF553" s="463"/>
      <c r="AG553" s="463"/>
      <c r="AH553" s="463"/>
      <c r="AI553" s="463"/>
      <c r="AJ553" s="460"/>
      <c r="AK553" s="460"/>
      <c r="AL553" s="460"/>
      <c r="AM553" s="460"/>
      <c r="AN553" s="460"/>
      <c r="AO553" s="460"/>
      <c r="AP553" s="463" t="s">
        <v>289</v>
      </c>
      <c r="AQ553" s="463">
        <v>0</v>
      </c>
      <c r="AT553" s="177" t="s">
        <v>248</v>
      </c>
      <c r="AU553" s="392" t="s">
        <v>3528</v>
      </c>
      <c r="AV553" s="392" t="s">
        <v>3808</v>
      </c>
      <c r="AW553" s="392" t="s">
        <v>3809</v>
      </c>
      <c r="AX553" s="450" t="s">
        <v>3526</v>
      </c>
    </row>
    <row r="554" spans="1:50" ht="35.15" hidden="1" customHeight="1">
      <c r="A554" s="149">
        <v>550</v>
      </c>
      <c r="B554" s="597" t="s">
        <v>248</v>
      </c>
      <c r="C554" s="597"/>
      <c r="D554" s="597" t="s">
        <v>3810</v>
      </c>
      <c r="E554" s="597" t="s">
        <v>3811</v>
      </c>
      <c r="F554" s="597" t="s">
        <v>281</v>
      </c>
      <c r="G554" s="597">
        <v>2</v>
      </c>
      <c r="H554" s="597">
        <v>0</v>
      </c>
      <c r="I554" s="597" t="s">
        <v>2870</v>
      </c>
      <c r="J554" s="597" t="s">
        <v>3101</v>
      </c>
      <c r="K554" s="597" t="s">
        <v>248</v>
      </c>
      <c r="L554" s="597" t="s">
        <v>1689</v>
      </c>
      <c r="M554" s="597" t="s">
        <v>1062</v>
      </c>
      <c r="N554" s="597" t="s">
        <v>3100</v>
      </c>
      <c r="O554" s="597" t="s">
        <v>3100</v>
      </c>
      <c r="P554" s="597" t="s">
        <v>3812</v>
      </c>
      <c r="Q554" s="597">
        <v>4702</v>
      </c>
      <c r="R554" s="621">
        <v>3882</v>
      </c>
      <c r="S554" s="621">
        <v>3106</v>
      </c>
      <c r="T554" s="621">
        <v>753</v>
      </c>
      <c r="U554" s="621">
        <v>23</v>
      </c>
      <c r="V554" s="621">
        <v>776</v>
      </c>
      <c r="W554" s="622">
        <v>0.80010000000000003</v>
      </c>
      <c r="X554" s="464">
        <v>0</v>
      </c>
      <c r="Y554" s="464">
        <v>1</v>
      </c>
      <c r="Z554" s="464">
        <v>1</v>
      </c>
      <c r="AA554" s="464">
        <v>0</v>
      </c>
      <c r="AB554" s="464" t="s">
        <v>248</v>
      </c>
      <c r="AC554" s="463" t="s">
        <v>3813</v>
      </c>
      <c r="AD554" s="463" t="s">
        <v>3814</v>
      </c>
      <c r="AE554" s="463"/>
      <c r="AF554" s="463"/>
      <c r="AG554" s="463"/>
      <c r="AH554" s="463"/>
      <c r="AI554" s="463"/>
      <c r="AJ554" s="460"/>
      <c r="AK554" s="460"/>
      <c r="AL554" s="460"/>
      <c r="AM554" s="460"/>
      <c r="AN554" s="460"/>
      <c r="AO554" s="460"/>
      <c r="AP554" s="463" t="s">
        <v>289</v>
      </c>
      <c r="AQ554" s="463">
        <v>0</v>
      </c>
      <c r="AT554" s="177" t="s">
        <v>248</v>
      </c>
      <c r="AU554" s="392" t="s">
        <v>3535</v>
      </c>
      <c r="AV554" s="392" t="s">
        <v>3815</v>
      </c>
      <c r="AW554" s="392" t="s">
        <v>3816</v>
      </c>
      <c r="AX554" s="450" t="s">
        <v>3532</v>
      </c>
    </row>
    <row r="555" spans="1:50" ht="35.15" hidden="1" customHeight="1">
      <c r="A555" s="149">
        <v>551</v>
      </c>
      <c r="B555" s="597" t="s">
        <v>1684</v>
      </c>
      <c r="C555" s="597"/>
      <c r="D555" s="597" t="s">
        <v>3817</v>
      </c>
      <c r="E555" s="597" t="s">
        <v>3818</v>
      </c>
      <c r="F555" s="597" t="s">
        <v>745</v>
      </c>
      <c r="G555" s="597">
        <v>0</v>
      </c>
      <c r="H555" s="597">
        <v>1</v>
      </c>
      <c r="I555" s="597" t="s">
        <v>2870</v>
      </c>
      <c r="J555" s="597" t="s">
        <v>2881</v>
      </c>
      <c r="K555" s="597" t="s">
        <v>2958</v>
      </c>
      <c r="L555" s="597" t="s">
        <v>1689</v>
      </c>
      <c r="M555" s="597" t="s">
        <v>1062</v>
      </c>
      <c r="N555" s="597" t="s">
        <v>3819</v>
      </c>
      <c r="O555" s="597" t="s">
        <v>3819</v>
      </c>
      <c r="P555" s="597" t="s">
        <v>3820</v>
      </c>
      <c r="Q555" s="597">
        <v>2043</v>
      </c>
      <c r="R555" s="621">
        <v>2043</v>
      </c>
      <c r="S555" s="621">
        <v>1838</v>
      </c>
      <c r="T555" s="621">
        <v>205</v>
      </c>
      <c r="U555" s="621">
        <v>0</v>
      </c>
      <c r="V555" s="621">
        <v>205</v>
      </c>
      <c r="W555" s="622">
        <v>0.89970000000000006</v>
      </c>
      <c r="X555" s="464">
        <v>0</v>
      </c>
      <c r="Y555" s="464">
        <v>1</v>
      </c>
      <c r="Z555" s="464">
        <v>1</v>
      </c>
      <c r="AA555" s="464">
        <v>0</v>
      </c>
      <c r="AB555" s="464" t="s">
        <v>1684</v>
      </c>
      <c r="AC555" s="463"/>
      <c r="AD555" s="463"/>
      <c r="AE555" s="463"/>
      <c r="AF555" s="463"/>
      <c r="AG555" s="463"/>
      <c r="AH555" s="463"/>
      <c r="AI555" s="463"/>
      <c r="AJ555" s="460" t="s">
        <v>3232</v>
      </c>
      <c r="AK555" s="460"/>
      <c r="AL555" s="460"/>
      <c r="AM555" s="460"/>
      <c r="AN555" s="460"/>
      <c r="AO555" s="460"/>
      <c r="AP555" s="463" t="s">
        <v>289</v>
      </c>
      <c r="AQ555" s="463">
        <v>0</v>
      </c>
      <c r="AT555" s="177" t="s">
        <v>248</v>
      </c>
      <c r="AU555" s="392" t="s">
        <v>3541</v>
      </c>
      <c r="AV555" s="392" t="s">
        <v>3821</v>
      </c>
      <c r="AW555" s="392" t="s">
        <v>3822</v>
      </c>
      <c r="AX555" s="450" t="s">
        <v>3539</v>
      </c>
    </row>
    <row r="556" spans="1:50" ht="35.15" hidden="1" customHeight="1">
      <c r="A556" s="149">
        <v>552</v>
      </c>
      <c r="B556" s="597" t="s">
        <v>248</v>
      </c>
      <c r="C556" s="597"/>
      <c r="D556" s="597" t="s">
        <v>3823</v>
      </c>
      <c r="E556" s="597" t="s">
        <v>3824</v>
      </c>
      <c r="F556" s="597" t="s">
        <v>281</v>
      </c>
      <c r="G556" s="597">
        <v>2</v>
      </c>
      <c r="H556" s="597">
        <v>0</v>
      </c>
      <c r="I556" s="597" t="s">
        <v>2870</v>
      </c>
      <c r="J556" s="597" t="s">
        <v>2973</v>
      </c>
      <c r="K556" s="597" t="s">
        <v>248</v>
      </c>
      <c r="L556" s="597" t="s">
        <v>1689</v>
      </c>
      <c r="M556" s="597" t="s">
        <v>1062</v>
      </c>
      <c r="N556" s="597" t="s">
        <v>3677</v>
      </c>
      <c r="O556" s="597" t="s">
        <v>3677</v>
      </c>
      <c r="P556" s="597" t="s">
        <v>10435</v>
      </c>
      <c r="Q556" s="597">
        <v>6214</v>
      </c>
      <c r="R556" s="621">
        <v>6330</v>
      </c>
      <c r="S556" s="621">
        <v>6276</v>
      </c>
      <c r="T556" s="621">
        <v>18</v>
      </c>
      <c r="U556" s="621">
        <v>36</v>
      </c>
      <c r="V556" s="621">
        <v>54</v>
      </c>
      <c r="W556" s="622">
        <v>0.99150000000000005</v>
      </c>
      <c r="X556" s="464">
        <v>1</v>
      </c>
      <c r="Y556" s="623">
        <v>0</v>
      </c>
      <c r="Z556" s="464">
        <v>1</v>
      </c>
      <c r="AA556" s="464">
        <v>0</v>
      </c>
      <c r="AB556" s="464" t="s">
        <v>248</v>
      </c>
      <c r="AC556" s="463" t="s">
        <v>3825</v>
      </c>
      <c r="AD556" s="463" t="s">
        <v>3826</v>
      </c>
      <c r="AE556" s="463"/>
      <c r="AF556" s="463"/>
      <c r="AG556" s="463"/>
      <c r="AH556" s="463"/>
      <c r="AI556" s="463"/>
      <c r="AJ556" s="460"/>
      <c r="AK556" s="460"/>
      <c r="AL556" s="460"/>
      <c r="AM556" s="460"/>
      <c r="AN556" s="460"/>
      <c r="AO556" s="460"/>
      <c r="AP556" s="463" t="s">
        <v>289</v>
      </c>
      <c r="AQ556" s="463">
        <v>0</v>
      </c>
      <c r="AT556" s="177" t="s">
        <v>1684</v>
      </c>
      <c r="AU556" s="594" t="s">
        <v>3546</v>
      </c>
      <c r="AV556" s="392" t="s">
        <v>3827</v>
      </c>
      <c r="AW556" s="595" t="s">
        <v>3828</v>
      </c>
      <c r="AX556" s="450" t="s">
        <v>3544</v>
      </c>
    </row>
    <row r="557" spans="1:50" ht="35.15" hidden="1" customHeight="1">
      <c r="A557" s="149">
        <v>553</v>
      </c>
      <c r="B557" s="597" t="s">
        <v>248</v>
      </c>
      <c r="C557" s="597"/>
      <c r="D557" s="597" t="s">
        <v>3829</v>
      </c>
      <c r="E557" s="597" t="s">
        <v>3830</v>
      </c>
      <c r="F557" s="597" t="s">
        <v>281</v>
      </c>
      <c r="G557" s="597">
        <v>2</v>
      </c>
      <c r="H557" s="597">
        <v>0</v>
      </c>
      <c r="I557" s="597" t="s">
        <v>2870</v>
      </c>
      <c r="J557" s="597" t="s">
        <v>3042</v>
      </c>
      <c r="K557" s="597" t="s">
        <v>248</v>
      </c>
      <c r="L557" s="597" t="s">
        <v>1689</v>
      </c>
      <c r="M557" s="597" t="s">
        <v>1062</v>
      </c>
      <c r="N557" s="597" t="s">
        <v>3830</v>
      </c>
      <c r="O557" s="597" t="s">
        <v>3830</v>
      </c>
      <c r="P557" s="597" t="s">
        <v>3831</v>
      </c>
      <c r="Q557" s="597">
        <v>11139</v>
      </c>
      <c r="R557" s="621">
        <v>12569</v>
      </c>
      <c r="S557" s="621">
        <v>9889</v>
      </c>
      <c r="T557" s="621">
        <v>2680</v>
      </c>
      <c r="U557" s="621">
        <v>0</v>
      </c>
      <c r="V557" s="621">
        <v>2680</v>
      </c>
      <c r="W557" s="622">
        <v>0.78680000000000005</v>
      </c>
      <c r="X557" s="464">
        <v>0</v>
      </c>
      <c r="Y557" s="464">
        <v>0</v>
      </c>
      <c r="Z557" s="464">
        <v>0</v>
      </c>
      <c r="AA557" s="464">
        <v>0</v>
      </c>
      <c r="AB557" s="464" t="s">
        <v>248</v>
      </c>
      <c r="AC557" s="463" t="s">
        <v>3832</v>
      </c>
      <c r="AD557" s="463" t="s">
        <v>3833</v>
      </c>
      <c r="AE557" s="463"/>
      <c r="AF557" s="463"/>
      <c r="AG557" s="463"/>
      <c r="AH557" s="463"/>
      <c r="AI557" s="463"/>
      <c r="AJ557" s="460"/>
      <c r="AK557" s="460"/>
      <c r="AL557" s="460"/>
      <c r="AM557" s="460"/>
      <c r="AN557" s="460"/>
      <c r="AO557" s="460"/>
      <c r="AP557" s="463" t="s">
        <v>289</v>
      </c>
      <c r="AQ557" s="463">
        <v>0</v>
      </c>
      <c r="AT557" s="177" t="s">
        <v>1684</v>
      </c>
      <c r="AU557" s="420" t="s">
        <v>3547</v>
      </c>
      <c r="AV557" s="392" t="s">
        <v>3834</v>
      </c>
      <c r="AW557" s="595" t="s">
        <v>3835</v>
      </c>
      <c r="AX557" s="450" t="s">
        <v>3544</v>
      </c>
    </row>
    <row r="558" spans="1:50" ht="35.15" hidden="1" customHeight="1">
      <c r="A558" s="149">
        <v>554</v>
      </c>
      <c r="B558" s="597" t="s">
        <v>248</v>
      </c>
      <c r="C558" s="597"/>
      <c r="D558" s="597" t="s">
        <v>3836</v>
      </c>
      <c r="E558" s="597" t="s">
        <v>3837</v>
      </c>
      <c r="F558" s="597" t="s">
        <v>281</v>
      </c>
      <c r="G558" s="597">
        <v>1</v>
      </c>
      <c r="H558" s="597">
        <v>0</v>
      </c>
      <c r="I558" s="597" t="s">
        <v>2870</v>
      </c>
      <c r="J558" s="597" t="s">
        <v>3838</v>
      </c>
      <c r="K558" s="597" t="s">
        <v>248</v>
      </c>
      <c r="L558" s="597" t="s">
        <v>1689</v>
      </c>
      <c r="M558" s="597" t="s">
        <v>1062</v>
      </c>
      <c r="N558" s="597" t="s">
        <v>248</v>
      </c>
      <c r="O558" s="597" t="s">
        <v>248</v>
      </c>
      <c r="P558" s="597" t="s">
        <v>3839</v>
      </c>
      <c r="Q558" s="597">
        <v>2326</v>
      </c>
      <c r="R558" s="621">
        <v>2326</v>
      </c>
      <c r="S558" s="621">
        <v>2294</v>
      </c>
      <c r="T558" s="621">
        <v>32</v>
      </c>
      <c r="U558" s="621">
        <v>0</v>
      </c>
      <c r="V558" s="621">
        <v>32</v>
      </c>
      <c r="W558" s="622">
        <v>0.98619999999999997</v>
      </c>
      <c r="X558" s="464">
        <v>1</v>
      </c>
      <c r="Y558" s="464">
        <v>1</v>
      </c>
      <c r="Z558" s="464">
        <v>1</v>
      </c>
      <c r="AA558" s="464">
        <v>1</v>
      </c>
      <c r="AB558" s="464" t="s">
        <v>248</v>
      </c>
      <c r="AC558" s="463" t="s">
        <v>3840</v>
      </c>
      <c r="AD558" s="463"/>
      <c r="AE558" s="463"/>
      <c r="AF558" s="463"/>
      <c r="AG558" s="463"/>
      <c r="AH558" s="463"/>
      <c r="AI558" s="463"/>
      <c r="AJ558" s="460"/>
      <c r="AK558" s="460"/>
      <c r="AL558" s="460"/>
      <c r="AM558" s="460"/>
      <c r="AN558" s="460"/>
      <c r="AO558" s="460"/>
      <c r="AP558" s="463" t="s">
        <v>289</v>
      </c>
      <c r="AQ558" s="463">
        <v>0</v>
      </c>
      <c r="AT558" s="177" t="s">
        <v>248</v>
      </c>
      <c r="AU558" s="392" t="s">
        <v>3553</v>
      </c>
      <c r="AV558" s="392" t="s">
        <v>3841</v>
      </c>
      <c r="AW558" s="392" t="s">
        <v>3842</v>
      </c>
      <c r="AX558" s="450" t="s">
        <v>3551</v>
      </c>
    </row>
    <row r="559" spans="1:50" ht="35.15" hidden="1" customHeight="1">
      <c r="A559" s="149">
        <v>555</v>
      </c>
      <c r="B559" s="597" t="s">
        <v>248</v>
      </c>
      <c r="C559" s="597"/>
      <c r="D559" s="597" t="s">
        <v>3843</v>
      </c>
      <c r="E559" s="597" t="s">
        <v>3844</v>
      </c>
      <c r="F559" s="597" t="s">
        <v>745</v>
      </c>
      <c r="G559" s="597">
        <v>0</v>
      </c>
      <c r="H559" s="597">
        <v>3</v>
      </c>
      <c r="I559" s="597" t="s">
        <v>2870</v>
      </c>
      <c r="J559" s="597" t="s">
        <v>2881</v>
      </c>
      <c r="K559" s="597" t="s">
        <v>3125</v>
      </c>
      <c r="L559" s="597" t="s">
        <v>1689</v>
      </c>
      <c r="M559" s="597" t="s">
        <v>1062</v>
      </c>
      <c r="N559" s="597" t="s">
        <v>3751</v>
      </c>
      <c r="O559" s="597" t="s">
        <v>3751</v>
      </c>
      <c r="P559" s="597" t="s">
        <v>10436</v>
      </c>
      <c r="Q559" s="597">
        <v>8512</v>
      </c>
      <c r="R559" s="621">
        <v>8384</v>
      </c>
      <c r="S559" s="621">
        <v>7376</v>
      </c>
      <c r="T559" s="621">
        <v>952</v>
      </c>
      <c r="U559" s="621">
        <v>56</v>
      </c>
      <c r="V559" s="621">
        <v>1008</v>
      </c>
      <c r="W559" s="622">
        <v>0.87980000000000003</v>
      </c>
      <c r="X559" s="464">
        <v>0</v>
      </c>
      <c r="Y559" s="464">
        <v>1</v>
      </c>
      <c r="Z559" s="464">
        <v>1</v>
      </c>
      <c r="AA559" s="464">
        <v>0</v>
      </c>
      <c r="AB559" s="464" t="s">
        <v>248</v>
      </c>
      <c r="AC559" s="463"/>
      <c r="AD559" s="463"/>
      <c r="AE559" s="463"/>
      <c r="AF559" s="463"/>
      <c r="AG559" s="463"/>
      <c r="AH559" s="463"/>
      <c r="AI559" s="463"/>
      <c r="AJ559" s="460" t="s">
        <v>2879</v>
      </c>
      <c r="AK559" s="460" t="s">
        <v>2879</v>
      </c>
      <c r="AL559" s="460" t="s">
        <v>2879</v>
      </c>
      <c r="AM559" s="460"/>
      <c r="AN559" s="460"/>
      <c r="AO559" s="460"/>
      <c r="AP559" s="463" t="s">
        <v>289</v>
      </c>
      <c r="AQ559" s="463">
        <v>0</v>
      </c>
      <c r="AT559" s="177" t="s">
        <v>248</v>
      </c>
      <c r="AU559" s="392" t="s">
        <v>3554</v>
      </c>
      <c r="AV559" s="392" t="s">
        <v>3845</v>
      </c>
      <c r="AW559" s="392" t="s">
        <v>3846</v>
      </c>
      <c r="AX559" s="450" t="s">
        <v>3551</v>
      </c>
    </row>
    <row r="560" spans="1:50" ht="35.15" hidden="1" customHeight="1">
      <c r="A560" s="149">
        <v>556</v>
      </c>
      <c r="B560" s="597" t="s">
        <v>248</v>
      </c>
      <c r="C560" s="597"/>
      <c r="D560" s="597" t="s">
        <v>3847</v>
      </c>
      <c r="E560" s="597" t="s">
        <v>3848</v>
      </c>
      <c r="F560" s="597" t="s">
        <v>281</v>
      </c>
      <c r="G560" s="597">
        <v>1</v>
      </c>
      <c r="H560" s="597">
        <v>0</v>
      </c>
      <c r="I560" s="597" t="s">
        <v>2870</v>
      </c>
      <c r="J560" s="597" t="s">
        <v>2881</v>
      </c>
      <c r="K560" s="597" t="s">
        <v>248</v>
      </c>
      <c r="L560" s="597" t="s">
        <v>1689</v>
      </c>
      <c r="M560" s="597" t="s">
        <v>1062</v>
      </c>
      <c r="N560" s="597" t="s">
        <v>3848</v>
      </c>
      <c r="O560" s="597" t="s">
        <v>3848</v>
      </c>
      <c r="P560" s="597" t="s">
        <v>3849</v>
      </c>
      <c r="Q560" s="597">
        <v>9691</v>
      </c>
      <c r="R560" s="621">
        <v>8071</v>
      </c>
      <c r="S560" s="621">
        <v>6305</v>
      </c>
      <c r="T560" s="621">
        <v>1570</v>
      </c>
      <c r="U560" s="621">
        <v>196</v>
      </c>
      <c r="V560" s="621">
        <v>1766</v>
      </c>
      <c r="W560" s="622">
        <v>0.78120000000000001</v>
      </c>
      <c r="X560" s="464">
        <v>0</v>
      </c>
      <c r="Y560" s="464">
        <v>1</v>
      </c>
      <c r="Z560" s="464">
        <v>0</v>
      </c>
      <c r="AA560" s="464">
        <v>0</v>
      </c>
      <c r="AB560" s="464" t="s">
        <v>248</v>
      </c>
      <c r="AC560" s="463" t="s">
        <v>3850</v>
      </c>
      <c r="AD560" s="463"/>
      <c r="AE560" s="463"/>
      <c r="AF560" s="463"/>
      <c r="AG560" s="463"/>
      <c r="AH560" s="463"/>
      <c r="AI560" s="463"/>
      <c r="AJ560" s="460"/>
      <c r="AK560" s="460"/>
      <c r="AL560" s="460"/>
      <c r="AM560" s="460"/>
      <c r="AN560" s="460"/>
      <c r="AO560" s="460"/>
      <c r="AP560" s="463" t="s">
        <v>289</v>
      </c>
      <c r="AQ560" s="463">
        <v>0</v>
      </c>
      <c r="AT560" s="177" t="s">
        <v>248</v>
      </c>
      <c r="AU560" s="392" t="s">
        <v>3560</v>
      </c>
      <c r="AV560" s="392" t="s">
        <v>3851</v>
      </c>
      <c r="AW560" s="392" t="s">
        <v>3852</v>
      </c>
      <c r="AX560" s="450" t="s">
        <v>3558</v>
      </c>
    </row>
    <row r="561" spans="1:50" ht="35.15" hidden="1" customHeight="1">
      <c r="A561" s="149">
        <v>557</v>
      </c>
      <c r="B561" s="597" t="s">
        <v>1684</v>
      </c>
      <c r="C561" s="597"/>
      <c r="D561" s="597" t="s">
        <v>3853</v>
      </c>
      <c r="E561" s="597" t="s">
        <v>3854</v>
      </c>
      <c r="F561" s="597" t="s">
        <v>745</v>
      </c>
      <c r="G561" s="597">
        <v>0</v>
      </c>
      <c r="H561" s="597">
        <v>1</v>
      </c>
      <c r="I561" s="597" t="s">
        <v>2870</v>
      </c>
      <c r="J561" s="597" t="s">
        <v>2957</v>
      </c>
      <c r="K561" s="597" t="s">
        <v>2958</v>
      </c>
      <c r="L561" s="597" t="s">
        <v>1689</v>
      </c>
      <c r="M561" s="597" t="s">
        <v>1062</v>
      </c>
      <c r="N561" s="597" t="s">
        <v>3630</v>
      </c>
      <c r="O561" s="597" t="s">
        <v>3630</v>
      </c>
      <c r="P561" s="597" t="s">
        <v>3855</v>
      </c>
      <c r="Q561" s="597">
        <v>2019</v>
      </c>
      <c r="R561" s="621">
        <v>2019</v>
      </c>
      <c r="S561" s="621">
        <v>1930</v>
      </c>
      <c r="T561" s="621">
        <v>68</v>
      </c>
      <c r="U561" s="621">
        <v>21</v>
      </c>
      <c r="V561" s="621">
        <v>89</v>
      </c>
      <c r="W561" s="622">
        <v>0.95589999999999997</v>
      </c>
      <c r="X561" s="464">
        <v>0</v>
      </c>
      <c r="Y561" s="464">
        <v>1</v>
      </c>
      <c r="Z561" s="464">
        <v>1</v>
      </c>
      <c r="AA561" s="464">
        <v>0</v>
      </c>
      <c r="AB561" s="464" t="s">
        <v>1684</v>
      </c>
      <c r="AC561" s="463"/>
      <c r="AD561" s="463"/>
      <c r="AE561" s="463"/>
      <c r="AF561" s="463"/>
      <c r="AG561" s="463"/>
      <c r="AH561" s="463"/>
      <c r="AI561" s="463"/>
      <c r="AJ561" s="460" t="s">
        <v>2955</v>
      </c>
      <c r="AK561" s="460"/>
      <c r="AL561" s="460"/>
      <c r="AM561" s="460"/>
      <c r="AN561" s="460"/>
      <c r="AO561" s="460"/>
      <c r="AP561" s="463" t="s">
        <v>289</v>
      </c>
      <c r="AQ561" s="463">
        <v>0</v>
      </c>
      <c r="AT561" s="177" t="s">
        <v>248</v>
      </c>
      <c r="AU561" s="392" t="s">
        <v>3566</v>
      </c>
      <c r="AV561" s="392" t="s">
        <v>3856</v>
      </c>
      <c r="AW561" s="392" t="s">
        <v>3564</v>
      </c>
      <c r="AX561" s="450" t="s">
        <v>3564</v>
      </c>
    </row>
    <row r="562" spans="1:50" ht="35.15" hidden="1" customHeight="1">
      <c r="A562" s="149">
        <v>558</v>
      </c>
      <c r="B562" s="597" t="s">
        <v>248</v>
      </c>
      <c r="C562" s="597"/>
      <c r="D562" s="597" t="s">
        <v>3857</v>
      </c>
      <c r="E562" s="597" t="s">
        <v>3858</v>
      </c>
      <c r="F562" s="597" t="s">
        <v>745</v>
      </c>
      <c r="G562" s="597">
        <v>0</v>
      </c>
      <c r="H562" s="597">
        <v>1</v>
      </c>
      <c r="I562" s="597" t="s">
        <v>2870</v>
      </c>
      <c r="J562" s="597" t="s">
        <v>2881</v>
      </c>
      <c r="K562" s="597" t="s">
        <v>2882</v>
      </c>
      <c r="L562" s="597" t="s">
        <v>1689</v>
      </c>
      <c r="M562" s="597" t="s">
        <v>1062</v>
      </c>
      <c r="N562" s="597" t="s">
        <v>3859</v>
      </c>
      <c r="O562" s="597" t="s">
        <v>3859</v>
      </c>
      <c r="P562" s="597" t="s">
        <v>3860</v>
      </c>
      <c r="Q562" s="597">
        <v>3219</v>
      </c>
      <c r="R562" s="621">
        <v>3287</v>
      </c>
      <c r="S562" s="621">
        <v>3202</v>
      </c>
      <c r="T562" s="621">
        <v>57</v>
      </c>
      <c r="U562" s="621">
        <v>28</v>
      </c>
      <c r="V562" s="621">
        <v>85</v>
      </c>
      <c r="W562" s="622">
        <v>0.97409999999999997</v>
      </c>
      <c r="X562" s="464">
        <v>0</v>
      </c>
      <c r="Y562" s="464">
        <v>1</v>
      </c>
      <c r="Z562" s="464">
        <v>1</v>
      </c>
      <c r="AA562" s="464">
        <v>0</v>
      </c>
      <c r="AB562" s="464" t="s">
        <v>248</v>
      </c>
      <c r="AC562" s="463"/>
      <c r="AD562" s="463"/>
      <c r="AE562" s="463"/>
      <c r="AF562" s="463"/>
      <c r="AG562" s="463"/>
      <c r="AH562" s="463"/>
      <c r="AI562" s="463"/>
      <c r="AJ562" s="460" t="s">
        <v>2879</v>
      </c>
      <c r="AK562" s="460"/>
      <c r="AL562" s="460"/>
      <c r="AM562" s="460"/>
      <c r="AN562" s="460"/>
      <c r="AO562" s="460"/>
      <c r="AP562" s="463" t="s">
        <v>289</v>
      </c>
      <c r="AQ562" s="463">
        <v>0</v>
      </c>
      <c r="AT562" s="177" t="s">
        <v>248</v>
      </c>
      <c r="AU562" s="392" t="s">
        <v>3571</v>
      </c>
      <c r="AV562" s="392" t="s">
        <v>3861</v>
      </c>
      <c r="AW562" s="392" t="s">
        <v>3862</v>
      </c>
      <c r="AX562" s="450" t="s">
        <v>3569</v>
      </c>
    </row>
    <row r="563" spans="1:50" ht="35.15" hidden="1" customHeight="1">
      <c r="A563" s="149">
        <v>559</v>
      </c>
      <c r="B563" s="597" t="s">
        <v>248</v>
      </c>
      <c r="C563" s="597"/>
      <c r="D563" s="597" t="s">
        <v>3863</v>
      </c>
      <c r="E563" s="597" t="s">
        <v>3864</v>
      </c>
      <c r="F563" s="597" t="s">
        <v>745</v>
      </c>
      <c r="G563" s="597">
        <v>0</v>
      </c>
      <c r="H563" s="597">
        <v>1</v>
      </c>
      <c r="I563" s="597" t="s">
        <v>2870</v>
      </c>
      <c r="J563" s="597" t="s">
        <v>2881</v>
      </c>
      <c r="K563" s="597" t="s">
        <v>2882</v>
      </c>
      <c r="L563" s="597" t="s">
        <v>1689</v>
      </c>
      <c r="M563" s="597" t="s">
        <v>1062</v>
      </c>
      <c r="N563" s="597" t="s">
        <v>3864</v>
      </c>
      <c r="O563" s="597" t="s">
        <v>3864</v>
      </c>
      <c r="P563" s="597" t="s">
        <v>3865</v>
      </c>
      <c r="Q563" s="597">
        <v>16752</v>
      </c>
      <c r="R563" s="621">
        <v>16690</v>
      </c>
      <c r="S563" s="621">
        <v>16572</v>
      </c>
      <c r="T563" s="621">
        <v>118</v>
      </c>
      <c r="U563" s="621">
        <v>0</v>
      </c>
      <c r="V563" s="621">
        <v>118</v>
      </c>
      <c r="W563" s="622">
        <v>0.9929</v>
      </c>
      <c r="X563" s="464">
        <v>1</v>
      </c>
      <c r="Y563" s="464">
        <v>1</v>
      </c>
      <c r="Z563" s="464">
        <v>1</v>
      </c>
      <c r="AA563" s="464">
        <v>1</v>
      </c>
      <c r="AB563" s="464" t="s">
        <v>248</v>
      </c>
      <c r="AC563" s="463"/>
      <c r="AD563" s="463"/>
      <c r="AE563" s="463"/>
      <c r="AF563" s="463"/>
      <c r="AG563" s="463"/>
      <c r="AH563" s="463"/>
      <c r="AI563" s="463"/>
      <c r="AJ563" s="460" t="s">
        <v>2879</v>
      </c>
      <c r="AK563" s="460"/>
      <c r="AL563" s="460"/>
      <c r="AM563" s="460"/>
      <c r="AN563" s="460"/>
      <c r="AO563" s="460"/>
      <c r="AP563" s="463" t="s">
        <v>289</v>
      </c>
      <c r="AQ563" s="463">
        <v>0</v>
      </c>
      <c r="AT563" s="177" t="s">
        <v>248</v>
      </c>
      <c r="AU563" s="392" t="s">
        <v>3577</v>
      </c>
      <c r="AV563" s="392" t="s">
        <v>3866</v>
      </c>
      <c r="AW563" s="392" t="s">
        <v>3575</v>
      </c>
      <c r="AX563" s="450" t="s">
        <v>3575</v>
      </c>
    </row>
    <row r="564" spans="1:50" ht="35.15" hidden="1" customHeight="1">
      <c r="A564" s="149">
        <v>560</v>
      </c>
      <c r="B564" s="597" t="s">
        <v>248</v>
      </c>
      <c r="C564" s="597"/>
      <c r="D564" s="597" t="s">
        <v>3867</v>
      </c>
      <c r="E564" s="597" t="s">
        <v>3868</v>
      </c>
      <c r="F564" s="597" t="s">
        <v>745</v>
      </c>
      <c r="G564" s="597">
        <v>0</v>
      </c>
      <c r="H564" s="597">
        <v>1</v>
      </c>
      <c r="I564" s="597" t="s">
        <v>2870</v>
      </c>
      <c r="J564" s="597" t="s">
        <v>2881</v>
      </c>
      <c r="K564" s="597" t="s">
        <v>2882</v>
      </c>
      <c r="L564" s="597" t="s">
        <v>1689</v>
      </c>
      <c r="M564" s="597" t="s">
        <v>1062</v>
      </c>
      <c r="N564" s="597" t="s">
        <v>3869</v>
      </c>
      <c r="O564" s="597" t="s">
        <v>3869</v>
      </c>
      <c r="P564" s="597" t="s">
        <v>3870</v>
      </c>
      <c r="Q564" s="597">
        <v>11282</v>
      </c>
      <c r="R564" s="621">
        <v>10883</v>
      </c>
      <c r="S564" s="621">
        <v>10501</v>
      </c>
      <c r="T564" s="621">
        <v>360</v>
      </c>
      <c r="U564" s="621">
        <v>22</v>
      </c>
      <c r="V564" s="621">
        <v>382</v>
      </c>
      <c r="W564" s="622">
        <v>0.96489999999999998</v>
      </c>
      <c r="X564" s="464">
        <v>0</v>
      </c>
      <c r="Y564" s="464">
        <v>1</v>
      </c>
      <c r="Z564" s="464">
        <v>1</v>
      </c>
      <c r="AA564" s="464">
        <v>0</v>
      </c>
      <c r="AB564" s="464" t="s">
        <v>248</v>
      </c>
      <c r="AC564" s="463"/>
      <c r="AD564" s="463"/>
      <c r="AE564" s="463"/>
      <c r="AF564" s="463"/>
      <c r="AG564" s="463"/>
      <c r="AH564" s="463"/>
      <c r="AI564" s="463"/>
      <c r="AJ564" s="460" t="s">
        <v>2879</v>
      </c>
      <c r="AK564" s="460"/>
      <c r="AL564" s="460"/>
      <c r="AM564" s="460"/>
      <c r="AN564" s="460"/>
      <c r="AO564" s="460"/>
      <c r="AP564" s="463" t="s">
        <v>289</v>
      </c>
      <c r="AQ564" s="463">
        <v>0</v>
      </c>
      <c r="AT564" s="177" t="s">
        <v>248</v>
      </c>
      <c r="AU564" s="392" t="s">
        <v>3582</v>
      </c>
      <c r="AV564" s="392" t="s">
        <v>3871</v>
      </c>
      <c r="AW564" s="392" t="s">
        <v>3872</v>
      </c>
      <c r="AX564" s="450" t="s">
        <v>3580</v>
      </c>
    </row>
    <row r="565" spans="1:50" ht="35.15" hidden="1" customHeight="1">
      <c r="A565" s="149">
        <v>561</v>
      </c>
      <c r="B565" s="597" t="s">
        <v>1076</v>
      </c>
      <c r="C565" s="597"/>
      <c r="D565" s="597" t="s">
        <v>3873</v>
      </c>
      <c r="E565" s="597" t="s">
        <v>1076</v>
      </c>
      <c r="F565" s="597" t="s">
        <v>281</v>
      </c>
      <c r="G565" s="597">
        <v>2</v>
      </c>
      <c r="H565" s="597">
        <v>0</v>
      </c>
      <c r="I565" s="597" t="s">
        <v>3874</v>
      </c>
      <c r="J565" s="597" t="s">
        <v>3875</v>
      </c>
      <c r="K565" s="597" t="s">
        <v>1076</v>
      </c>
      <c r="L565" s="597" t="s">
        <v>1108</v>
      </c>
      <c r="M565" s="597" t="s">
        <v>1062</v>
      </c>
      <c r="N565" s="597" t="s">
        <v>1076</v>
      </c>
      <c r="O565" s="597" t="s">
        <v>3876</v>
      </c>
      <c r="P565" s="597" t="s">
        <v>3877</v>
      </c>
      <c r="Q565" s="597">
        <v>1963113</v>
      </c>
      <c r="R565" s="621">
        <v>1956489</v>
      </c>
      <c r="S565" s="621">
        <v>1926651</v>
      </c>
      <c r="T565" s="621">
        <v>29838</v>
      </c>
      <c r="U565" s="621">
        <v>0</v>
      </c>
      <c r="V565" s="621">
        <v>29838</v>
      </c>
      <c r="W565" s="622">
        <v>0.98470000000000002</v>
      </c>
      <c r="X565" s="464">
        <v>0</v>
      </c>
      <c r="Y565" s="464">
        <v>1</v>
      </c>
      <c r="Z565" s="464">
        <v>1</v>
      </c>
      <c r="AA565" s="464">
        <v>0</v>
      </c>
      <c r="AB565" s="464" t="s">
        <v>1076</v>
      </c>
      <c r="AC565" s="463" t="s">
        <v>3878</v>
      </c>
      <c r="AD565" s="463" t="s">
        <v>3879</v>
      </c>
      <c r="AE565" s="463"/>
      <c r="AF565" s="463"/>
      <c r="AG565" s="463"/>
      <c r="AH565" s="463"/>
      <c r="AI565" s="463"/>
      <c r="AJ565" s="460"/>
      <c r="AK565" s="460"/>
      <c r="AL565" s="460"/>
      <c r="AM565" s="460"/>
      <c r="AN565" s="460"/>
      <c r="AO565" s="460"/>
      <c r="AP565" s="624" t="s">
        <v>323</v>
      </c>
      <c r="AQ565" s="463">
        <v>4</v>
      </c>
      <c r="AT565" s="177" t="s">
        <v>248</v>
      </c>
      <c r="AU565" s="392" t="s">
        <v>3588</v>
      </c>
      <c r="AV565" s="392" t="s">
        <v>3880</v>
      </c>
      <c r="AW565" s="392" t="s">
        <v>3586</v>
      </c>
      <c r="AX565" s="450" t="s">
        <v>3586</v>
      </c>
    </row>
    <row r="566" spans="1:50" ht="35.15" hidden="1" customHeight="1">
      <c r="A566" s="149">
        <v>562</v>
      </c>
      <c r="B566" s="597" t="s">
        <v>1076</v>
      </c>
      <c r="C566" s="597"/>
      <c r="D566" s="597" t="s">
        <v>3881</v>
      </c>
      <c r="E566" s="597" t="s">
        <v>1652</v>
      </c>
      <c r="F566" s="597" t="s">
        <v>281</v>
      </c>
      <c r="G566" s="597">
        <v>1</v>
      </c>
      <c r="H566" s="597">
        <v>0</v>
      </c>
      <c r="I566" s="597" t="s">
        <v>3874</v>
      </c>
      <c r="J566" s="597" t="s">
        <v>3882</v>
      </c>
      <c r="K566" s="597" t="s">
        <v>1652</v>
      </c>
      <c r="L566" s="597" t="s">
        <v>1108</v>
      </c>
      <c r="M566" s="597" t="s">
        <v>1062</v>
      </c>
      <c r="N566" s="597" t="s">
        <v>1652</v>
      </c>
      <c r="O566" s="597" t="s">
        <v>3883</v>
      </c>
      <c r="P566" s="597" t="s">
        <v>3884</v>
      </c>
      <c r="Q566" s="597">
        <v>306967</v>
      </c>
      <c r="R566" s="621">
        <v>266409</v>
      </c>
      <c r="S566" s="621">
        <v>261585</v>
      </c>
      <c r="T566" s="621">
        <v>4286</v>
      </c>
      <c r="U566" s="621">
        <v>538</v>
      </c>
      <c r="V566" s="621">
        <v>4824</v>
      </c>
      <c r="W566" s="622">
        <v>0.9819</v>
      </c>
      <c r="X566" s="464">
        <v>0</v>
      </c>
      <c r="Y566" s="464">
        <v>1</v>
      </c>
      <c r="Z566" s="464">
        <v>1</v>
      </c>
      <c r="AA566" s="464">
        <v>0</v>
      </c>
      <c r="AB566" s="464" t="s">
        <v>1076</v>
      </c>
      <c r="AC566" s="463" t="s">
        <v>3885</v>
      </c>
      <c r="AD566" s="463"/>
      <c r="AE566" s="463"/>
      <c r="AF566" s="463"/>
      <c r="AG566" s="463"/>
      <c r="AH566" s="463"/>
      <c r="AI566" s="463"/>
      <c r="AJ566" s="460"/>
      <c r="AK566" s="460"/>
      <c r="AL566" s="460"/>
      <c r="AM566" s="460"/>
      <c r="AN566" s="460"/>
      <c r="AO566" s="460"/>
      <c r="AP566" s="463" t="s">
        <v>289</v>
      </c>
      <c r="AQ566" s="463">
        <v>0</v>
      </c>
      <c r="AT566" s="177" t="s">
        <v>248</v>
      </c>
      <c r="AU566" s="392" t="s">
        <v>3595</v>
      </c>
      <c r="AV566" s="392" t="s">
        <v>3886</v>
      </c>
      <c r="AW566" s="392" t="s">
        <v>3887</v>
      </c>
      <c r="AX566" s="450" t="s">
        <v>3592</v>
      </c>
    </row>
    <row r="567" spans="1:50" ht="35.15" hidden="1" customHeight="1">
      <c r="A567" s="149">
        <v>563</v>
      </c>
      <c r="B567" s="597" t="s">
        <v>1076</v>
      </c>
      <c r="C567" s="597"/>
      <c r="D567" s="597" t="s">
        <v>3888</v>
      </c>
      <c r="E567" s="597" t="s">
        <v>3889</v>
      </c>
      <c r="F567" s="597" t="s">
        <v>281</v>
      </c>
      <c r="G567" s="597">
        <v>1</v>
      </c>
      <c r="H567" s="597">
        <v>0</v>
      </c>
      <c r="I567" s="597" t="s">
        <v>3874</v>
      </c>
      <c r="J567" s="597" t="s">
        <v>3890</v>
      </c>
      <c r="K567" s="597" t="s">
        <v>1076</v>
      </c>
      <c r="L567" s="597" t="s">
        <v>1108</v>
      </c>
      <c r="M567" s="597" t="s">
        <v>1062</v>
      </c>
      <c r="N567" s="597" t="s">
        <v>3889</v>
      </c>
      <c r="O567" s="597" t="s">
        <v>3891</v>
      </c>
      <c r="P567" s="597" t="s">
        <v>3892</v>
      </c>
      <c r="Q567" s="597">
        <v>194757</v>
      </c>
      <c r="R567" s="621">
        <v>161426</v>
      </c>
      <c r="S567" s="621">
        <v>159698</v>
      </c>
      <c r="T567" s="621">
        <v>1659</v>
      </c>
      <c r="U567" s="621">
        <v>69</v>
      </c>
      <c r="V567" s="621">
        <v>1728</v>
      </c>
      <c r="W567" s="622">
        <v>0.98929999999999996</v>
      </c>
      <c r="X567" s="464">
        <v>1</v>
      </c>
      <c r="Y567" s="464">
        <v>1</v>
      </c>
      <c r="Z567" s="464">
        <v>1</v>
      </c>
      <c r="AA567" s="464">
        <v>1</v>
      </c>
      <c r="AB567" s="464" t="s">
        <v>1076</v>
      </c>
      <c r="AC567" s="463" t="s">
        <v>3893</v>
      </c>
      <c r="AD567" s="463"/>
      <c r="AE567" s="463"/>
      <c r="AF567" s="463"/>
      <c r="AG567" s="463"/>
      <c r="AH567" s="463"/>
      <c r="AI567" s="463"/>
      <c r="AJ567" s="460"/>
      <c r="AK567" s="460"/>
      <c r="AL567" s="460"/>
      <c r="AM567" s="460"/>
      <c r="AN567" s="460"/>
      <c r="AO567" s="460"/>
      <c r="AP567" s="463" t="s">
        <v>289</v>
      </c>
      <c r="AQ567" s="463">
        <v>0</v>
      </c>
      <c r="AT567" s="177" t="s">
        <v>248</v>
      </c>
      <c r="AU567" s="392" t="s">
        <v>3600</v>
      </c>
      <c r="AV567" s="392" t="s">
        <v>3894</v>
      </c>
      <c r="AW567" s="392" t="s">
        <v>3598</v>
      </c>
      <c r="AX567" s="450" t="s">
        <v>3598</v>
      </c>
    </row>
    <row r="568" spans="1:50" ht="35.15" hidden="1" customHeight="1">
      <c r="A568" s="149">
        <v>564</v>
      </c>
      <c r="B568" s="597" t="s">
        <v>1076</v>
      </c>
      <c r="C568" s="597"/>
      <c r="D568" s="597" t="s">
        <v>3895</v>
      </c>
      <c r="E568" s="597" t="s">
        <v>3896</v>
      </c>
      <c r="F568" s="597" t="s">
        <v>281</v>
      </c>
      <c r="G568" s="597">
        <v>1</v>
      </c>
      <c r="H568" s="597">
        <v>0</v>
      </c>
      <c r="I568" s="597" t="s">
        <v>3874</v>
      </c>
      <c r="J568" s="597" t="s">
        <v>3896</v>
      </c>
      <c r="K568" s="597" t="s">
        <v>2141</v>
      </c>
      <c r="L568" s="597" t="s">
        <v>1108</v>
      </c>
      <c r="M568" s="597" t="s">
        <v>1062</v>
      </c>
      <c r="N568" s="597" t="s">
        <v>3896</v>
      </c>
      <c r="O568" s="597" t="s">
        <v>3897</v>
      </c>
      <c r="P568" s="597" t="s">
        <v>3898</v>
      </c>
      <c r="Q568" s="597">
        <v>53237</v>
      </c>
      <c r="R568" s="621">
        <v>54249</v>
      </c>
      <c r="S568" s="621">
        <v>53275</v>
      </c>
      <c r="T568" s="621">
        <v>908</v>
      </c>
      <c r="U568" s="621">
        <v>66</v>
      </c>
      <c r="V568" s="621">
        <v>974</v>
      </c>
      <c r="W568" s="622">
        <v>0.98199999999999998</v>
      </c>
      <c r="X568" s="464">
        <v>1</v>
      </c>
      <c r="Y568" s="464">
        <v>1</v>
      </c>
      <c r="Z568" s="464">
        <v>1</v>
      </c>
      <c r="AA568" s="464">
        <v>1</v>
      </c>
      <c r="AB568" s="464" t="s">
        <v>1076</v>
      </c>
      <c r="AC568" s="463" t="s">
        <v>3899</v>
      </c>
      <c r="AD568" s="463"/>
      <c r="AE568" s="463"/>
      <c r="AF568" s="463"/>
      <c r="AG568" s="463"/>
      <c r="AH568" s="463"/>
      <c r="AI568" s="463"/>
      <c r="AJ568" s="460"/>
      <c r="AK568" s="460"/>
      <c r="AL568" s="460"/>
      <c r="AM568" s="460"/>
      <c r="AN568" s="460"/>
      <c r="AO568" s="460"/>
      <c r="AP568" s="624" t="s">
        <v>323</v>
      </c>
      <c r="AQ568" s="463">
        <v>1</v>
      </c>
      <c r="AT568" s="177" t="s">
        <v>248</v>
      </c>
      <c r="AU568" s="392" t="s">
        <v>3601</v>
      </c>
      <c r="AV568" s="392" t="s">
        <v>3900</v>
      </c>
      <c r="AW568" s="392" t="s">
        <v>3901</v>
      </c>
      <c r="AX568" s="450" t="s">
        <v>3598</v>
      </c>
    </row>
    <row r="569" spans="1:50" ht="35.15" hidden="1" customHeight="1">
      <c r="A569" s="149">
        <v>565</v>
      </c>
      <c r="B569" s="597" t="s">
        <v>303</v>
      </c>
      <c r="C569" s="597"/>
      <c r="D569" s="597" t="s">
        <v>3902</v>
      </c>
      <c r="E569" s="597" t="s">
        <v>3903</v>
      </c>
      <c r="F569" s="597" t="s">
        <v>281</v>
      </c>
      <c r="G569" s="597">
        <v>1</v>
      </c>
      <c r="H569" s="597">
        <v>0</v>
      </c>
      <c r="I569" s="597" t="s">
        <v>3874</v>
      </c>
      <c r="J569" s="597" t="s">
        <v>3904</v>
      </c>
      <c r="K569" s="597" t="s">
        <v>1910</v>
      </c>
      <c r="L569" s="597" t="s">
        <v>1108</v>
      </c>
      <c r="M569" s="597" t="s">
        <v>1062</v>
      </c>
      <c r="N569" s="597" t="s">
        <v>3903</v>
      </c>
      <c r="O569" s="597" t="s">
        <v>3905</v>
      </c>
      <c r="P569" s="597" t="s">
        <v>3906</v>
      </c>
      <c r="Q569" s="597">
        <v>171000</v>
      </c>
      <c r="R569" s="621">
        <v>172907</v>
      </c>
      <c r="S569" s="621">
        <v>171217</v>
      </c>
      <c r="T569" s="621">
        <v>1457</v>
      </c>
      <c r="U569" s="621">
        <v>233</v>
      </c>
      <c r="V569" s="621">
        <v>1690</v>
      </c>
      <c r="W569" s="622">
        <v>0.99019999999999997</v>
      </c>
      <c r="X569" s="464">
        <v>1</v>
      </c>
      <c r="Y569" s="464">
        <v>1</v>
      </c>
      <c r="Z569" s="464">
        <v>1</v>
      </c>
      <c r="AA569" s="464">
        <v>1</v>
      </c>
      <c r="AB569" s="464" t="s">
        <v>303</v>
      </c>
      <c r="AC569" s="463" t="s">
        <v>3907</v>
      </c>
      <c r="AD569" s="463"/>
      <c r="AE569" s="463"/>
      <c r="AF569" s="463"/>
      <c r="AG569" s="463"/>
      <c r="AH569" s="463"/>
      <c r="AI569" s="463"/>
      <c r="AJ569" s="460"/>
      <c r="AK569" s="460"/>
      <c r="AL569" s="460"/>
      <c r="AM569" s="460"/>
      <c r="AN569" s="460"/>
      <c r="AO569" s="460"/>
      <c r="AP569" s="463" t="s">
        <v>289</v>
      </c>
      <c r="AQ569" s="463">
        <v>0</v>
      </c>
      <c r="AT569" s="177" t="s">
        <v>248</v>
      </c>
      <c r="AU569" s="392" t="s">
        <v>3607</v>
      </c>
      <c r="AV569" s="392" t="s">
        <v>3908</v>
      </c>
      <c r="AW569" s="392" t="s">
        <v>3909</v>
      </c>
      <c r="AX569" s="450" t="s">
        <v>3605</v>
      </c>
    </row>
    <row r="570" spans="1:50" ht="35.15" hidden="1" customHeight="1">
      <c r="A570" s="149">
        <v>566</v>
      </c>
      <c r="B570" s="597" t="s">
        <v>1076</v>
      </c>
      <c r="C570" s="597"/>
      <c r="D570" s="597" t="s">
        <v>3910</v>
      </c>
      <c r="E570" s="597" t="s">
        <v>3911</v>
      </c>
      <c r="F570" s="597" t="s">
        <v>281</v>
      </c>
      <c r="G570" s="597">
        <v>1</v>
      </c>
      <c r="H570" s="597">
        <v>0</v>
      </c>
      <c r="I570" s="597" t="s">
        <v>3874</v>
      </c>
      <c r="J570" s="597" t="s">
        <v>3912</v>
      </c>
      <c r="K570" s="597" t="s">
        <v>1078</v>
      </c>
      <c r="L570" s="597" t="s">
        <v>1108</v>
      </c>
      <c r="M570" s="597" t="s">
        <v>1062</v>
      </c>
      <c r="N570" s="597" t="s">
        <v>3911</v>
      </c>
      <c r="O570" s="597" t="s">
        <v>3911</v>
      </c>
      <c r="P570" s="597" t="s">
        <v>10437</v>
      </c>
      <c r="Q570" s="597">
        <v>118751</v>
      </c>
      <c r="R570" s="621">
        <v>109964</v>
      </c>
      <c r="S570" s="621">
        <v>109531</v>
      </c>
      <c r="T570" s="621">
        <v>402</v>
      </c>
      <c r="U570" s="621">
        <v>31</v>
      </c>
      <c r="V570" s="621">
        <v>433</v>
      </c>
      <c r="W570" s="622">
        <v>0.99609999999999999</v>
      </c>
      <c r="X570" s="464">
        <v>1</v>
      </c>
      <c r="Y570" s="464">
        <v>1</v>
      </c>
      <c r="Z570" s="464">
        <v>1</v>
      </c>
      <c r="AA570" s="464">
        <v>1</v>
      </c>
      <c r="AB570" s="464" t="s">
        <v>1076</v>
      </c>
      <c r="AC570" s="463" t="s">
        <v>3913</v>
      </c>
      <c r="AD570" s="463"/>
      <c r="AE570" s="463"/>
      <c r="AF570" s="463"/>
      <c r="AG570" s="463"/>
      <c r="AH570" s="463"/>
      <c r="AI570" s="463"/>
      <c r="AJ570" s="460"/>
      <c r="AK570" s="460"/>
      <c r="AL570" s="460"/>
      <c r="AM570" s="460"/>
      <c r="AN570" s="460"/>
      <c r="AO570" s="460"/>
      <c r="AP570" s="463" t="s">
        <v>289</v>
      </c>
      <c r="AQ570" s="463">
        <v>0</v>
      </c>
      <c r="AT570" s="177" t="s">
        <v>248</v>
      </c>
      <c r="AU570" s="392" t="s">
        <v>3613</v>
      </c>
      <c r="AV570" s="392" t="s">
        <v>3914</v>
      </c>
      <c r="AW570" s="392" t="s">
        <v>3915</v>
      </c>
      <c r="AX570" s="450" t="s">
        <v>3611</v>
      </c>
    </row>
    <row r="571" spans="1:50" ht="35.15" hidden="1" customHeight="1">
      <c r="A571" s="149">
        <v>567</v>
      </c>
      <c r="B571" s="597" t="s">
        <v>1076</v>
      </c>
      <c r="C571" s="597"/>
      <c r="D571" s="597" t="s">
        <v>3916</v>
      </c>
      <c r="E571" s="597" t="s">
        <v>3917</v>
      </c>
      <c r="F571" s="597" t="s">
        <v>281</v>
      </c>
      <c r="G571" s="597">
        <v>1</v>
      </c>
      <c r="H571" s="597">
        <v>0</v>
      </c>
      <c r="I571" s="597" t="s">
        <v>3874</v>
      </c>
      <c r="J571" s="597" t="s">
        <v>3918</v>
      </c>
      <c r="K571" s="597" t="s">
        <v>3917</v>
      </c>
      <c r="L571" s="597" t="s">
        <v>1108</v>
      </c>
      <c r="M571" s="597" t="s">
        <v>1062</v>
      </c>
      <c r="N571" s="597" t="s">
        <v>3917</v>
      </c>
      <c r="O571" s="597" t="s">
        <v>3919</v>
      </c>
      <c r="P571" s="597" t="s">
        <v>3920</v>
      </c>
      <c r="Q571" s="597">
        <v>198800</v>
      </c>
      <c r="R571" s="621">
        <v>70296</v>
      </c>
      <c r="S571" s="621">
        <v>68680</v>
      </c>
      <c r="T571" s="621">
        <v>1377</v>
      </c>
      <c r="U571" s="621">
        <v>239</v>
      </c>
      <c r="V571" s="621">
        <v>1616</v>
      </c>
      <c r="W571" s="622">
        <v>0.97699999999999998</v>
      </c>
      <c r="X571" s="464">
        <v>0</v>
      </c>
      <c r="Y571" s="464">
        <v>1</v>
      </c>
      <c r="Z571" s="464">
        <v>1</v>
      </c>
      <c r="AA571" s="464">
        <v>0</v>
      </c>
      <c r="AB571" s="464" t="s">
        <v>1076</v>
      </c>
      <c r="AC571" s="463" t="s">
        <v>3921</v>
      </c>
      <c r="AD571" s="463"/>
      <c r="AE571" s="463"/>
      <c r="AF571" s="463"/>
      <c r="AG571" s="463"/>
      <c r="AH571" s="463"/>
      <c r="AI571" s="463"/>
      <c r="AJ571" s="460"/>
      <c r="AK571" s="460"/>
      <c r="AL571" s="460"/>
      <c r="AM571" s="460"/>
      <c r="AN571" s="460"/>
      <c r="AO571" s="460"/>
      <c r="AP571" s="463" t="s">
        <v>289</v>
      </c>
      <c r="AQ571" s="463">
        <v>0</v>
      </c>
      <c r="AT571" s="177" t="s">
        <v>248</v>
      </c>
      <c r="AU571" s="392" t="s">
        <v>3618</v>
      </c>
      <c r="AV571" s="392" t="s">
        <v>3922</v>
      </c>
      <c r="AW571" s="392" t="s">
        <v>3923</v>
      </c>
      <c r="AX571" s="450" t="s">
        <v>3616</v>
      </c>
    </row>
    <row r="572" spans="1:50" ht="35.15" hidden="1" customHeight="1">
      <c r="A572" s="149">
        <v>568</v>
      </c>
      <c r="B572" s="597" t="s">
        <v>1076</v>
      </c>
      <c r="C572" s="597"/>
      <c r="D572" s="597" t="s">
        <v>3924</v>
      </c>
      <c r="E572" s="597" t="s">
        <v>3925</v>
      </c>
      <c r="F572" s="597" t="s">
        <v>281</v>
      </c>
      <c r="G572" s="597">
        <v>1</v>
      </c>
      <c r="H572" s="597">
        <v>0</v>
      </c>
      <c r="I572" s="597" t="s">
        <v>3874</v>
      </c>
      <c r="J572" s="597" t="s">
        <v>3926</v>
      </c>
      <c r="K572" s="597" t="s">
        <v>1076</v>
      </c>
      <c r="L572" s="597" t="s">
        <v>1108</v>
      </c>
      <c r="M572" s="597" t="s">
        <v>1062</v>
      </c>
      <c r="N572" s="597" t="s">
        <v>3925</v>
      </c>
      <c r="O572" s="597" t="s">
        <v>3927</v>
      </c>
      <c r="P572" s="597" t="s">
        <v>3928</v>
      </c>
      <c r="Q572" s="597">
        <v>110837</v>
      </c>
      <c r="R572" s="621">
        <v>110267</v>
      </c>
      <c r="S572" s="621">
        <v>106342</v>
      </c>
      <c r="T572" s="621">
        <v>3770</v>
      </c>
      <c r="U572" s="621">
        <v>155</v>
      </c>
      <c r="V572" s="621">
        <v>3925</v>
      </c>
      <c r="W572" s="622">
        <v>0.96440000000000003</v>
      </c>
      <c r="X572" s="464">
        <v>0</v>
      </c>
      <c r="Y572" s="464">
        <v>1</v>
      </c>
      <c r="Z572" s="464">
        <v>1</v>
      </c>
      <c r="AA572" s="464">
        <v>0</v>
      </c>
      <c r="AB572" s="464" t="s">
        <v>1076</v>
      </c>
      <c r="AC572" s="463" t="s">
        <v>3929</v>
      </c>
      <c r="AD572" s="463"/>
      <c r="AE572" s="463"/>
      <c r="AF572" s="463"/>
      <c r="AG572" s="463"/>
      <c r="AH572" s="463"/>
      <c r="AI572" s="463"/>
      <c r="AJ572" s="460"/>
      <c r="AK572" s="460"/>
      <c r="AL572" s="460"/>
      <c r="AM572" s="460"/>
      <c r="AN572" s="460"/>
      <c r="AO572" s="460"/>
      <c r="AP572" s="463" t="s">
        <v>289</v>
      </c>
      <c r="AQ572" s="463">
        <v>0</v>
      </c>
      <c r="AT572" s="177" t="s">
        <v>248</v>
      </c>
      <c r="AU572" s="392" t="s">
        <v>3619</v>
      </c>
      <c r="AV572" s="392" t="s">
        <v>3930</v>
      </c>
      <c r="AW572" s="392" t="s">
        <v>3931</v>
      </c>
      <c r="AX572" s="450" t="s">
        <v>3616</v>
      </c>
    </row>
    <row r="573" spans="1:50" ht="35.15" hidden="1" customHeight="1">
      <c r="A573" s="149">
        <v>569</v>
      </c>
      <c r="B573" s="597" t="s">
        <v>1076</v>
      </c>
      <c r="C573" s="597"/>
      <c r="D573" s="597" t="s">
        <v>3932</v>
      </c>
      <c r="E573" s="597" t="s">
        <v>3933</v>
      </c>
      <c r="F573" s="597" t="s">
        <v>281</v>
      </c>
      <c r="G573" s="597">
        <v>2</v>
      </c>
      <c r="H573" s="597">
        <v>0</v>
      </c>
      <c r="I573" s="597" t="s">
        <v>3874</v>
      </c>
      <c r="J573" s="597" t="s">
        <v>3934</v>
      </c>
      <c r="K573" s="597" t="s">
        <v>1076</v>
      </c>
      <c r="L573" s="597" t="s">
        <v>1108</v>
      </c>
      <c r="M573" s="597" t="s">
        <v>1062</v>
      </c>
      <c r="N573" s="597" t="s">
        <v>3933</v>
      </c>
      <c r="O573" s="597" t="s">
        <v>3933</v>
      </c>
      <c r="P573" s="597" t="s">
        <v>3935</v>
      </c>
      <c r="Q573" s="597">
        <v>111000</v>
      </c>
      <c r="R573" s="621">
        <v>111000</v>
      </c>
      <c r="S573" s="621">
        <v>110512</v>
      </c>
      <c r="T573" s="621">
        <v>467</v>
      </c>
      <c r="U573" s="621">
        <v>21</v>
      </c>
      <c r="V573" s="621">
        <v>488</v>
      </c>
      <c r="W573" s="622">
        <v>0.99560000000000004</v>
      </c>
      <c r="X573" s="464">
        <v>1</v>
      </c>
      <c r="Y573" s="464">
        <v>1</v>
      </c>
      <c r="Z573" s="464">
        <v>1</v>
      </c>
      <c r="AA573" s="464">
        <v>1</v>
      </c>
      <c r="AB573" s="464" t="s">
        <v>1076</v>
      </c>
      <c r="AC573" s="463" t="s">
        <v>3936</v>
      </c>
      <c r="AD573" s="463" t="s">
        <v>3937</v>
      </c>
      <c r="AE573" s="463"/>
      <c r="AF573" s="463"/>
      <c r="AG573" s="463"/>
      <c r="AH573" s="463"/>
      <c r="AI573" s="463"/>
      <c r="AJ573" s="460"/>
      <c r="AK573" s="460"/>
      <c r="AL573" s="460"/>
      <c r="AM573" s="460"/>
      <c r="AN573" s="460"/>
      <c r="AO573" s="460"/>
      <c r="AP573" s="463" t="s">
        <v>289</v>
      </c>
      <c r="AQ573" s="463">
        <v>0</v>
      </c>
      <c r="AT573" s="177" t="s">
        <v>248</v>
      </c>
      <c r="AU573" s="392" t="s">
        <v>3625</v>
      </c>
      <c r="AV573" s="392" t="s">
        <v>3938</v>
      </c>
      <c r="AW573" s="392" t="s">
        <v>3623</v>
      </c>
      <c r="AX573" s="450" t="s">
        <v>3623</v>
      </c>
    </row>
    <row r="574" spans="1:50" ht="35.15" hidden="1" customHeight="1">
      <c r="A574" s="149">
        <v>570</v>
      </c>
      <c r="B574" s="597" t="s">
        <v>1076</v>
      </c>
      <c r="C574" s="597"/>
      <c r="D574" s="597" t="s">
        <v>3939</v>
      </c>
      <c r="E574" s="597" t="s">
        <v>3940</v>
      </c>
      <c r="F574" s="597" t="s">
        <v>281</v>
      </c>
      <c r="G574" s="597">
        <v>1</v>
      </c>
      <c r="H574" s="597">
        <v>0</v>
      </c>
      <c r="I574" s="597" t="s">
        <v>3874</v>
      </c>
      <c r="J574" s="597" t="s">
        <v>3941</v>
      </c>
      <c r="K574" s="597" t="s">
        <v>1076</v>
      </c>
      <c r="L574" s="597" t="s">
        <v>1108</v>
      </c>
      <c r="M574" s="597" t="s">
        <v>1062</v>
      </c>
      <c r="N574" s="597" t="s">
        <v>3940</v>
      </c>
      <c r="O574" s="597" t="s">
        <v>3940</v>
      </c>
      <c r="P574" s="597" t="s">
        <v>3942</v>
      </c>
      <c r="Q574" s="597">
        <v>206390</v>
      </c>
      <c r="R574" s="621">
        <v>199675</v>
      </c>
      <c r="S574" s="621">
        <v>197260</v>
      </c>
      <c r="T574" s="621">
        <v>2254</v>
      </c>
      <c r="U574" s="621">
        <v>161</v>
      </c>
      <c r="V574" s="621">
        <v>2415</v>
      </c>
      <c r="W574" s="622">
        <v>0.9879</v>
      </c>
      <c r="X574" s="464">
        <v>0</v>
      </c>
      <c r="Y574" s="464">
        <v>0</v>
      </c>
      <c r="Z574" s="464">
        <v>1</v>
      </c>
      <c r="AA574" s="464">
        <v>0</v>
      </c>
      <c r="AB574" s="464" t="s">
        <v>1076</v>
      </c>
      <c r="AC574" s="463" t="s">
        <v>3943</v>
      </c>
      <c r="AD574" s="463"/>
      <c r="AE574" s="463"/>
      <c r="AF574" s="463"/>
      <c r="AG574" s="463"/>
      <c r="AH574" s="463"/>
      <c r="AI574" s="463"/>
      <c r="AJ574" s="460"/>
      <c r="AK574" s="460"/>
      <c r="AL574" s="460"/>
      <c r="AM574" s="460"/>
      <c r="AN574" s="460"/>
      <c r="AO574" s="460"/>
      <c r="AP574" s="463" t="s">
        <v>289</v>
      </c>
      <c r="AQ574" s="463">
        <v>0</v>
      </c>
      <c r="AT574" s="177" t="s">
        <v>1684</v>
      </c>
      <c r="AU574" s="594" t="s">
        <v>3632</v>
      </c>
      <c r="AV574" s="392" t="s">
        <v>3944</v>
      </c>
      <c r="AW574" s="595" t="s">
        <v>3945</v>
      </c>
      <c r="AX574" s="450" t="s">
        <v>3629</v>
      </c>
    </row>
    <row r="575" spans="1:50" ht="35.15" hidden="1" customHeight="1">
      <c r="A575" s="149">
        <v>571</v>
      </c>
      <c r="B575" s="597" t="s">
        <v>3946</v>
      </c>
      <c r="C575" s="597"/>
      <c r="D575" s="597" t="s">
        <v>3947</v>
      </c>
      <c r="E575" s="597" t="s">
        <v>3948</v>
      </c>
      <c r="F575" s="597" t="s">
        <v>281</v>
      </c>
      <c r="G575" s="597">
        <v>1</v>
      </c>
      <c r="H575" s="597">
        <v>0</v>
      </c>
      <c r="I575" s="597" t="s">
        <v>3874</v>
      </c>
      <c r="J575" s="597" t="s">
        <v>3949</v>
      </c>
      <c r="K575" s="597" t="s">
        <v>3948</v>
      </c>
      <c r="L575" s="597" t="s">
        <v>1108</v>
      </c>
      <c r="M575" s="597" t="s">
        <v>1062</v>
      </c>
      <c r="N575" s="597" t="s">
        <v>3948</v>
      </c>
      <c r="O575" s="597" t="s">
        <v>3948</v>
      </c>
      <c r="P575" s="597" t="s">
        <v>3950</v>
      </c>
      <c r="Q575" s="597">
        <v>60363</v>
      </c>
      <c r="R575" s="621">
        <v>61820</v>
      </c>
      <c r="S575" s="621">
        <v>60961</v>
      </c>
      <c r="T575" s="621">
        <v>811</v>
      </c>
      <c r="U575" s="621">
        <v>48</v>
      </c>
      <c r="V575" s="621">
        <v>859</v>
      </c>
      <c r="W575" s="622">
        <v>0.98609999999999998</v>
      </c>
      <c r="X575" s="464">
        <v>1</v>
      </c>
      <c r="Y575" s="464">
        <v>1</v>
      </c>
      <c r="Z575" s="464">
        <v>1</v>
      </c>
      <c r="AA575" s="464">
        <v>1</v>
      </c>
      <c r="AB575" s="464" t="s">
        <v>3946</v>
      </c>
      <c r="AC575" s="463" t="s">
        <v>3951</v>
      </c>
      <c r="AD575" s="463"/>
      <c r="AE575" s="463"/>
      <c r="AF575" s="463"/>
      <c r="AG575" s="463"/>
      <c r="AH575" s="463"/>
      <c r="AI575" s="463"/>
      <c r="AJ575" s="460"/>
      <c r="AK575" s="460"/>
      <c r="AL575" s="460"/>
      <c r="AM575" s="460"/>
      <c r="AN575" s="460"/>
      <c r="AO575" s="460"/>
      <c r="AP575" s="624" t="s">
        <v>323</v>
      </c>
      <c r="AQ575" s="463">
        <v>3</v>
      </c>
      <c r="AT575" s="177" t="s">
        <v>248</v>
      </c>
      <c r="AU575" s="392" t="s">
        <v>3638</v>
      </c>
      <c r="AV575" s="392" t="s">
        <v>3952</v>
      </c>
      <c r="AW575" s="392" t="s">
        <v>3953</v>
      </c>
      <c r="AX575" s="450" t="s">
        <v>3636</v>
      </c>
    </row>
    <row r="576" spans="1:50" ht="35.15" hidden="1" customHeight="1">
      <c r="A576" s="149">
        <v>572</v>
      </c>
      <c r="B576" s="597" t="s">
        <v>1076</v>
      </c>
      <c r="C576" s="597"/>
      <c r="D576" s="597" t="s">
        <v>3954</v>
      </c>
      <c r="E576" s="597" t="s">
        <v>3955</v>
      </c>
      <c r="F576" s="597" t="s">
        <v>281</v>
      </c>
      <c r="G576" s="597">
        <v>1</v>
      </c>
      <c r="H576" s="597">
        <v>0</v>
      </c>
      <c r="I576" s="597" t="s">
        <v>3874</v>
      </c>
      <c r="J576" s="597" t="s">
        <v>3956</v>
      </c>
      <c r="K576" s="597" t="s">
        <v>3957</v>
      </c>
      <c r="L576" s="597" t="s">
        <v>1108</v>
      </c>
      <c r="M576" s="597" t="s">
        <v>1062</v>
      </c>
      <c r="N576" s="597" t="s">
        <v>3955</v>
      </c>
      <c r="O576" s="597" t="s">
        <v>3958</v>
      </c>
      <c r="P576" s="597" t="s">
        <v>3959</v>
      </c>
      <c r="Q576" s="597">
        <v>65888</v>
      </c>
      <c r="R576" s="621">
        <v>66670</v>
      </c>
      <c r="S576" s="621">
        <v>65445</v>
      </c>
      <c r="T576" s="621">
        <v>1219</v>
      </c>
      <c r="U576" s="621">
        <v>6</v>
      </c>
      <c r="V576" s="621">
        <v>1225</v>
      </c>
      <c r="W576" s="622">
        <v>0.98160000000000003</v>
      </c>
      <c r="X576" s="464">
        <v>1</v>
      </c>
      <c r="Y576" s="464">
        <v>1</v>
      </c>
      <c r="Z576" s="464">
        <v>1</v>
      </c>
      <c r="AA576" s="464">
        <v>1</v>
      </c>
      <c r="AB576" s="464" t="s">
        <v>1076</v>
      </c>
      <c r="AC576" s="463" t="s">
        <v>3960</v>
      </c>
      <c r="AD576" s="463"/>
      <c r="AE576" s="463"/>
      <c r="AF576" s="463"/>
      <c r="AG576" s="463"/>
      <c r="AH576" s="463"/>
      <c r="AI576" s="463"/>
      <c r="AJ576" s="460"/>
      <c r="AK576" s="460"/>
      <c r="AL576" s="460"/>
      <c r="AM576" s="460"/>
      <c r="AN576" s="460"/>
      <c r="AO576" s="460"/>
      <c r="AP576" s="463" t="s">
        <v>289</v>
      </c>
      <c r="AQ576" s="463">
        <v>0</v>
      </c>
      <c r="AT576" s="177" t="s">
        <v>248</v>
      </c>
      <c r="AU576" s="392" t="s">
        <v>3644</v>
      </c>
      <c r="AV576" s="392" t="s">
        <v>3961</v>
      </c>
      <c r="AW576" s="392" t="s">
        <v>3642</v>
      </c>
      <c r="AX576" s="450" t="s">
        <v>3642</v>
      </c>
    </row>
    <row r="577" spans="1:50" ht="35.15" hidden="1" customHeight="1">
      <c r="A577" s="149">
        <v>573</v>
      </c>
      <c r="B577" s="597" t="s">
        <v>1076</v>
      </c>
      <c r="C577" s="597"/>
      <c r="D577" s="597" t="s">
        <v>3962</v>
      </c>
      <c r="E577" s="597" t="s">
        <v>3963</v>
      </c>
      <c r="F577" s="597" t="s">
        <v>281</v>
      </c>
      <c r="G577" s="597">
        <v>1</v>
      </c>
      <c r="H577" s="597">
        <v>0</v>
      </c>
      <c r="I577" s="597" t="s">
        <v>3874</v>
      </c>
      <c r="J577" s="597" t="s">
        <v>3964</v>
      </c>
      <c r="K577" s="597" t="s">
        <v>2141</v>
      </c>
      <c r="L577" s="597" t="s">
        <v>1108</v>
      </c>
      <c r="M577" s="597" t="s">
        <v>1062</v>
      </c>
      <c r="N577" s="597" t="s">
        <v>3965</v>
      </c>
      <c r="O577" s="597" t="s">
        <v>3965</v>
      </c>
      <c r="P577" s="597" t="s">
        <v>3966</v>
      </c>
      <c r="Q577" s="597">
        <v>34486</v>
      </c>
      <c r="R577" s="621">
        <v>33528</v>
      </c>
      <c r="S577" s="621">
        <v>31817</v>
      </c>
      <c r="T577" s="621">
        <v>1583</v>
      </c>
      <c r="U577" s="621">
        <v>128</v>
      </c>
      <c r="V577" s="621">
        <v>1711</v>
      </c>
      <c r="W577" s="622">
        <v>0.94899999999999995</v>
      </c>
      <c r="X577" s="464">
        <v>0</v>
      </c>
      <c r="Y577" s="464">
        <v>1</v>
      </c>
      <c r="Z577" s="464">
        <v>1</v>
      </c>
      <c r="AA577" s="464">
        <v>0</v>
      </c>
      <c r="AB577" s="464" t="s">
        <v>1076</v>
      </c>
      <c r="AC577" s="463" t="s">
        <v>3967</v>
      </c>
      <c r="AD577" s="463"/>
      <c r="AE577" s="463"/>
      <c r="AF577" s="463"/>
      <c r="AG577" s="463"/>
      <c r="AH577" s="463"/>
      <c r="AI577" s="463"/>
      <c r="AJ577" s="460"/>
      <c r="AK577" s="460"/>
      <c r="AL577" s="460"/>
      <c r="AM577" s="460"/>
      <c r="AN577" s="460"/>
      <c r="AO577" s="460"/>
      <c r="AP577" s="463" t="s">
        <v>289</v>
      </c>
      <c r="AQ577" s="463">
        <v>0</v>
      </c>
      <c r="AT577" s="177" t="s">
        <v>248</v>
      </c>
      <c r="AU577" s="392" t="s">
        <v>3650</v>
      </c>
      <c r="AV577" s="392" t="s">
        <v>3968</v>
      </c>
      <c r="AW577" s="392" t="s">
        <v>3969</v>
      </c>
      <c r="AX577" s="450" t="s">
        <v>3648</v>
      </c>
    </row>
    <row r="578" spans="1:50" ht="35.15" hidden="1" customHeight="1">
      <c r="A578" s="149">
        <v>574</v>
      </c>
      <c r="B578" s="597" t="s">
        <v>303</v>
      </c>
      <c r="C578" s="597"/>
      <c r="D578" s="597" t="s">
        <v>3970</v>
      </c>
      <c r="E578" s="597" t="s">
        <v>3971</v>
      </c>
      <c r="F578" s="597" t="s">
        <v>281</v>
      </c>
      <c r="G578" s="597">
        <v>1</v>
      </c>
      <c r="H578" s="597">
        <v>0</v>
      </c>
      <c r="I578" s="597" t="s">
        <v>3874</v>
      </c>
      <c r="J578" s="597" t="s">
        <v>3972</v>
      </c>
      <c r="K578" s="597" t="s">
        <v>1910</v>
      </c>
      <c r="L578" s="597" t="s">
        <v>1108</v>
      </c>
      <c r="M578" s="597" t="s">
        <v>1062</v>
      </c>
      <c r="N578" s="597" t="s">
        <v>3971</v>
      </c>
      <c r="O578" s="597" t="s">
        <v>3971</v>
      </c>
      <c r="P578" s="597" t="s">
        <v>3973</v>
      </c>
      <c r="Q578" s="597">
        <v>26453</v>
      </c>
      <c r="R578" s="621">
        <v>33624</v>
      </c>
      <c r="S578" s="621">
        <v>30626</v>
      </c>
      <c r="T578" s="621">
        <v>2998</v>
      </c>
      <c r="U578" s="621">
        <v>0</v>
      </c>
      <c r="V578" s="621">
        <v>2998</v>
      </c>
      <c r="W578" s="622">
        <v>0.91080000000000005</v>
      </c>
      <c r="X578" s="464">
        <v>0</v>
      </c>
      <c r="Y578" s="464">
        <v>1</v>
      </c>
      <c r="Z578" s="464">
        <v>1</v>
      </c>
      <c r="AA578" s="464">
        <v>0</v>
      </c>
      <c r="AB578" s="464" t="s">
        <v>303</v>
      </c>
      <c r="AC578" s="463" t="s">
        <v>3974</v>
      </c>
      <c r="AD578" s="463"/>
      <c r="AE578" s="463"/>
      <c r="AF578" s="463"/>
      <c r="AG578" s="463"/>
      <c r="AH578" s="463"/>
      <c r="AI578" s="463"/>
      <c r="AJ578" s="460"/>
      <c r="AK578" s="460"/>
      <c r="AL578" s="460"/>
      <c r="AM578" s="460"/>
      <c r="AN578" s="460"/>
      <c r="AO578" s="460"/>
      <c r="AP578" s="463" t="s">
        <v>289</v>
      </c>
      <c r="AQ578" s="463">
        <v>0</v>
      </c>
      <c r="AT578" s="177" t="s">
        <v>248</v>
      </c>
      <c r="AU578" s="392" t="s">
        <v>3651</v>
      </c>
      <c r="AV578" s="392" t="s">
        <v>3975</v>
      </c>
      <c r="AW578" s="392" t="s">
        <v>3976</v>
      </c>
      <c r="AX578" s="450" t="s">
        <v>3648</v>
      </c>
    </row>
    <row r="579" spans="1:50" ht="35.15" hidden="1" customHeight="1">
      <c r="A579" s="149">
        <v>575</v>
      </c>
      <c r="B579" s="597" t="s">
        <v>1076</v>
      </c>
      <c r="C579" s="597"/>
      <c r="D579" s="597" t="s">
        <v>3977</v>
      </c>
      <c r="E579" s="597" t="s">
        <v>3978</v>
      </c>
      <c r="F579" s="597" t="s">
        <v>281</v>
      </c>
      <c r="G579" s="597">
        <v>1</v>
      </c>
      <c r="H579" s="597">
        <v>0</v>
      </c>
      <c r="I579" s="597" t="s">
        <v>3874</v>
      </c>
      <c r="J579" s="597" t="s">
        <v>3979</v>
      </c>
      <c r="K579" s="597" t="s">
        <v>3917</v>
      </c>
      <c r="L579" s="597" t="s">
        <v>1108</v>
      </c>
      <c r="M579" s="597" t="s">
        <v>1062</v>
      </c>
      <c r="N579" s="597" t="s">
        <v>3978</v>
      </c>
      <c r="O579" s="597" t="s">
        <v>3978</v>
      </c>
      <c r="P579" s="597" t="s">
        <v>3980</v>
      </c>
      <c r="Q579" s="597">
        <v>36664</v>
      </c>
      <c r="R579" s="621">
        <v>36821</v>
      </c>
      <c r="S579" s="621">
        <v>33894</v>
      </c>
      <c r="T579" s="621">
        <v>2595</v>
      </c>
      <c r="U579" s="621">
        <v>332</v>
      </c>
      <c r="V579" s="621">
        <v>2927</v>
      </c>
      <c r="W579" s="622">
        <v>0.92049999999999998</v>
      </c>
      <c r="X579" s="464">
        <v>0</v>
      </c>
      <c r="Y579" s="464">
        <v>1</v>
      </c>
      <c r="Z579" s="464">
        <v>1</v>
      </c>
      <c r="AA579" s="464">
        <v>0</v>
      </c>
      <c r="AB579" s="464" t="s">
        <v>1076</v>
      </c>
      <c r="AC579" s="463" t="s">
        <v>3981</v>
      </c>
      <c r="AD579" s="463"/>
      <c r="AE579" s="463"/>
      <c r="AF579" s="463"/>
      <c r="AG579" s="463"/>
      <c r="AH579" s="463"/>
      <c r="AI579" s="463"/>
      <c r="AJ579" s="460"/>
      <c r="AK579" s="460"/>
      <c r="AL579" s="460"/>
      <c r="AM579" s="460"/>
      <c r="AN579" s="460"/>
      <c r="AO579" s="460"/>
      <c r="AP579" s="463" t="s">
        <v>289</v>
      </c>
      <c r="AQ579" s="463">
        <v>0</v>
      </c>
      <c r="AT579" s="177" t="s">
        <v>248</v>
      </c>
      <c r="AU579" s="392" t="s">
        <v>3657</v>
      </c>
      <c r="AV579" s="392" t="s">
        <v>3982</v>
      </c>
      <c r="AW579" s="392" t="s">
        <v>3983</v>
      </c>
      <c r="AX579" s="450" t="s">
        <v>3655</v>
      </c>
    </row>
    <row r="580" spans="1:50" ht="35.15" hidden="1" customHeight="1">
      <c r="A580" s="149">
        <v>576</v>
      </c>
      <c r="B580" s="597" t="s">
        <v>1076</v>
      </c>
      <c r="C580" s="597"/>
      <c r="D580" s="597" t="s">
        <v>3984</v>
      </c>
      <c r="E580" s="597" t="s">
        <v>3985</v>
      </c>
      <c r="F580" s="597" t="s">
        <v>281</v>
      </c>
      <c r="G580" s="597">
        <v>1</v>
      </c>
      <c r="H580" s="597">
        <v>0</v>
      </c>
      <c r="I580" s="597" t="s">
        <v>3874</v>
      </c>
      <c r="J580" s="597" t="s">
        <v>3986</v>
      </c>
      <c r="K580" s="597" t="s">
        <v>3917</v>
      </c>
      <c r="L580" s="597" t="s">
        <v>1108</v>
      </c>
      <c r="M580" s="597" t="s">
        <v>1062</v>
      </c>
      <c r="N580" s="597" t="s">
        <v>3985</v>
      </c>
      <c r="O580" s="597" t="s">
        <v>3987</v>
      </c>
      <c r="P580" s="597" t="s">
        <v>3988</v>
      </c>
      <c r="Q580" s="597">
        <v>31932</v>
      </c>
      <c r="R580" s="621">
        <v>32776</v>
      </c>
      <c r="S580" s="621">
        <v>32121</v>
      </c>
      <c r="T580" s="621">
        <v>592</v>
      </c>
      <c r="U580" s="621">
        <v>63</v>
      </c>
      <c r="V580" s="621">
        <v>655</v>
      </c>
      <c r="W580" s="622">
        <v>0.98</v>
      </c>
      <c r="X580" s="464">
        <v>1</v>
      </c>
      <c r="Y580" s="464">
        <v>1</v>
      </c>
      <c r="Z580" s="464">
        <v>1</v>
      </c>
      <c r="AA580" s="464">
        <v>1</v>
      </c>
      <c r="AB580" s="464" t="s">
        <v>1076</v>
      </c>
      <c r="AC580" s="463" t="s">
        <v>3989</v>
      </c>
      <c r="AD580" s="463"/>
      <c r="AE580" s="463"/>
      <c r="AF580" s="463"/>
      <c r="AG580" s="463"/>
      <c r="AH580" s="463"/>
      <c r="AI580" s="463"/>
      <c r="AJ580" s="460"/>
      <c r="AK580" s="460"/>
      <c r="AL580" s="460"/>
      <c r="AM580" s="460"/>
      <c r="AN580" s="460"/>
      <c r="AO580" s="460"/>
      <c r="AP580" s="463" t="s">
        <v>289</v>
      </c>
      <c r="AQ580" s="463">
        <v>0</v>
      </c>
      <c r="AT580" s="177" t="s">
        <v>248</v>
      </c>
      <c r="AU580" s="392" t="s">
        <v>3665</v>
      </c>
      <c r="AV580" s="392" t="s">
        <v>3990</v>
      </c>
      <c r="AW580" s="392" t="s">
        <v>3991</v>
      </c>
      <c r="AX580" s="450" t="s">
        <v>3661</v>
      </c>
    </row>
    <row r="581" spans="1:50" ht="35.15" hidden="1" customHeight="1">
      <c r="A581" s="149">
        <v>577</v>
      </c>
      <c r="B581" s="597" t="s">
        <v>1076</v>
      </c>
      <c r="C581" s="597"/>
      <c r="D581" s="597" t="s">
        <v>3992</v>
      </c>
      <c r="E581" s="597" t="s">
        <v>3993</v>
      </c>
      <c r="F581" s="597" t="s">
        <v>281</v>
      </c>
      <c r="G581" s="597">
        <v>1</v>
      </c>
      <c r="H581" s="597">
        <v>0</v>
      </c>
      <c r="I581" s="597" t="s">
        <v>3874</v>
      </c>
      <c r="J581" s="597" t="s">
        <v>3994</v>
      </c>
      <c r="K581" s="597" t="s">
        <v>2132</v>
      </c>
      <c r="L581" s="597" t="s">
        <v>1108</v>
      </c>
      <c r="M581" s="597" t="s">
        <v>1062</v>
      </c>
      <c r="N581" s="597" t="s">
        <v>3993</v>
      </c>
      <c r="O581" s="597" t="s">
        <v>3993</v>
      </c>
      <c r="P581" s="597" t="s">
        <v>3995</v>
      </c>
      <c r="Q581" s="597">
        <v>33247</v>
      </c>
      <c r="R581" s="621">
        <v>32261</v>
      </c>
      <c r="S581" s="621">
        <v>31616</v>
      </c>
      <c r="T581" s="621">
        <v>637</v>
      </c>
      <c r="U581" s="621">
        <v>8</v>
      </c>
      <c r="V581" s="621">
        <v>645</v>
      </c>
      <c r="W581" s="622">
        <v>0.98</v>
      </c>
      <c r="X581" s="464">
        <v>1</v>
      </c>
      <c r="Y581" s="464">
        <v>1</v>
      </c>
      <c r="Z581" s="464">
        <v>1</v>
      </c>
      <c r="AA581" s="464">
        <v>1</v>
      </c>
      <c r="AB581" s="464" t="s">
        <v>1076</v>
      </c>
      <c r="AC581" s="463" t="s">
        <v>3996</v>
      </c>
      <c r="AD581" s="463"/>
      <c r="AE581" s="463"/>
      <c r="AF581" s="463"/>
      <c r="AG581" s="463"/>
      <c r="AH581" s="463"/>
      <c r="AI581" s="463"/>
      <c r="AJ581" s="460"/>
      <c r="AK581" s="460"/>
      <c r="AL581" s="460"/>
      <c r="AM581" s="460"/>
      <c r="AN581" s="460"/>
      <c r="AO581" s="460"/>
      <c r="AP581" s="463" t="s">
        <v>289</v>
      </c>
      <c r="AQ581" s="463">
        <v>0</v>
      </c>
      <c r="AT581" s="177" t="s">
        <v>248</v>
      </c>
      <c r="AU581" s="392" t="s">
        <v>3666</v>
      </c>
      <c r="AV581" s="392" t="s">
        <v>3997</v>
      </c>
      <c r="AW581" s="392" t="s">
        <v>3998</v>
      </c>
      <c r="AX581" s="450" t="s">
        <v>3661</v>
      </c>
    </row>
    <row r="582" spans="1:50" ht="35.15" hidden="1" customHeight="1">
      <c r="A582" s="149">
        <v>578</v>
      </c>
      <c r="B582" s="597" t="s">
        <v>1076</v>
      </c>
      <c r="C582" s="597"/>
      <c r="D582" s="597" t="s">
        <v>3999</v>
      </c>
      <c r="E582" s="597" t="s">
        <v>4000</v>
      </c>
      <c r="F582" s="597" t="s">
        <v>281</v>
      </c>
      <c r="G582" s="597">
        <v>1</v>
      </c>
      <c r="H582" s="597">
        <v>0</v>
      </c>
      <c r="I582" s="597" t="s">
        <v>3874</v>
      </c>
      <c r="J582" s="597" t="s">
        <v>4001</v>
      </c>
      <c r="K582" s="597" t="s">
        <v>2141</v>
      </c>
      <c r="L582" s="597" t="s">
        <v>1108</v>
      </c>
      <c r="M582" s="597" t="s">
        <v>1062</v>
      </c>
      <c r="N582" s="597" t="s">
        <v>4000</v>
      </c>
      <c r="O582" s="597" t="s">
        <v>4002</v>
      </c>
      <c r="P582" s="597" t="s">
        <v>4003</v>
      </c>
      <c r="Q582" s="597">
        <v>52863</v>
      </c>
      <c r="R582" s="621">
        <v>52142</v>
      </c>
      <c r="S582" s="621">
        <v>48075</v>
      </c>
      <c r="T582" s="621">
        <v>3823</v>
      </c>
      <c r="U582" s="621">
        <v>244</v>
      </c>
      <c r="V582" s="621">
        <v>4067</v>
      </c>
      <c r="W582" s="622">
        <v>0.92200000000000004</v>
      </c>
      <c r="X582" s="464">
        <v>0</v>
      </c>
      <c r="Y582" s="464">
        <v>1</v>
      </c>
      <c r="Z582" s="464">
        <v>0</v>
      </c>
      <c r="AA582" s="464">
        <v>0</v>
      </c>
      <c r="AB582" s="464" t="s">
        <v>1076</v>
      </c>
      <c r="AC582" s="463" t="s">
        <v>4004</v>
      </c>
      <c r="AD582" s="463"/>
      <c r="AE582" s="463"/>
      <c r="AF582" s="463"/>
      <c r="AG582" s="463"/>
      <c r="AH582" s="463"/>
      <c r="AI582" s="463"/>
      <c r="AJ582" s="460"/>
      <c r="AK582" s="460"/>
      <c r="AL582" s="460"/>
      <c r="AM582" s="460"/>
      <c r="AN582" s="460"/>
      <c r="AO582" s="460"/>
      <c r="AP582" s="463" t="s">
        <v>289</v>
      </c>
      <c r="AQ582" s="463">
        <v>0</v>
      </c>
      <c r="AT582" s="177" t="s">
        <v>1684</v>
      </c>
      <c r="AU582" s="594" t="s">
        <v>3672</v>
      </c>
      <c r="AV582" s="392" t="s">
        <v>4005</v>
      </c>
      <c r="AW582" s="595" t="s">
        <v>3670</v>
      </c>
      <c r="AX582" s="450" t="s">
        <v>3670</v>
      </c>
    </row>
    <row r="583" spans="1:50" ht="35.15" hidden="1" customHeight="1">
      <c r="A583" s="149">
        <v>579</v>
      </c>
      <c r="B583" s="597" t="s">
        <v>1076</v>
      </c>
      <c r="C583" s="597"/>
      <c r="D583" s="597" t="s">
        <v>4006</v>
      </c>
      <c r="E583" s="597" t="s">
        <v>4007</v>
      </c>
      <c r="F583" s="597" t="s">
        <v>281</v>
      </c>
      <c r="G583" s="597">
        <v>1</v>
      </c>
      <c r="H583" s="597">
        <v>0</v>
      </c>
      <c r="I583" s="597" t="s">
        <v>3874</v>
      </c>
      <c r="J583" s="597" t="s">
        <v>4008</v>
      </c>
      <c r="K583" s="597" t="s">
        <v>1076</v>
      </c>
      <c r="L583" s="597" t="s">
        <v>1108</v>
      </c>
      <c r="M583" s="597" t="s">
        <v>1062</v>
      </c>
      <c r="N583" s="597" t="s">
        <v>4009</v>
      </c>
      <c r="O583" s="597" t="s">
        <v>4010</v>
      </c>
      <c r="P583" s="597" t="s">
        <v>4011</v>
      </c>
      <c r="Q583" s="597">
        <v>58098</v>
      </c>
      <c r="R583" s="621">
        <v>57825</v>
      </c>
      <c r="S583" s="621">
        <v>56665</v>
      </c>
      <c r="T583" s="621">
        <v>1117</v>
      </c>
      <c r="U583" s="621">
        <v>43</v>
      </c>
      <c r="V583" s="621">
        <v>1160</v>
      </c>
      <c r="W583" s="622">
        <v>0.97989999999999999</v>
      </c>
      <c r="X583" s="464">
        <v>0</v>
      </c>
      <c r="Y583" s="464">
        <v>1</v>
      </c>
      <c r="Z583" s="464">
        <v>1</v>
      </c>
      <c r="AA583" s="464">
        <v>0</v>
      </c>
      <c r="AB583" s="464" t="s">
        <v>1076</v>
      </c>
      <c r="AC583" s="463" t="s">
        <v>4012</v>
      </c>
      <c r="AD583" s="463"/>
      <c r="AE583" s="463"/>
      <c r="AF583" s="463"/>
      <c r="AG583" s="463"/>
      <c r="AH583" s="463"/>
      <c r="AI583" s="463"/>
      <c r="AJ583" s="460"/>
      <c r="AK583" s="460"/>
      <c r="AL583" s="460"/>
      <c r="AM583" s="460"/>
      <c r="AN583" s="460"/>
      <c r="AO583" s="460"/>
      <c r="AP583" s="463" t="s">
        <v>289</v>
      </c>
      <c r="AQ583" s="463">
        <v>0</v>
      </c>
      <c r="AT583" s="177" t="s">
        <v>1684</v>
      </c>
      <c r="AU583" s="392" t="s">
        <v>3673</v>
      </c>
      <c r="AV583" s="392" t="s">
        <v>4013</v>
      </c>
      <c r="AW583" s="392" t="s">
        <v>4014</v>
      </c>
      <c r="AX583" s="450" t="s">
        <v>3670</v>
      </c>
    </row>
    <row r="584" spans="1:50" ht="35.15" hidden="1" customHeight="1">
      <c r="A584" s="149">
        <v>580</v>
      </c>
      <c r="B584" s="597" t="s">
        <v>1076</v>
      </c>
      <c r="C584" s="597"/>
      <c r="D584" s="597" t="s">
        <v>4015</v>
      </c>
      <c r="E584" s="597" t="s">
        <v>4016</v>
      </c>
      <c r="F584" s="597" t="s">
        <v>281</v>
      </c>
      <c r="G584" s="597">
        <v>1</v>
      </c>
      <c r="H584" s="597">
        <v>0</v>
      </c>
      <c r="I584" s="597" t="s">
        <v>3874</v>
      </c>
      <c r="J584" s="597" t="s">
        <v>4017</v>
      </c>
      <c r="K584" s="597" t="s">
        <v>1652</v>
      </c>
      <c r="L584" s="597" t="s">
        <v>1108</v>
      </c>
      <c r="M584" s="597" t="s">
        <v>1062</v>
      </c>
      <c r="N584" s="597" t="s">
        <v>4016</v>
      </c>
      <c r="O584" s="597" t="s">
        <v>4018</v>
      </c>
      <c r="P584" s="597" t="s">
        <v>4019</v>
      </c>
      <c r="Q584" s="597">
        <v>36054</v>
      </c>
      <c r="R584" s="621">
        <v>37696</v>
      </c>
      <c r="S584" s="621">
        <v>37417</v>
      </c>
      <c r="T584" s="621">
        <v>192</v>
      </c>
      <c r="U584" s="621">
        <v>87</v>
      </c>
      <c r="V584" s="621">
        <v>279</v>
      </c>
      <c r="W584" s="622">
        <v>0.99260000000000004</v>
      </c>
      <c r="X584" s="464">
        <v>1</v>
      </c>
      <c r="Y584" s="464">
        <v>1</v>
      </c>
      <c r="Z584" s="464">
        <v>1</v>
      </c>
      <c r="AA584" s="464">
        <v>1</v>
      </c>
      <c r="AB584" s="464" t="s">
        <v>1076</v>
      </c>
      <c r="AC584" s="463" t="s">
        <v>4020</v>
      </c>
      <c r="AD584" s="463"/>
      <c r="AE584" s="463"/>
      <c r="AF584" s="463"/>
      <c r="AG584" s="463"/>
      <c r="AH584" s="463"/>
      <c r="AI584" s="463"/>
      <c r="AJ584" s="460"/>
      <c r="AK584" s="460"/>
      <c r="AL584" s="460"/>
      <c r="AM584" s="460"/>
      <c r="AN584" s="460"/>
      <c r="AO584" s="460"/>
      <c r="AP584" s="463" t="s">
        <v>289</v>
      </c>
      <c r="AQ584" s="463">
        <v>0</v>
      </c>
      <c r="AT584" s="177" t="s">
        <v>248</v>
      </c>
      <c r="AU584" s="392" t="s">
        <v>3679</v>
      </c>
      <c r="AV584" s="392" t="s">
        <v>4021</v>
      </c>
      <c r="AW584" s="392" t="s">
        <v>4022</v>
      </c>
      <c r="AX584" s="450" t="s">
        <v>3676</v>
      </c>
    </row>
    <row r="585" spans="1:50" ht="35.15" hidden="1" customHeight="1">
      <c r="A585" s="149">
        <v>581</v>
      </c>
      <c r="B585" s="597" t="s">
        <v>1076</v>
      </c>
      <c r="C585" s="597"/>
      <c r="D585" s="597" t="s">
        <v>4023</v>
      </c>
      <c r="E585" s="597" t="s">
        <v>4024</v>
      </c>
      <c r="F585" s="597" t="s">
        <v>281</v>
      </c>
      <c r="G585" s="597">
        <v>1</v>
      </c>
      <c r="H585" s="597">
        <v>0</v>
      </c>
      <c r="I585" s="597" t="s">
        <v>3874</v>
      </c>
      <c r="J585" s="597" t="s">
        <v>4025</v>
      </c>
      <c r="K585" s="597" t="s">
        <v>2141</v>
      </c>
      <c r="L585" s="597" t="s">
        <v>1108</v>
      </c>
      <c r="M585" s="597" t="s">
        <v>1062</v>
      </c>
      <c r="N585" s="597" t="s">
        <v>4024</v>
      </c>
      <c r="O585" s="597" t="s">
        <v>4026</v>
      </c>
      <c r="P585" s="597" t="s">
        <v>4027</v>
      </c>
      <c r="Q585" s="597">
        <v>31928</v>
      </c>
      <c r="R585" s="621">
        <v>31350</v>
      </c>
      <c r="S585" s="621">
        <v>30750</v>
      </c>
      <c r="T585" s="621">
        <v>600</v>
      </c>
      <c r="U585" s="621">
        <v>0</v>
      </c>
      <c r="V585" s="621">
        <v>600</v>
      </c>
      <c r="W585" s="622">
        <v>0.98089999999999999</v>
      </c>
      <c r="X585" s="464">
        <v>1</v>
      </c>
      <c r="Y585" s="464">
        <v>1</v>
      </c>
      <c r="Z585" s="464">
        <v>1</v>
      </c>
      <c r="AA585" s="464">
        <v>1</v>
      </c>
      <c r="AB585" s="464" t="s">
        <v>1076</v>
      </c>
      <c r="AC585" s="463" t="s">
        <v>4028</v>
      </c>
      <c r="AD585" s="463"/>
      <c r="AE585" s="463"/>
      <c r="AF585" s="463"/>
      <c r="AG585" s="463"/>
      <c r="AH585" s="463"/>
      <c r="AI585" s="463"/>
      <c r="AJ585" s="460"/>
      <c r="AK585" s="460"/>
      <c r="AL585" s="460"/>
      <c r="AM585" s="460"/>
      <c r="AN585" s="460"/>
      <c r="AO585" s="460"/>
      <c r="AP585" s="463" t="s">
        <v>289</v>
      </c>
      <c r="AQ585" s="463">
        <v>0</v>
      </c>
      <c r="AT585" s="177" t="s">
        <v>248</v>
      </c>
      <c r="AU585" s="392" t="s">
        <v>3685</v>
      </c>
      <c r="AV585" s="392" t="s">
        <v>4029</v>
      </c>
      <c r="AW585" s="392" t="s">
        <v>4030</v>
      </c>
      <c r="AX585" s="450" t="s">
        <v>3683</v>
      </c>
    </row>
    <row r="586" spans="1:50" ht="35.15" hidden="1" customHeight="1">
      <c r="A586" s="149">
        <v>582</v>
      </c>
      <c r="B586" s="597" t="s">
        <v>1076</v>
      </c>
      <c r="C586" s="597"/>
      <c r="D586" s="597" t="s">
        <v>4031</v>
      </c>
      <c r="E586" s="597" t="s">
        <v>4032</v>
      </c>
      <c r="F586" s="597" t="s">
        <v>281</v>
      </c>
      <c r="G586" s="597">
        <v>1</v>
      </c>
      <c r="H586" s="597">
        <v>0</v>
      </c>
      <c r="I586" s="597" t="s">
        <v>3874</v>
      </c>
      <c r="J586" s="597" t="s">
        <v>4033</v>
      </c>
      <c r="K586" s="597" t="s">
        <v>2132</v>
      </c>
      <c r="L586" s="597" t="s">
        <v>1108</v>
      </c>
      <c r="M586" s="597" t="s">
        <v>1062</v>
      </c>
      <c r="N586" s="597" t="s">
        <v>4032</v>
      </c>
      <c r="O586" s="597" t="s">
        <v>4032</v>
      </c>
      <c r="P586" s="597" t="s">
        <v>4034</v>
      </c>
      <c r="Q586" s="597">
        <v>28724</v>
      </c>
      <c r="R586" s="621">
        <v>16112</v>
      </c>
      <c r="S586" s="621">
        <v>15358</v>
      </c>
      <c r="T586" s="621">
        <v>722</v>
      </c>
      <c r="U586" s="621">
        <v>32</v>
      </c>
      <c r="V586" s="621">
        <v>754</v>
      </c>
      <c r="W586" s="622">
        <v>0.95320000000000005</v>
      </c>
      <c r="X586" s="464">
        <v>0</v>
      </c>
      <c r="Y586" s="464">
        <v>1</v>
      </c>
      <c r="Z586" s="464">
        <v>1</v>
      </c>
      <c r="AA586" s="464">
        <v>0</v>
      </c>
      <c r="AB586" s="464" t="s">
        <v>1076</v>
      </c>
      <c r="AC586" s="463" t="s">
        <v>4035</v>
      </c>
      <c r="AD586" s="463"/>
      <c r="AE586" s="463"/>
      <c r="AF586" s="463"/>
      <c r="AG586" s="463"/>
      <c r="AH586" s="463"/>
      <c r="AI586" s="463"/>
      <c r="AJ586" s="460"/>
      <c r="AK586" s="460"/>
      <c r="AL586" s="460"/>
      <c r="AM586" s="460"/>
      <c r="AN586" s="460"/>
      <c r="AO586" s="460"/>
      <c r="AP586" s="463" t="s">
        <v>289</v>
      </c>
      <c r="AQ586" s="463">
        <v>0</v>
      </c>
      <c r="AT586" s="177" t="s">
        <v>248</v>
      </c>
      <c r="AU586" s="392" t="s">
        <v>3691</v>
      </c>
      <c r="AV586" s="392" t="s">
        <v>4036</v>
      </c>
      <c r="AW586" s="392" t="s">
        <v>4037</v>
      </c>
      <c r="AX586" s="450" t="s">
        <v>3689</v>
      </c>
    </row>
    <row r="587" spans="1:50" ht="35.15" hidden="1" customHeight="1">
      <c r="A587" s="149">
        <v>583</v>
      </c>
      <c r="B587" s="597" t="s">
        <v>1076</v>
      </c>
      <c r="C587" s="597"/>
      <c r="D587" s="597" t="s">
        <v>4038</v>
      </c>
      <c r="E587" s="597" t="s">
        <v>4039</v>
      </c>
      <c r="F587" s="597" t="s">
        <v>281</v>
      </c>
      <c r="G587" s="597">
        <v>1</v>
      </c>
      <c r="H587" s="597">
        <v>0</v>
      </c>
      <c r="I587" s="597" t="s">
        <v>3874</v>
      </c>
      <c r="J587" s="597" t="s">
        <v>3994</v>
      </c>
      <c r="K587" s="597" t="s">
        <v>1076</v>
      </c>
      <c r="L587" s="597" t="s">
        <v>1108</v>
      </c>
      <c r="M587" s="597" t="s">
        <v>1062</v>
      </c>
      <c r="N587" s="597" t="s">
        <v>4039</v>
      </c>
      <c r="O587" s="597" t="s">
        <v>4039</v>
      </c>
      <c r="P587" s="597" t="s">
        <v>4040</v>
      </c>
      <c r="Q587" s="597">
        <v>21055</v>
      </c>
      <c r="R587" s="621">
        <v>21714</v>
      </c>
      <c r="S587" s="621">
        <v>19636</v>
      </c>
      <c r="T587" s="621">
        <v>2078</v>
      </c>
      <c r="U587" s="621">
        <v>0</v>
      </c>
      <c r="V587" s="621">
        <v>2078</v>
      </c>
      <c r="W587" s="622">
        <v>0.90429999999999999</v>
      </c>
      <c r="X587" s="464">
        <v>0</v>
      </c>
      <c r="Y587" s="464">
        <v>1</v>
      </c>
      <c r="Z587" s="464">
        <v>1</v>
      </c>
      <c r="AA587" s="464">
        <v>0</v>
      </c>
      <c r="AB587" s="464" t="s">
        <v>1076</v>
      </c>
      <c r="AC587" s="463" t="s">
        <v>4041</v>
      </c>
      <c r="AD587" s="463"/>
      <c r="AE587" s="463"/>
      <c r="AF587" s="463"/>
      <c r="AG587" s="463"/>
      <c r="AH587" s="463"/>
      <c r="AI587" s="463"/>
      <c r="AJ587" s="460"/>
      <c r="AK587" s="460"/>
      <c r="AL587" s="460"/>
      <c r="AM587" s="460"/>
      <c r="AN587" s="460"/>
      <c r="AO587" s="460"/>
      <c r="AP587" s="463" t="s">
        <v>289</v>
      </c>
      <c r="AQ587" s="463">
        <v>0</v>
      </c>
      <c r="AT587" s="177" t="s">
        <v>248</v>
      </c>
      <c r="AU587" s="392" t="s">
        <v>3696</v>
      </c>
      <c r="AV587" s="392" t="s">
        <v>4042</v>
      </c>
      <c r="AW587" s="392" t="s">
        <v>4043</v>
      </c>
      <c r="AX587" s="450" t="s">
        <v>3694</v>
      </c>
    </row>
    <row r="588" spans="1:50" ht="35.15" hidden="1" customHeight="1">
      <c r="A588" s="149">
        <v>584</v>
      </c>
      <c r="B588" s="597" t="s">
        <v>1076</v>
      </c>
      <c r="C588" s="597"/>
      <c r="D588" s="597" t="s">
        <v>4044</v>
      </c>
      <c r="E588" s="597" t="s">
        <v>4045</v>
      </c>
      <c r="F588" s="597" t="s">
        <v>281</v>
      </c>
      <c r="G588" s="597">
        <v>1</v>
      </c>
      <c r="H588" s="597">
        <v>0</v>
      </c>
      <c r="I588" s="597" t="s">
        <v>3874</v>
      </c>
      <c r="J588" s="597" t="s">
        <v>4046</v>
      </c>
      <c r="K588" s="597" t="s">
        <v>3957</v>
      </c>
      <c r="L588" s="597" t="s">
        <v>1108</v>
      </c>
      <c r="M588" s="597" t="s">
        <v>1062</v>
      </c>
      <c r="N588" s="597" t="s">
        <v>4045</v>
      </c>
      <c r="O588" s="597" t="s">
        <v>4045</v>
      </c>
      <c r="P588" s="597" t="s">
        <v>4047</v>
      </c>
      <c r="Q588" s="597">
        <v>38844</v>
      </c>
      <c r="R588" s="621">
        <v>34844</v>
      </c>
      <c r="S588" s="621">
        <v>34528</v>
      </c>
      <c r="T588" s="621">
        <v>316</v>
      </c>
      <c r="U588" s="621">
        <v>0</v>
      </c>
      <c r="V588" s="621">
        <v>316</v>
      </c>
      <c r="W588" s="622">
        <v>0.9909</v>
      </c>
      <c r="X588" s="464">
        <v>1</v>
      </c>
      <c r="Y588" s="464">
        <v>1</v>
      </c>
      <c r="Z588" s="464">
        <v>0</v>
      </c>
      <c r="AA588" s="464">
        <v>0</v>
      </c>
      <c r="AB588" s="464" t="s">
        <v>1076</v>
      </c>
      <c r="AC588" s="463" t="s">
        <v>4048</v>
      </c>
      <c r="AD588" s="463"/>
      <c r="AE588" s="463"/>
      <c r="AF588" s="463"/>
      <c r="AG588" s="463"/>
      <c r="AH588" s="463"/>
      <c r="AI588" s="463"/>
      <c r="AJ588" s="460"/>
      <c r="AK588" s="460"/>
      <c r="AL588" s="460"/>
      <c r="AM588" s="460"/>
      <c r="AN588" s="460"/>
      <c r="AO588" s="460"/>
      <c r="AP588" s="463" t="s">
        <v>289</v>
      </c>
      <c r="AQ588" s="463">
        <v>0</v>
      </c>
      <c r="AT588" s="177" t="s">
        <v>248</v>
      </c>
      <c r="AU588" s="392" t="s">
        <v>3702</v>
      </c>
      <c r="AV588" s="392" t="s">
        <v>4049</v>
      </c>
      <c r="AW588" s="392" t="s">
        <v>4050</v>
      </c>
      <c r="AX588" s="450" t="s">
        <v>3700</v>
      </c>
    </row>
    <row r="589" spans="1:50" ht="35.15" hidden="1" customHeight="1">
      <c r="A589" s="149">
        <v>585</v>
      </c>
      <c r="B589" s="597" t="s">
        <v>1076</v>
      </c>
      <c r="C589" s="597"/>
      <c r="D589" s="597" t="s">
        <v>4051</v>
      </c>
      <c r="E589" s="597" t="s">
        <v>4052</v>
      </c>
      <c r="F589" s="597" t="s">
        <v>281</v>
      </c>
      <c r="G589" s="597">
        <v>1</v>
      </c>
      <c r="H589" s="597">
        <v>0</v>
      </c>
      <c r="I589" s="597" t="s">
        <v>3874</v>
      </c>
      <c r="J589" s="597" t="s">
        <v>4053</v>
      </c>
      <c r="K589" s="597" t="s">
        <v>3957</v>
      </c>
      <c r="L589" s="597" t="s">
        <v>1108</v>
      </c>
      <c r="M589" s="597" t="s">
        <v>1062</v>
      </c>
      <c r="N589" s="597" t="s">
        <v>4052</v>
      </c>
      <c r="O589" s="597" t="s">
        <v>4052</v>
      </c>
      <c r="P589" s="597" t="s">
        <v>4054</v>
      </c>
      <c r="Q589" s="597">
        <v>62380</v>
      </c>
      <c r="R589" s="621">
        <v>62380</v>
      </c>
      <c r="S589" s="621">
        <v>62028</v>
      </c>
      <c r="T589" s="621">
        <v>350</v>
      </c>
      <c r="U589" s="621">
        <v>2</v>
      </c>
      <c r="V589" s="621">
        <v>352</v>
      </c>
      <c r="W589" s="622">
        <v>0.99439999999999995</v>
      </c>
      <c r="X589" s="464">
        <v>1</v>
      </c>
      <c r="Y589" s="464">
        <v>1</v>
      </c>
      <c r="Z589" s="464">
        <v>1</v>
      </c>
      <c r="AA589" s="464">
        <v>1</v>
      </c>
      <c r="AB589" s="464" t="s">
        <v>1076</v>
      </c>
      <c r="AC589" s="463" t="s">
        <v>4055</v>
      </c>
      <c r="AD589" s="463"/>
      <c r="AE589" s="463"/>
      <c r="AF589" s="463"/>
      <c r="AG589" s="463"/>
      <c r="AH589" s="463"/>
      <c r="AI589" s="463"/>
      <c r="AJ589" s="460"/>
      <c r="AK589" s="460"/>
      <c r="AL589" s="460"/>
      <c r="AM589" s="460"/>
      <c r="AN589" s="460"/>
      <c r="AO589" s="460"/>
      <c r="AP589" s="463" t="s">
        <v>289</v>
      </c>
      <c r="AQ589" s="463">
        <v>0</v>
      </c>
      <c r="AT589" s="177" t="s">
        <v>2944</v>
      </c>
      <c r="AU589" s="392" t="s">
        <v>3708</v>
      </c>
      <c r="AV589" s="392" t="s">
        <v>4056</v>
      </c>
      <c r="AW589" s="392" t="s">
        <v>4057</v>
      </c>
      <c r="AX589" s="450" t="s">
        <v>3705</v>
      </c>
    </row>
    <row r="590" spans="1:50" ht="35.15" hidden="1" customHeight="1">
      <c r="A590" s="149">
        <v>586</v>
      </c>
      <c r="B590" s="597" t="s">
        <v>1076</v>
      </c>
      <c r="C590" s="597"/>
      <c r="D590" s="597" t="s">
        <v>4058</v>
      </c>
      <c r="E590" s="597" t="s">
        <v>4059</v>
      </c>
      <c r="F590" s="597" t="s">
        <v>281</v>
      </c>
      <c r="G590" s="597">
        <v>1</v>
      </c>
      <c r="H590" s="597">
        <v>0</v>
      </c>
      <c r="I590" s="597" t="s">
        <v>3874</v>
      </c>
      <c r="J590" s="597" t="s">
        <v>3890</v>
      </c>
      <c r="K590" s="597" t="s">
        <v>2141</v>
      </c>
      <c r="L590" s="597" t="s">
        <v>1108</v>
      </c>
      <c r="M590" s="597" t="s">
        <v>1062</v>
      </c>
      <c r="N590" s="597" t="s">
        <v>4059</v>
      </c>
      <c r="O590" s="597" t="s">
        <v>4059</v>
      </c>
      <c r="P590" s="597" t="s">
        <v>4060</v>
      </c>
      <c r="Q590" s="597">
        <v>31987</v>
      </c>
      <c r="R590" s="621">
        <v>31811</v>
      </c>
      <c r="S590" s="621">
        <v>31629</v>
      </c>
      <c r="T590" s="621">
        <v>182</v>
      </c>
      <c r="U590" s="621">
        <v>0</v>
      </c>
      <c r="V590" s="621">
        <v>182</v>
      </c>
      <c r="W590" s="622">
        <v>0.99429999999999996</v>
      </c>
      <c r="X590" s="464">
        <v>1</v>
      </c>
      <c r="Y590" s="464">
        <v>1</v>
      </c>
      <c r="Z590" s="464">
        <v>1</v>
      </c>
      <c r="AA590" s="464">
        <v>1</v>
      </c>
      <c r="AB590" s="464" t="s">
        <v>1076</v>
      </c>
      <c r="AC590" s="463" t="s">
        <v>4061</v>
      </c>
      <c r="AD590" s="463"/>
      <c r="AE590" s="463"/>
      <c r="AF590" s="463"/>
      <c r="AG590" s="463"/>
      <c r="AH590" s="463"/>
      <c r="AI590" s="463"/>
      <c r="AJ590" s="460"/>
      <c r="AK590" s="460"/>
      <c r="AL590" s="460"/>
      <c r="AM590" s="460"/>
      <c r="AN590" s="460"/>
      <c r="AO590" s="460"/>
      <c r="AP590" s="463" t="s">
        <v>289</v>
      </c>
      <c r="AQ590" s="463">
        <v>0</v>
      </c>
      <c r="AT590" s="177" t="s">
        <v>248</v>
      </c>
      <c r="AU590" s="392" t="s">
        <v>3712</v>
      </c>
      <c r="AV590" s="392" t="s">
        <v>4062</v>
      </c>
      <c r="AW590" s="392" t="s">
        <v>4063</v>
      </c>
      <c r="AX590" s="450" t="s">
        <v>3710</v>
      </c>
    </row>
    <row r="591" spans="1:50" ht="35.15" hidden="1" customHeight="1">
      <c r="A591" s="149">
        <v>587</v>
      </c>
      <c r="B591" s="597" t="s">
        <v>303</v>
      </c>
      <c r="C591" s="597"/>
      <c r="D591" s="597" t="s">
        <v>4064</v>
      </c>
      <c r="E591" s="597" t="s">
        <v>4065</v>
      </c>
      <c r="F591" s="597" t="s">
        <v>281</v>
      </c>
      <c r="G591" s="597">
        <v>1</v>
      </c>
      <c r="H591" s="597">
        <v>0</v>
      </c>
      <c r="I591" s="597" t="s">
        <v>3874</v>
      </c>
      <c r="J591" s="597" t="s">
        <v>4066</v>
      </c>
      <c r="K591" s="597" t="s">
        <v>1910</v>
      </c>
      <c r="L591" s="597" t="s">
        <v>1108</v>
      </c>
      <c r="M591" s="597" t="s">
        <v>1062</v>
      </c>
      <c r="N591" s="597" t="s">
        <v>4065</v>
      </c>
      <c r="O591" s="597" t="s">
        <v>4067</v>
      </c>
      <c r="P591" s="597" t="s">
        <v>4068</v>
      </c>
      <c r="Q591" s="597">
        <v>39461</v>
      </c>
      <c r="R591" s="621">
        <v>39269</v>
      </c>
      <c r="S591" s="621">
        <v>37811</v>
      </c>
      <c r="T591" s="621">
        <v>1185</v>
      </c>
      <c r="U591" s="621">
        <v>273</v>
      </c>
      <c r="V591" s="621">
        <v>1458</v>
      </c>
      <c r="W591" s="622">
        <v>0.96289999999999998</v>
      </c>
      <c r="X591" s="464">
        <v>0</v>
      </c>
      <c r="Y591" s="464">
        <v>1</v>
      </c>
      <c r="Z591" s="464">
        <v>1</v>
      </c>
      <c r="AA591" s="464">
        <v>0</v>
      </c>
      <c r="AB591" s="464" t="s">
        <v>303</v>
      </c>
      <c r="AC591" s="463" t="s">
        <v>4069</v>
      </c>
      <c r="AD591" s="463"/>
      <c r="AE591" s="463"/>
      <c r="AF591" s="463"/>
      <c r="AG591" s="463"/>
      <c r="AH591" s="463"/>
      <c r="AI591" s="463"/>
      <c r="AJ591" s="460"/>
      <c r="AK591" s="460"/>
      <c r="AL591" s="460"/>
      <c r="AM591" s="460"/>
      <c r="AN591" s="460"/>
      <c r="AO591" s="460"/>
      <c r="AP591" s="463" t="s">
        <v>289</v>
      </c>
      <c r="AQ591" s="463">
        <v>0</v>
      </c>
      <c r="AT591" s="177" t="s">
        <v>248</v>
      </c>
      <c r="AU591" s="594" t="s">
        <v>3717</v>
      </c>
      <c r="AV591" s="392" t="s">
        <v>4070</v>
      </c>
      <c r="AW591" s="595" t="s">
        <v>4071</v>
      </c>
      <c r="AX591" s="450" t="s">
        <v>3662</v>
      </c>
    </row>
    <row r="592" spans="1:50" ht="35.15" hidden="1" customHeight="1">
      <c r="A592" s="149">
        <v>588</v>
      </c>
      <c r="B592" s="597" t="s">
        <v>1076</v>
      </c>
      <c r="C592" s="597"/>
      <c r="D592" s="597" t="s">
        <v>4072</v>
      </c>
      <c r="E592" s="597" t="s">
        <v>4073</v>
      </c>
      <c r="F592" s="597" t="s">
        <v>281</v>
      </c>
      <c r="G592" s="597">
        <v>1</v>
      </c>
      <c r="H592" s="597">
        <v>0</v>
      </c>
      <c r="I592" s="597" t="s">
        <v>3874</v>
      </c>
      <c r="J592" s="597" t="s">
        <v>4074</v>
      </c>
      <c r="K592" s="597" t="s">
        <v>3957</v>
      </c>
      <c r="L592" s="597" t="s">
        <v>1108</v>
      </c>
      <c r="M592" s="597" t="s">
        <v>1062</v>
      </c>
      <c r="N592" s="597" t="s">
        <v>4073</v>
      </c>
      <c r="O592" s="597" t="s">
        <v>4073</v>
      </c>
      <c r="P592" s="597" t="s">
        <v>4075</v>
      </c>
      <c r="Q592" s="597">
        <v>25710</v>
      </c>
      <c r="R592" s="621">
        <v>24705</v>
      </c>
      <c r="S592" s="621">
        <v>24396</v>
      </c>
      <c r="T592" s="621">
        <v>270</v>
      </c>
      <c r="U592" s="621">
        <v>39</v>
      </c>
      <c r="V592" s="621">
        <v>309</v>
      </c>
      <c r="W592" s="622">
        <v>0.98750000000000004</v>
      </c>
      <c r="X592" s="464">
        <v>1</v>
      </c>
      <c r="Y592" s="464">
        <v>1</v>
      </c>
      <c r="Z592" s="464">
        <v>1</v>
      </c>
      <c r="AA592" s="464">
        <v>1</v>
      </c>
      <c r="AB592" s="464" t="s">
        <v>1076</v>
      </c>
      <c r="AC592" s="463" t="s">
        <v>4076</v>
      </c>
      <c r="AD592" s="463"/>
      <c r="AE592" s="463"/>
      <c r="AF592" s="463"/>
      <c r="AG592" s="463"/>
      <c r="AH592" s="463"/>
      <c r="AI592" s="463"/>
      <c r="AJ592" s="460"/>
      <c r="AK592" s="460"/>
      <c r="AL592" s="460"/>
      <c r="AM592" s="460"/>
      <c r="AN592" s="460"/>
      <c r="AO592" s="460"/>
      <c r="AP592" s="463" t="s">
        <v>289</v>
      </c>
      <c r="AQ592" s="463">
        <v>0</v>
      </c>
      <c r="AT592" s="177" t="s">
        <v>248</v>
      </c>
      <c r="AU592" s="392" t="s">
        <v>3723</v>
      </c>
      <c r="AV592" s="392" t="s">
        <v>4077</v>
      </c>
      <c r="AW592" s="392" t="s">
        <v>4078</v>
      </c>
      <c r="AX592" s="450" t="s">
        <v>3721</v>
      </c>
    </row>
    <row r="593" spans="1:50" ht="35.15" hidden="1" customHeight="1">
      <c r="A593" s="149">
        <v>589</v>
      </c>
      <c r="B593" s="597" t="s">
        <v>1076</v>
      </c>
      <c r="C593" s="597"/>
      <c r="D593" s="597" t="s">
        <v>4079</v>
      </c>
      <c r="E593" s="597" t="s">
        <v>4080</v>
      </c>
      <c r="F593" s="597" t="s">
        <v>281</v>
      </c>
      <c r="G593" s="597">
        <v>1</v>
      </c>
      <c r="H593" s="597">
        <v>0</v>
      </c>
      <c r="I593" s="597" t="s">
        <v>3874</v>
      </c>
      <c r="J593" s="597" t="s">
        <v>3956</v>
      </c>
      <c r="K593" s="597" t="s">
        <v>3957</v>
      </c>
      <c r="L593" s="597" t="s">
        <v>1108</v>
      </c>
      <c r="M593" s="597" t="s">
        <v>1062</v>
      </c>
      <c r="N593" s="597" t="s">
        <v>4080</v>
      </c>
      <c r="O593" s="597" t="s">
        <v>4080</v>
      </c>
      <c r="P593" s="597" t="s">
        <v>4081</v>
      </c>
      <c r="Q593" s="597">
        <v>21050</v>
      </c>
      <c r="R593" s="621">
        <v>21796</v>
      </c>
      <c r="S593" s="621">
        <v>19722</v>
      </c>
      <c r="T593" s="621">
        <v>2059</v>
      </c>
      <c r="U593" s="621">
        <v>15</v>
      </c>
      <c r="V593" s="621">
        <v>2074</v>
      </c>
      <c r="W593" s="622">
        <v>0.90480000000000005</v>
      </c>
      <c r="X593" s="464">
        <v>0</v>
      </c>
      <c r="Y593" s="464">
        <v>1</v>
      </c>
      <c r="Z593" s="464">
        <v>1</v>
      </c>
      <c r="AA593" s="464">
        <v>0</v>
      </c>
      <c r="AB593" s="464" t="s">
        <v>1076</v>
      </c>
      <c r="AC593" s="463" t="s">
        <v>4082</v>
      </c>
      <c r="AD593" s="463"/>
      <c r="AE593" s="463"/>
      <c r="AF593" s="463"/>
      <c r="AG593" s="463"/>
      <c r="AH593" s="463"/>
      <c r="AI593" s="463"/>
      <c r="AJ593" s="460"/>
      <c r="AK593" s="460"/>
      <c r="AL593" s="460"/>
      <c r="AM593" s="460"/>
      <c r="AN593" s="460"/>
      <c r="AO593" s="460"/>
      <c r="AP593" s="463" t="s">
        <v>289</v>
      </c>
      <c r="AQ593" s="463">
        <v>0</v>
      </c>
      <c r="AT593" s="177" t="s">
        <v>248</v>
      </c>
      <c r="AU593" s="392" t="s">
        <v>3724</v>
      </c>
      <c r="AV593" s="392" t="s">
        <v>4083</v>
      </c>
      <c r="AW593" s="392" t="s">
        <v>4084</v>
      </c>
      <c r="AX593" s="450" t="s">
        <v>3721</v>
      </c>
    </row>
    <row r="594" spans="1:50" ht="35.15" hidden="1" customHeight="1">
      <c r="A594" s="149">
        <v>590</v>
      </c>
      <c r="B594" s="597" t="s">
        <v>1076</v>
      </c>
      <c r="C594" s="597"/>
      <c r="D594" s="597" t="s">
        <v>4085</v>
      </c>
      <c r="E594" s="597" t="s">
        <v>4086</v>
      </c>
      <c r="F594" s="597" t="s">
        <v>281</v>
      </c>
      <c r="G594" s="597">
        <v>1</v>
      </c>
      <c r="H594" s="597">
        <v>0</v>
      </c>
      <c r="I594" s="597" t="s">
        <v>3874</v>
      </c>
      <c r="J594" s="597" t="s">
        <v>3934</v>
      </c>
      <c r="K594" s="597" t="s">
        <v>1076</v>
      </c>
      <c r="L594" s="597" t="s">
        <v>1108</v>
      </c>
      <c r="M594" s="597" t="s">
        <v>1062</v>
      </c>
      <c r="N594" s="597" t="s">
        <v>4086</v>
      </c>
      <c r="O594" s="597" t="s">
        <v>4086</v>
      </c>
      <c r="P594" s="597" t="s">
        <v>4087</v>
      </c>
      <c r="Q594" s="597">
        <v>22329</v>
      </c>
      <c r="R594" s="621">
        <v>22152</v>
      </c>
      <c r="S594" s="621">
        <v>21892</v>
      </c>
      <c r="T594" s="621">
        <v>260</v>
      </c>
      <c r="U594" s="621">
        <v>0</v>
      </c>
      <c r="V594" s="621">
        <v>260</v>
      </c>
      <c r="W594" s="622">
        <v>0.98829999999999996</v>
      </c>
      <c r="X594" s="464">
        <v>1</v>
      </c>
      <c r="Y594" s="464">
        <v>1</v>
      </c>
      <c r="Z594" s="464">
        <v>1</v>
      </c>
      <c r="AA594" s="464">
        <v>1</v>
      </c>
      <c r="AB594" s="464" t="s">
        <v>1076</v>
      </c>
      <c r="AC594" s="463" t="s">
        <v>4088</v>
      </c>
      <c r="AD594" s="463"/>
      <c r="AE594" s="463"/>
      <c r="AF594" s="463"/>
      <c r="AG594" s="463"/>
      <c r="AH594" s="463"/>
      <c r="AI594" s="463"/>
      <c r="AJ594" s="460"/>
      <c r="AK594" s="460"/>
      <c r="AL594" s="460"/>
      <c r="AM594" s="460"/>
      <c r="AN594" s="460"/>
      <c r="AO594" s="460"/>
      <c r="AP594" s="463" t="s">
        <v>289</v>
      </c>
      <c r="AQ594" s="463">
        <v>0</v>
      </c>
      <c r="AT594" s="177" t="s">
        <v>248</v>
      </c>
      <c r="AU594" s="392" t="s">
        <v>3730</v>
      </c>
      <c r="AV594" s="392" t="s">
        <v>4089</v>
      </c>
      <c r="AW594" s="392" t="s">
        <v>4090</v>
      </c>
      <c r="AX594" s="450" t="s">
        <v>3728</v>
      </c>
    </row>
    <row r="595" spans="1:50" ht="35.15" hidden="1" customHeight="1">
      <c r="A595" s="149">
        <v>591</v>
      </c>
      <c r="B595" s="597" t="s">
        <v>1076</v>
      </c>
      <c r="C595" s="597"/>
      <c r="D595" s="597" t="s">
        <v>4091</v>
      </c>
      <c r="E595" s="597" t="s">
        <v>4092</v>
      </c>
      <c r="F595" s="597" t="s">
        <v>281</v>
      </c>
      <c r="G595" s="597">
        <v>1</v>
      </c>
      <c r="H595" s="597">
        <v>0</v>
      </c>
      <c r="I595" s="597" t="s">
        <v>3874</v>
      </c>
      <c r="J595" s="597" t="s">
        <v>3882</v>
      </c>
      <c r="K595" s="597" t="s">
        <v>1652</v>
      </c>
      <c r="L595" s="597" t="s">
        <v>1108</v>
      </c>
      <c r="M595" s="597" t="s">
        <v>1062</v>
      </c>
      <c r="N595" s="597" t="s">
        <v>4093</v>
      </c>
      <c r="O595" s="597" t="s">
        <v>4094</v>
      </c>
      <c r="P595" s="597" t="s">
        <v>4095</v>
      </c>
      <c r="Q595" s="597">
        <v>26115</v>
      </c>
      <c r="R595" s="621">
        <v>25591</v>
      </c>
      <c r="S595" s="621">
        <v>25247</v>
      </c>
      <c r="T595" s="621">
        <v>273</v>
      </c>
      <c r="U595" s="621">
        <v>71</v>
      </c>
      <c r="V595" s="621">
        <v>344</v>
      </c>
      <c r="W595" s="622">
        <v>0.98660000000000003</v>
      </c>
      <c r="X595" s="464">
        <v>1</v>
      </c>
      <c r="Y595" s="464">
        <v>1</v>
      </c>
      <c r="Z595" s="464">
        <v>1</v>
      </c>
      <c r="AA595" s="464">
        <v>1</v>
      </c>
      <c r="AB595" s="464" t="s">
        <v>1076</v>
      </c>
      <c r="AC595" s="463" t="s">
        <v>4096</v>
      </c>
      <c r="AD595" s="463"/>
      <c r="AE595" s="463"/>
      <c r="AF595" s="463"/>
      <c r="AG595" s="463"/>
      <c r="AH595" s="463"/>
      <c r="AI595" s="463"/>
      <c r="AJ595" s="460"/>
      <c r="AK595" s="460"/>
      <c r="AL595" s="460"/>
      <c r="AM595" s="460"/>
      <c r="AN595" s="460"/>
      <c r="AO595" s="460"/>
      <c r="AP595" s="463" t="s">
        <v>289</v>
      </c>
      <c r="AQ595" s="463">
        <v>0</v>
      </c>
      <c r="AT595" s="177" t="s">
        <v>248</v>
      </c>
      <c r="AU595" s="392" t="s">
        <v>3731</v>
      </c>
      <c r="AV595" s="392" t="s">
        <v>4097</v>
      </c>
      <c r="AW595" s="392" t="s">
        <v>4098</v>
      </c>
      <c r="AX595" s="450" t="s">
        <v>3728</v>
      </c>
    </row>
    <row r="596" spans="1:50" ht="35.15" hidden="1" customHeight="1">
      <c r="A596" s="149">
        <v>592</v>
      </c>
      <c r="B596" s="597" t="s">
        <v>1076</v>
      </c>
      <c r="C596" s="597"/>
      <c r="D596" s="597" t="s">
        <v>4099</v>
      </c>
      <c r="E596" s="597" t="s">
        <v>4100</v>
      </c>
      <c r="F596" s="597" t="s">
        <v>281</v>
      </c>
      <c r="G596" s="597">
        <v>1</v>
      </c>
      <c r="H596" s="597">
        <v>0</v>
      </c>
      <c r="I596" s="597" t="s">
        <v>3874</v>
      </c>
      <c r="J596" s="597" t="s">
        <v>4101</v>
      </c>
      <c r="K596" s="597" t="s">
        <v>1076</v>
      </c>
      <c r="L596" s="597" t="s">
        <v>1108</v>
      </c>
      <c r="M596" s="597" t="s">
        <v>1062</v>
      </c>
      <c r="N596" s="597" t="s">
        <v>4100</v>
      </c>
      <c r="O596" s="597" t="s">
        <v>4100</v>
      </c>
      <c r="P596" s="597" t="s">
        <v>4102</v>
      </c>
      <c r="Q596" s="597">
        <v>30853</v>
      </c>
      <c r="R596" s="621">
        <v>30889</v>
      </c>
      <c r="S596" s="621">
        <v>30271</v>
      </c>
      <c r="T596" s="621">
        <v>588</v>
      </c>
      <c r="U596" s="621">
        <v>30</v>
      </c>
      <c r="V596" s="621">
        <v>618</v>
      </c>
      <c r="W596" s="622">
        <v>0.98</v>
      </c>
      <c r="X596" s="464">
        <v>1</v>
      </c>
      <c r="Y596" s="464">
        <v>1</v>
      </c>
      <c r="Z596" s="464">
        <v>1</v>
      </c>
      <c r="AA596" s="464">
        <v>1</v>
      </c>
      <c r="AB596" s="464" t="s">
        <v>1076</v>
      </c>
      <c r="AC596" s="463" t="s">
        <v>4103</v>
      </c>
      <c r="AD596" s="463"/>
      <c r="AE596" s="463"/>
      <c r="AF596" s="463"/>
      <c r="AG596" s="463"/>
      <c r="AH596" s="463"/>
      <c r="AI596" s="463"/>
      <c r="AJ596" s="460"/>
      <c r="AK596" s="460"/>
      <c r="AL596" s="460"/>
      <c r="AM596" s="460"/>
      <c r="AN596" s="460"/>
      <c r="AO596" s="460"/>
      <c r="AP596" s="463" t="s">
        <v>289</v>
      </c>
      <c r="AQ596" s="463">
        <v>0</v>
      </c>
      <c r="AT596" s="177" t="s">
        <v>248</v>
      </c>
      <c r="AU596" s="392" t="s">
        <v>3746</v>
      </c>
      <c r="AV596" s="392" t="s">
        <v>4104</v>
      </c>
      <c r="AW596" s="392" t="s">
        <v>4105</v>
      </c>
      <c r="AX596" s="450" t="s">
        <v>3743</v>
      </c>
    </row>
    <row r="597" spans="1:50" ht="35.15" hidden="1" customHeight="1">
      <c r="A597" s="149">
        <v>593</v>
      </c>
      <c r="B597" s="597" t="s">
        <v>1076</v>
      </c>
      <c r="C597" s="597"/>
      <c r="D597" s="597" t="s">
        <v>4106</v>
      </c>
      <c r="E597" s="597" t="s">
        <v>4107</v>
      </c>
      <c r="F597" s="597" t="s">
        <v>281</v>
      </c>
      <c r="G597" s="597">
        <v>1</v>
      </c>
      <c r="H597" s="597">
        <v>0</v>
      </c>
      <c r="I597" s="597" t="s">
        <v>3874</v>
      </c>
      <c r="J597" s="597" t="s">
        <v>4108</v>
      </c>
      <c r="K597" s="597" t="s">
        <v>1076</v>
      </c>
      <c r="L597" s="597" t="s">
        <v>1108</v>
      </c>
      <c r="M597" s="597" t="s">
        <v>1062</v>
      </c>
      <c r="N597" s="597" t="s">
        <v>4107</v>
      </c>
      <c r="O597" s="597" t="s">
        <v>4109</v>
      </c>
      <c r="P597" s="597" t="s">
        <v>4110</v>
      </c>
      <c r="Q597" s="597">
        <v>39238</v>
      </c>
      <c r="R597" s="621">
        <v>37576</v>
      </c>
      <c r="S597" s="621">
        <v>36896</v>
      </c>
      <c r="T597" s="621">
        <v>624</v>
      </c>
      <c r="U597" s="621">
        <v>56</v>
      </c>
      <c r="V597" s="621">
        <v>680</v>
      </c>
      <c r="W597" s="622">
        <v>0.9819</v>
      </c>
      <c r="X597" s="464">
        <v>1</v>
      </c>
      <c r="Y597" s="464">
        <v>1</v>
      </c>
      <c r="Z597" s="464">
        <v>1</v>
      </c>
      <c r="AA597" s="464">
        <v>1</v>
      </c>
      <c r="AB597" s="464" t="s">
        <v>1076</v>
      </c>
      <c r="AC597" s="463" t="s">
        <v>4111</v>
      </c>
      <c r="AD597" s="463"/>
      <c r="AE597" s="463"/>
      <c r="AF597" s="463"/>
      <c r="AG597" s="463"/>
      <c r="AH597" s="463"/>
      <c r="AI597" s="463"/>
      <c r="AJ597" s="460"/>
      <c r="AK597" s="460"/>
      <c r="AL597" s="460"/>
      <c r="AM597" s="460"/>
      <c r="AN597" s="460"/>
      <c r="AO597" s="460"/>
      <c r="AP597" s="463" t="s">
        <v>289</v>
      </c>
      <c r="AQ597" s="463">
        <v>0</v>
      </c>
      <c r="AT597" s="177" t="s">
        <v>1684</v>
      </c>
      <c r="AU597" s="392" t="s">
        <v>3753</v>
      </c>
      <c r="AV597" s="392" t="s">
        <v>4112</v>
      </c>
      <c r="AW597" s="392" t="s">
        <v>4113</v>
      </c>
      <c r="AX597" s="450" t="s">
        <v>3750</v>
      </c>
    </row>
    <row r="598" spans="1:50" ht="35.15" hidden="1" customHeight="1">
      <c r="A598" s="149">
        <v>594</v>
      </c>
      <c r="B598" s="597" t="s">
        <v>1076</v>
      </c>
      <c r="C598" s="597"/>
      <c r="D598" s="597" t="s">
        <v>4114</v>
      </c>
      <c r="E598" s="597" t="s">
        <v>4115</v>
      </c>
      <c r="F598" s="597" t="s">
        <v>281</v>
      </c>
      <c r="G598" s="597">
        <v>1</v>
      </c>
      <c r="H598" s="597">
        <v>0</v>
      </c>
      <c r="I598" s="597" t="s">
        <v>3874</v>
      </c>
      <c r="J598" s="597" t="s">
        <v>4116</v>
      </c>
      <c r="K598" s="597" t="s">
        <v>1076</v>
      </c>
      <c r="L598" s="597" t="s">
        <v>1108</v>
      </c>
      <c r="M598" s="597" t="s">
        <v>1062</v>
      </c>
      <c r="N598" s="597" t="s">
        <v>4115</v>
      </c>
      <c r="O598" s="597" t="s">
        <v>4115</v>
      </c>
      <c r="P598" s="597" t="s">
        <v>4117</v>
      </c>
      <c r="Q598" s="597">
        <v>26583</v>
      </c>
      <c r="R598" s="621">
        <v>26583</v>
      </c>
      <c r="S598" s="621">
        <v>26481</v>
      </c>
      <c r="T598" s="621">
        <v>100</v>
      </c>
      <c r="U598" s="621">
        <v>2</v>
      </c>
      <c r="V598" s="621">
        <v>102</v>
      </c>
      <c r="W598" s="622">
        <v>0.99619999999999997</v>
      </c>
      <c r="X598" s="464">
        <v>1</v>
      </c>
      <c r="Y598" s="464">
        <v>1</v>
      </c>
      <c r="Z598" s="464">
        <v>1</v>
      </c>
      <c r="AA598" s="464">
        <v>1</v>
      </c>
      <c r="AB598" s="464" t="s">
        <v>1076</v>
      </c>
      <c r="AC598" s="463" t="s">
        <v>4118</v>
      </c>
      <c r="AD598" s="463"/>
      <c r="AE598" s="463"/>
      <c r="AF598" s="463"/>
      <c r="AG598" s="463"/>
      <c r="AH598" s="463"/>
      <c r="AI598" s="463"/>
      <c r="AJ598" s="460"/>
      <c r="AK598" s="460"/>
      <c r="AL598" s="460"/>
      <c r="AM598" s="460"/>
      <c r="AN598" s="460"/>
      <c r="AO598" s="460"/>
      <c r="AP598" s="463" t="s">
        <v>289</v>
      </c>
      <c r="AQ598" s="463">
        <v>0</v>
      </c>
      <c r="AT598" s="177" t="s">
        <v>1684</v>
      </c>
      <c r="AU598" s="392" t="s">
        <v>3754</v>
      </c>
      <c r="AV598" s="392" t="s">
        <v>4119</v>
      </c>
      <c r="AW598" s="392" t="s">
        <v>4120</v>
      </c>
      <c r="AX598" s="450" t="s">
        <v>3750</v>
      </c>
    </row>
    <row r="599" spans="1:50" ht="35.15" hidden="1" customHeight="1">
      <c r="A599" s="149">
        <v>595</v>
      </c>
      <c r="B599" s="597" t="s">
        <v>1076</v>
      </c>
      <c r="C599" s="597"/>
      <c r="D599" s="597" t="s">
        <v>4121</v>
      </c>
      <c r="E599" s="597" t="s">
        <v>4122</v>
      </c>
      <c r="F599" s="597" t="s">
        <v>281</v>
      </c>
      <c r="G599" s="597">
        <v>1</v>
      </c>
      <c r="H599" s="597">
        <v>0</v>
      </c>
      <c r="I599" s="597" t="s">
        <v>3874</v>
      </c>
      <c r="J599" s="597" t="s">
        <v>4123</v>
      </c>
      <c r="K599" s="597" t="s">
        <v>3957</v>
      </c>
      <c r="L599" s="597" t="s">
        <v>1108</v>
      </c>
      <c r="M599" s="597" t="s">
        <v>1062</v>
      </c>
      <c r="N599" s="597" t="s">
        <v>4122</v>
      </c>
      <c r="O599" s="597" t="s">
        <v>4124</v>
      </c>
      <c r="P599" s="597" t="s">
        <v>4125</v>
      </c>
      <c r="Q599" s="597">
        <v>18955</v>
      </c>
      <c r="R599" s="621">
        <v>19333</v>
      </c>
      <c r="S599" s="621">
        <v>19022</v>
      </c>
      <c r="T599" s="621">
        <v>311</v>
      </c>
      <c r="U599" s="621">
        <v>0</v>
      </c>
      <c r="V599" s="621">
        <v>311</v>
      </c>
      <c r="W599" s="622">
        <v>0.9839</v>
      </c>
      <c r="X599" s="464">
        <v>1</v>
      </c>
      <c r="Y599" s="464">
        <v>1</v>
      </c>
      <c r="Z599" s="464">
        <v>1</v>
      </c>
      <c r="AA599" s="464">
        <v>1</v>
      </c>
      <c r="AB599" s="464" t="s">
        <v>1076</v>
      </c>
      <c r="AC599" s="463" t="s">
        <v>4126</v>
      </c>
      <c r="AD599" s="463"/>
      <c r="AE599" s="463"/>
      <c r="AF599" s="463"/>
      <c r="AG599" s="463"/>
      <c r="AH599" s="463"/>
      <c r="AI599" s="463"/>
      <c r="AJ599" s="460"/>
      <c r="AK599" s="460"/>
      <c r="AL599" s="460"/>
      <c r="AM599" s="460"/>
      <c r="AN599" s="460"/>
      <c r="AO599" s="460"/>
      <c r="AP599" s="463" t="s">
        <v>289</v>
      </c>
      <c r="AQ599" s="463">
        <v>0</v>
      </c>
      <c r="AT599" s="177" t="s">
        <v>248</v>
      </c>
      <c r="AU599" s="392" t="s">
        <v>3762</v>
      </c>
      <c r="AV599" s="392" t="s">
        <v>4127</v>
      </c>
      <c r="AW599" s="392" t="s">
        <v>3758</v>
      </c>
      <c r="AX599" s="450" t="s">
        <v>3758</v>
      </c>
    </row>
    <row r="600" spans="1:50" ht="35.15" hidden="1" customHeight="1">
      <c r="A600" s="149">
        <v>596</v>
      </c>
      <c r="B600" s="597" t="s">
        <v>303</v>
      </c>
      <c r="C600" s="597"/>
      <c r="D600" s="597" t="s">
        <v>4128</v>
      </c>
      <c r="E600" s="597" t="s">
        <v>1910</v>
      </c>
      <c r="F600" s="597" t="s">
        <v>281</v>
      </c>
      <c r="G600" s="597">
        <v>1</v>
      </c>
      <c r="H600" s="597">
        <v>0</v>
      </c>
      <c r="I600" s="597" t="s">
        <v>3874</v>
      </c>
      <c r="J600" s="597" t="s">
        <v>4129</v>
      </c>
      <c r="K600" s="597" t="s">
        <v>1910</v>
      </c>
      <c r="L600" s="597" t="s">
        <v>1108</v>
      </c>
      <c r="M600" s="597" t="s">
        <v>1062</v>
      </c>
      <c r="N600" s="597" t="s">
        <v>4130</v>
      </c>
      <c r="O600" s="597" t="s">
        <v>4131</v>
      </c>
      <c r="P600" s="597" t="s">
        <v>4132</v>
      </c>
      <c r="Q600" s="597">
        <v>47642</v>
      </c>
      <c r="R600" s="621">
        <v>42571</v>
      </c>
      <c r="S600" s="621">
        <v>42466</v>
      </c>
      <c r="T600" s="621">
        <v>105</v>
      </c>
      <c r="U600" s="621">
        <v>0</v>
      </c>
      <c r="V600" s="621">
        <v>105</v>
      </c>
      <c r="W600" s="622">
        <v>0.99750000000000005</v>
      </c>
      <c r="X600" s="464">
        <v>1</v>
      </c>
      <c r="Y600" s="464">
        <v>1</v>
      </c>
      <c r="Z600" s="464">
        <v>1</v>
      </c>
      <c r="AA600" s="464">
        <v>1</v>
      </c>
      <c r="AB600" s="464" t="s">
        <v>303</v>
      </c>
      <c r="AC600" s="463" t="s">
        <v>4133</v>
      </c>
      <c r="AD600" s="463"/>
      <c r="AE600" s="463"/>
      <c r="AF600" s="463"/>
      <c r="AG600" s="463"/>
      <c r="AH600" s="463"/>
      <c r="AI600" s="463"/>
      <c r="AJ600" s="460"/>
      <c r="AK600" s="460"/>
      <c r="AL600" s="460"/>
      <c r="AM600" s="460"/>
      <c r="AN600" s="460"/>
      <c r="AO600" s="460"/>
      <c r="AP600" s="463" t="s">
        <v>289</v>
      </c>
      <c r="AQ600" s="463">
        <v>0</v>
      </c>
      <c r="AT600" s="177" t="s">
        <v>248</v>
      </c>
      <c r="AU600" s="392" t="s">
        <v>3763</v>
      </c>
      <c r="AV600" s="392" t="s">
        <v>4134</v>
      </c>
      <c r="AW600" s="392" t="s">
        <v>4135</v>
      </c>
      <c r="AX600" s="450" t="s">
        <v>3758</v>
      </c>
    </row>
    <row r="601" spans="1:50" ht="35.15" hidden="1" customHeight="1">
      <c r="A601" s="149">
        <v>597</v>
      </c>
      <c r="B601" s="597" t="s">
        <v>1076</v>
      </c>
      <c r="C601" s="597"/>
      <c r="D601" s="597" t="s">
        <v>4136</v>
      </c>
      <c r="E601" s="597" t="s">
        <v>4137</v>
      </c>
      <c r="F601" s="597" t="s">
        <v>745</v>
      </c>
      <c r="G601" s="597">
        <v>0</v>
      </c>
      <c r="H601" s="597">
        <v>1</v>
      </c>
      <c r="I601" s="597" t="s">
        <v>3874</v>
      </c>
      <c r="J601" s="597" t="s">
        <v>3890</v>
      </c>
      <c r="K601" s="597" t="s">
        <v>2141</v>
      </c>
      <c r="L601" s="597" t="s">
        <v>1108</v>
      </c>
      <c r="M601" s="597" t="s">
        <v>1062</v>
      </c>
      <c r="N601" s="597" t="s">
        <v>4137</v>
      </c>
      <c r="O601" s="597" t="s">
        <v>4137</v>
      </c>
      <c r="P601" s="597" t="s">
        <v>4138</v>
      </c>
      <c r="Q601" s="597">
        <v>19579</v>
      </c>
      <c r="R601" s="621">
        <v>19762</v>
      </c>
      <c r="S601" s="621">
        <v>19584</v>
      </c>
      <c r="T601" s="621">
        <v>133</v>
      </c>
      <c r="U601" s="621">
        <v>45</v>
      </c>
      <c r="V601" s="621">
        <v>178</v>
      </c>
      <c r="W601" s="622">
        <v>0.99099999999999999</v>
      </c>
      <c r="X601" s="464">
        <v>1</v>
      </c>
      <c r="Y601" s="464">
        <v>1</v>
      </c>
      <c r="Z601" s="464">
        <v>1</v>
      </c>
      <c r="AA601" s="464">
        <v>1</v>
      </c>
      <c r="AB601" s="464" t="s">
        <v>1076</v>
      </c>
      <c r="AC601" s="463"/>
      <c r="AD601" s="463"/>
      <c r="AE601" s="463"/>
      <c r="AF601" s="463"/>
      <c r="AG601" s="463"/>
      <c r="AH601" s="463"/>
      <c r="AI601" s="463"/>
      <c r="AJ601" s="460" t="s">
        <v>3895</v>
      </c>
      <c r="AK601" s="460"/>
      <c r="AL601" s="460"/>
      <c r="AM601" s="460"/>
      <c r="AN601" s="460"/>
      <c r="AO601" s="460"/>
      <c r="AP601" s="463" t="s">
        <v>289</v>
      </c>
      <c r="AQ601" s="463">
        <v>0</v>
      </c>
      <c r="AT601" s="177" t="s">
        <v>248</v>
      </c>
      <c r="AU601" s="392" t="s">
        <v>3764</v>
      </c>
      <c r="AV601" s="392" t="s">
        <v>4139</v>
      </c>
      <c r="AW601" s="392" t="s">
        <v>4140</v>
      </c>
      <c r="AX601" s="450" t="s">
        <v>3758</v>
      </c>
    </row>
    <row r="602" spans="1:50" ht="35.15" hidden="1" customHeight="1">
      <c r="A602" s="149">
        <v>598</v>
      </c>
      <c r="B602" s="597" t="s">
        <v>1076</v>
      </c>
      <c r="C602" s="597"/>
      <c r="D602" s="597" t="s">
        <v>4141</v>
      </c>
      <c r="E602" s="597" t="s">
        <v>4142</v>
      </c>
      <c r="F602" s="597" t="s">
        <v>281</v>
      </c>
      <c r="G602" s="597">
        <v>1</v>
      </c>
      <c r="H602" s="597">
        <v>0</v>
      </c>
      <c r="I602" s="597" t="s">
        <v>3874</v>
      </c>
      <c r="J602" s="597" t="s">
        <v>4053</v>
      </c>
      <c r="K602" s="597" t="s">
        <v>3957</v>
      </c>
      <c r="L602" s="597" t="s">
        <v>1108</v>
      </c>
      <c r="M602" s="597" t="s">
        <v>1062</v>
      </c>
      <c r="N602" s="597" t="s">
        <v>4142</v>
      </c>
      <c r="O602" s="597" t="s">
        <v>4143</v>
      </c>
      <c r="P602" s="597" t="s">
        <v>4144</v>
      </c>
      <c r="Q602" s="597">
        <v>23444</v>
      </c>
      <c r="R602" s="621">
        <v>23444</v>
      </c>
      <c r="S602" s="621">
        <v>23167</v>
      </c>
      <c r="T602" s="621">
        <v>257</v>
      </c>
      <c r="U602" s="621">
        <v>20</v>
      </c>
      <c r="V602" s="621">
        <v>277</v>
      </c>
      <c r="W602" s="622">
        <v>0.98819999999999997</v>
      </c>
      <c r="X602" s="464">
        <v>1</v>
      </c>
      <c r="Y602" s="464">
        <v>1</v>
      </c>
      <c r="Z602" s="464">
        <v>1</v>
      </c>
      <c r="AA602" s="464">
        <v>1</v>
      </c>
      <c r="AB602" s="464" t="s">
        <v>1076</v>
      </c>
      <c r="AC602" s="463" t="s">
        <v>4145</v>
      </c>
      <c r="AD602" s="463"/>
      <c r="AE602" s="463"/>
      <c r="AF602" s="463"/>
      <c r="AG602" s="463"/>
      <c r="AH602" s="463"/>
      <c r="AI602" s="463"/>
      <c r="AJ602" s="460"/>
      <c r="AK602" s="460"/>
      <c r="AL602" s="460"/>
      <c r="AM602" s="460"/>
      <c r="AN602" s="460"/>
      <c r="AO602" s="460"/>
      <c r="AP602" s="463" t="s">
        <v>289</v>
      </c>
      <c r="AQ602" s="463">
        <v>0</v>
      </c>
      <c r="AT602" s="177" t="s">
        <v>248</v>
      </c>
      <c r="AU602" s="392" t="s">
        <v>3765</v>
      </c>
      <c r="AV602" s="392" t="s">
        <v>4146</v>
      </c>
      <c r="AW602" s="392" t="s">
        <v>4147</v>
      </c>
      <c r="AX602" s="450" t="s">
        <v>3758</v>
      </c>
    </row>
    <row r="603" spans="1:50" ht="35.15" hidden="1" customHeight="1">
      <c r="A603" s="149">
        <v>599</v>
      </c>
      <c r="B603" s="597" t="s">
        <v>1076</v>
      </c>
      <c r="C603" s="597"/>
      <c r="D603" s="597" t="s">
        <v>4148</v>
      </c>
      <c r="E603" s="597" t="s">
        <v>4149</v>
      </c>
      <c r="F603" s="597" t="s">
        <v>281</v>
      </c>
      <c r="G603" s="597">
        <v>1</v>
      </c>
      <c r="H603" s="597">
        <v>0</v>
      </c>
      <c r="I603" s="597" t="s">
        <v>3874</v>
      </c>
      <c r="J603" s="597" t="s">
        <v>4150</v>
      </c>
      <c r="K603" s="597" t="s">
        <v>1076</v>
      </c>
      <c r="L603" s="597" t="s">
        <v>1108</v>
      </c>
      <c r="M603" s="597" t="s">
        <v>1062</v>
      </c>
      <c r="N603" s="597" t="s">
        <v>4149</v>
      </c>
      <c r="O603" s="597" t="s">
        <v>4149</v>
      </c>
      <c r="P603" s="597" t="s">
        <v>4151</v>
      </c>
      <c r="Q603" s="597">
        <v>12173</v>
      </c>
      <c r="R603" s="621">
        <v>12574</v>
      </c>
      <c r="S603" s="621">
        <v>11965</v>
      </c>
      <c r="T603" s="621">
        <v>609</v>
      </c>
      <c r="U603" s="621">
        <v>0</v>
      </c>
      <c r="V603" s="621">
        <v>609</v>
      </c>
      <c r="W603" s="622">
        <v>0.9516</v>
      </c>
      <c r="X603" s="464">
        <v>0</v>
      </c>
      <c r="Y603" s="464">
        <v>1</v>
      </c>
      <c r="Z603" s="464">
        <v>1</v>
      </c>
      <c r="AA603" s="464">
        <v>0</v>
      </c>
      <c r="AB603" s="464" t="s">
        <v>1076</v>
      </c>
      <c r="AC603" s="463" t="s">
        <v>4152</v>
      </c>
      <c r="AD603" s="463"/>
      <c r="AE603" s="463"/>
      <c r="AF603" s="463"/>
      <c r="AG603" s="463"/>
      <c r="AH603" s="463"/>
      <c r="AI603" s="463"/>
      <c r="AJ603" s="460"/>
      <c r="AK603" s="460"/>
      <c r="AL603" s="460"/>
      <c r="AM603" s="460"/>
      <c r="AN603" s="460"/>
      <c r="AO603" s="460"/>
      <c r="AP603" s="463" t="s">
        <v>289</v>
      </c>
      <c r="AQ603" s="463">
        <v>0</v>
      </c>
      <c r="AT603" s="177" t="s">
        <v>248</v>
      </c>
      <c r="AU603" s="392" t="s">
        <v>3766</v>
      </c>
      <c r="AV603" s="392" t="s">
        <v>4153</v>
      </c>
      <c r="AW603" s="392" t="s">
        <v>4154</v>
      </c>
      <c r="AX603" s="450" t="s">
        <v>3758</v>
      </c>
    </row>
    <row r="604" spans="1:50" ht="35.15" hidden="1" customHeight="1">
      <c r="A604" s="149">
        <v>600</v>
      </c>
      <c r="B604" s="597" t="s">
        <v>1076</v>
      </c>
      <c r="C604" s="597"/>
      <c r="D604" s="597" t="s">
        <v>4155</v>
      </c>
      <c r="E604" s="597" t="s">
        <v>4156</v>
      </c>
      <c r="F604" s="597" t="s">
        <v>281</v>
      </c>
      <c r="G604" s="597">
        <v>1</v>
      </c>
      <c r="H604" s="597">
        <v>0</v>
      </c>
      <c r="I604" s="597" t="s">
        <v>3874</v>
      </c>
      <c r="J604" s="597" t="s">
        <v>3934</v>
      </c>
      <c r="K604" s="597" t="s">
        <v>1076</v>
      </c>
      <c r="L604" s="597" t="s">
        <v>1108</v>
      </c>
      <c r="M604" s="597" t="s">
        <v>1062</v>
      </c>
      <c r="N604" s="597" t="s">
        <v>4156</v>
      </c>
      <c r="O604" s="597" t="s">
        <v>4156</v>
      </c>
      <c r="P604" s="597" t="s">
        <v>4157</v>
      </c>
      <c r="Q604" s="597">
        <v>21798</v>
      </c>
      <c r="R604" s="621">
        <v>23349</v>
      </c>
      <c r="S604" s="621">
        <v>22461</v>
      </c>
      <c r="T604" s="621">
        <v>771</v>
      </c>
      <c r="U604" s="621">
        <v>117</v>
      </c>
      <c r="V604" s="621">
        <v>888</v>
      </c>
      <c r="W604" s="622">
        <v>0.96199999999999997</v>
      </c>
      <c r="X604" s="464">
        <v>0</v>
      </c>
      <c r="Y604" s="464">
        <v>1</v>
      </c>
      <c r="Z604" s="464">
        <v>1</v>
      </c>
      <c r="AA604" s="464">
        <v>0</v>
      </c>
      <c r="AB604" s="464" t="s">
        <v>1076</v>
      </c>
      <c r="AC604" s="463" t="s">
        <v>4158</v>
      </c>
      <c r="AD604" s="463"/>
      <c r="AE604" s="463"/>
      <c r="AF604" s="463"/>
      <c r="AG604" s="463"/>
      <c r="AH604" s="463"/>
      <c r="AI604" s="463"/>
      <c r="AJ604" s="460"/>
      <c r="AK604" s="460"/>
      <c r="AL604" s="460"/>
      <c r="AM604" s="460"/>
      <c r="AN604" s="460"/>
      <c r="AO604" s="460"/>
      <c r="AP604" s="463" t="s">
        <v>289</v>
      </c>
      <c r="AQ604" s="463">
        <v>0</v>
      </c>
      <c r="AT604" s="177" t="s">
        <v>248</v>
      </c>
      <c r="AU604" s="392" t="s">
        <v>3772</v>
      </c>
      <c r="AV604" s="392" t="s">
        <v>4159</v>
      </c>
      <c r="AW604" s="392" t="s">
        <v>4160</v>
      </c>
      <c r="AX604" s="450" t="s">
        <v>3770</v>
      </c>
    </row>
    <row r="605" spans="1:50" ht="35.15" hidden="1" customHeight="1">
      <c r="A605" s="149">
        <v>601</v>
      </c>
      <c r="B605" s="597" t="s">
        <v>1076</v>
      </c>
      <c r="C605" s="597"/>
      <c r="D605" s="597" t="s">
        <v>4161</v>
      </c>
      <c r="E605" s="597" t="s">
        <v>4162</v>
      </c>
      <c r="F605" s="597" t="s">
        <v>281</v>
      </c>
      <c r="G605" s="597">
        <v>2</v>
      </c>
      <c r="H605" s="597">
        <v>0</v>
      </c>
      <c r="I605" s="597" t="s">
        <v>3874</v>
      </c>
      <c r="J605" s="597" t="s">
        <v>4163</v>
      </c>
      <c r="K605" s="597" t="s">
        <v>1078</v>
      </c>
      <c r="L605" s="597" t="s">
        <v>1108</v>
      </c>
      <c r="M605" s="597" t="s">
        <v>1062</v>
      </c>
      <c r="N605" s="597" t="s">
        <v>4162</v>
      </c>
      <c r="O605" s="597" t="s">
        <v>4164</v>
      </c>
      <c r="P605" s="597" t="s">
        <v>4165</v>
      </c>
      <c r="Q605" s="597">
        <v>19835</v>
      </c>
      <c r="R605" s="621">
        <v>17890</v>
      </c>
      <c r="S605" s="621">
        <v>17534</v>
      </c>
      <c r="T605" s="621">
        <v>304</v>
      </c>
      <c r="U605" s="621">
        <v>52</v>
      </c>
      <c r="V605" s="621">
        <v>356</v>
      </c>
      <c r="W605" s="622">
        <v>0.98009999999999997</v>
      </c>
      <c r="X605" s="464">
        <v>1</v>
      </c>
      <c r="Y605" s="464">
        <v>1</v>
      </c>
      <c r="Z605" s="464">
        <v>0</v>
      </c>
      <c r="AA605" s="464">
        <v>0</v>
      </c>
      <c r="AB605" s="464" t="s">
        <v>1076</v>
      </c>
      <c r="AC605" s="463" t="s">
        <v>4166</v>
      </c>
      <c r="AD605" s="463" t="s">
        <v>4167</v>
      </c>
      <c r="AE605" s="463"/>
      <c r="AF605" s="463"/>
      <c r="AG605" s="463"/>
      <c r="AH605" s="463"/>
      <c r="AI605" s="463"/>
      <c r="AJ605" s="460"/>
      <c r="AK605" s="460"/>
      <c r="AL605" s="460"/>
      <c r="AM605" s="460"/>
      <c r="AN605" s="460"/>
      <c r="AO605" s="460"/>
      <c r="AP605" s="463" t="s">
        <v>289</v>
      </c>
      <c r="AQ605" s="463">
        <v>0</v>
      </c>
      <c r="AT605" s="177" t="s">
        <v>248</v>
      </c>
      <c r="AU605" s="392" t="s">
        <v>3773</v>
      </c>
      <c r="AV605" s="392" t="s">
        <v>4168</v>
      </c>
      <c r="AW605" s="392" t="s">
        <v>4169</v>
      </c>
      <c r="AX605" s="450" t="s">
        <v>3770</v>
      </c>
    </row>
    <row r="606" spans="1:50" ht="35.15" hidden="1" customHeight="1">
      <c r="A606" s="149">
        <v>602</v>
      </c>
      <c r="B606" s="597" t="s">
        <v>1076</v>
      </c>
      <c r="C606" s="597"/>
      <c r="D606" s="597" t="s">
        <v>4170</v>
      </c>
      <c r="E606" s="597" t="s">
        <v>4171</v>
      </c>
      <c r="F606" s="597" t="s">
        <v>281</v>
      </c>
      <c r="G606" s="597">
        <v>1</v>
      </c>
      <c r="H606" s="597">
        <v>0</v>
      </c>
      <c r="I606" s="597" t="s">
        <v>3874</v>
      </c>
      <c r="J606" s="597" t="s">
        <v>4172</v>
      </c>
      <c r="K606" s="597" t="s">
        <v>3957</v>
      </c>
      <c r="L606" s="597" t="s">
        <v>1108</v>
      </c>
      <c r="M606" s="597" t="s">
        <v>1062</v>
      </c>
      <c r="N606" s="597" t="s">
        <v>4171</v>
      </c>
      <c r="O606" s="597" t="s">
        <v>4171</v>
      </c>
      <c r="P606" s="597" t="s">
        <v>4173</v>
      </c>
      <c r="Q606" s="597">
        <v>18756</v>
      </c>
      <c r="R606" s="621">
        <v>18976</v>
      </c>
      <c r="S606" s="621">
        <v>18619</v>
      </c>
      <c r="T606" s="621">
        <v>333</v>
      </c>
      <c r="U606" s="621">
        <v>24</v>
      </c>
      <c r="V606" s="621">
        <v>357</v>
      </c>
      <c r="W606" s="622">
        <v>0.98119999999999996</v>
      </c>
      <c r="X606" s="464">
        <v>1</v>
      </c>
      <c r="Y606" s="464">
        <v>1</v>
      </c>
      <c r="Z606" s="464">
        <v>1</v>
      </c>
      <c r="AA606" s="464">
        <v>1</v>
      </c>
      <c r="AB606" s="464" t="s">
        <v>1076</v>
      </c>
      <c r="AC606" s="463" t="s">
        <v>4174</v>
      </c>
      <c r="AD606" s="463"/>
      <c r="AE606" s="463"/>
      <c r="AF606" s="463"/>
      <c r="AG606" s="463"/>
      <c r="AH606" s="463"/>
      <c r="AI606" s="463"/>
      <c r="AJ606" s="460"/>
      <c r="AK606" s="460"/>
      <c r="AL606" s="460"/>
      <c r="AM606" s="460"/>
      <c r="AN606" s="460"/>
      <c r="AO606" s="460"/>
      <c r="AP606" s="463" t="s">
        <v>289</v>
      </c>
      <c r="AQ606" s="463">
        <v>0</v>
      </c>
      <c r="AT606" s="177" t="s">
        <v>248</v>
      </c>
      <c r="AU606" s="392" t="s">
        <v>3779</v>
      </c>
      <c r="AV606" s="392" t="s">
        <v>4175</v>
      </c>
      <c r="AW606" s="392" t="s">
        <v>3777</v>
      </c>
      <c r="AX606" s="450" t="s">
        <v>3777</v>
      </c>
    </row>
    <row r="607" spans="1:50" ht="35.15" hidden="1" customHeight="1">
      <c r="A607" s="149">
        <v>603</v>
      </c>
      <c r="B607" s="597" t="s">
        <v>1076</v>
      </c>
      <c r="C607" s="597"/>
      <c r="D607" s="597" t="s">
        <v>4176</v>
      </c>
      <c r="E607" s="597" t="s">
        <v>4177</v>
      </c>
      <c r="F607" s="597" t="s">
        <v>281</v>
      </c>
      <c r="G607" s="597">
        <v>1</v>
      </c>
      <c r="H607" s="597">
        <v>0</v>
      </c>
      <c r="I607" s="597" t="s">
        <v>3874</v>
      </c>
      <c r="J607" s="597" t="s">
        <v>4008</v>
      </c>
      <c r="K607" s="597" t="s">
        <v>3957</v>
      </c>
      <c r="L607" s="597" t="s">
        <v>1108</v>
      </c>
      <c r="M607" s="597" t="s">
        <v>1062</v>
      </c>
      <c r="N607" s="597" t="s">
        <v>4177</v>
      </c>
      <c r="O607" s="597" t="s">
        <v>4177</v>
      </c>
      <c r="P607" s="597" t="s">
        <v>4178</v>
      </c>
      <c r="Q607" s="597">
        <v>22350</v>
      </c>
      <c r="R607" s="621">
        <v>22691</v>
      </c>
      <c r="S607" s="621">
        <v>22304</v>
      </c>
      <c r="T607" s="621">
        <v>353</v>
      </c>
      <c r="U607" s="621">
        <v>34</v>
      </c>
      <c r="V607" s="621">
        <v>387</v>
      </c>
      <c r="W607" s="622">
        <v>0.9829</v>
      </c>
      <c r="X607" s="464">
        <v>1</v>
      </c>
      <c r="Y607" s="464">
        <v>0</v>
      </c>
      <c r="Z607" s="464">
        <v>1</v>
      </c>
      <c r="AA607" s="464">
        <v>0</v>
      </c>
      <c r="AB607" s="464" t="s">
        <v>1076</v>
      </c>
      <c r="AC607" s="463" t="s">
        <v>4179</v>
      </c>
      <c r="AD607" s="463"/>
      <c r="AE607" s="463"/>
      <c r="AF607" s="463"/>
      <c r="AG607" s="463"/>
      <c r="AH607" s="463"/>
      <c r="AI607" s="463"/>
      <c r="AJ607" s="460"/>
      <c r="AK607" s="460"/>
      <c r="AL607" s="460"/>
      <c r="AM607" s="460"/>
      <c r="AN607" s="460"/>
      <c r="AO607" s="460"/>
      <c r="AP607" s="463" t="s">
        <v>289</v>
      </c>
      <c r="AQ607" s="463">
        <v>0</v>
      </c>
      <c r="AT607" s="177" t="s">
        <v>248</v>
      </c>
      <c r="AU607" s="392" t="s">
        <v>3780</v>
      </c>
      <c r="AV607" s="392" t="s">
        <v>4180</v>
      </c>
      <c r="AW607" s="392" t="s">
        <v>4181</v>
      </c>
      <c r="AX607" s="450" t="s">
        <v>3777</v>
      </c>
    </row>
    <row r="608" spans="1:50" ht="35.15" hidden="1" customHeight="1">
      <c r="A608" s="149">
        <v>604</v>
      </c>
      <c r="B608" s="597" t="s">
        <v>303</v>
      </c>
      <c r="C608" s="597"/>
      <c r="D608" s="597" t="s">
        <v>4182</v>
      </c>
      <c r="E608" s="597" t="s">
        <v>4183</v>
      </c>
      <c r="F608" s="597" t="s">
        <v>281</v>
      </c>
      <c r="G608" s="597">
        <v>1</v>
      </c>
      <c r="H608" s="597">
        <v>0</v>
      </c>
      <c r="I608" s="597" t="s">
        <v>3874</v>
      </c>
      <c r="J608" s="597" t="s">
        <v>4066</v>
      </c>
      <c r="K608" s="597" t="s">
        <v>1910</v>
      </c>
      <c r="L608" s="597" t="s">
        <v>1108</v>
      </c>
      <c r="M608" s="597" t="s">
        <v>1062</v>
      </c>
      <c r="N608" s="597" t="s">
        <v>4183</v>
      </c>
      <c r="O608" s="597" t="s">
        <v>4183</v>
      </c>
      <c r="P608" s="597" t="s">
        <v>4184</v>
      </c>
      <c r="Q608" s="597">
        <v>10191</v>
      </c>
      <c r="R608" s="621">
        <v>10191</v>
      </c>
      <c r="S608" s="621">
        <v>10157</v>
      </c>
      <c r="T608" s="621">
        <v>34</v>
      </c>
      <c r="U608" s="621">
        <v>0</v>
      </c>
      <c r="V608" s="621">
        <v>34</v>
      </c>
      <c r="W608" s="622">
        <v>0.99670000000000003</v>
      </c>
      <c r="X608" s="464">
        <v>1</v>
      </c>
      <c r="Y608" s="464">
        <v>1</v>
      </c>
      <c r="Z608" s="464">
        <v>0</v>
      </c>
      <c r="AA608" s="464">
        <v>0</v>
      </c>
      <c r="AB608" s="464" t="s">
        <v>303</v>
      </c>
      <c r="AC608" s="463" t="s">
        <v>4185</v>
      </c>
      <c r="AD608" s="463"/>
      <c r="AE608" s="463"/>
      <c r="AF608" s="463"/>
      <c r="AG608" s="463"/>
      <c r="AH608" s="463"/>
      <c r="AI608" s="463"/>
      <c r="AJ608" s="460"/>
      <c r="AK608" s="460"/>
      <c r="AL608" s="460"/>
      <c r="AM608" s="460"/>
      <c r="AN608" s="460"/>
      <c r="AO608" s="460"/>
      <c r="AP608" s="463" t="s">
        <v>289</v>
      </c>
      <c r="AQ608" s="463">
        <v>0</v>
      </c>
      <c r="AT608" s="177" t="s">
        <v>248</v>
      </c>
      <c r="AU608" s="392" t="s">
        <v>3794</v>
      </c>
      <c r="AV608" s="392" t="s">
        <v>4186</v>
      </c>
      <c r="AW608" s="392" t="s">
        <v>4187</v>
      </c>
      <c r="AX608" s="450" t="s">
        <v>3790</v>
      </c>
    </row>
    <row r="609" spans="1:50" ht="35.15" hidden="1" customHeight="1">
      <c r="A609" s="149">
        <v>605</v>
      </c>
      <c r="B609" s="597" t="s">
        <v>1076</v>
      </c>
      <c r="C609" s="597"/>
      <c r="D609" s="597" t="s">
        <v>4188</v>
      </c>
      <c r="E609" s="597" t="s">
        <v>4189</v>
      </c>
      <c r="F609" s="597" t="s">
        <v>281</v>
      </c>
      <c r="G609" s="597">
        <v>1</v>
      </c>
      <c r="H609" s="597">
        <v>0</v>
      </c>
      <c r="I609" s="597" t="s">
        <v>3874</v>
      </c>
      <c r="J609" s="597" t="s">
        <v>3964</v>
      </c>
      <c r="K609" s="597" t="s">
        <v>2141</v>
      </c>
      <c r="L609" s="597" t="s">
        <v>1108</v>
      </c>
      <c r="M609" s="597" t="s">
        <v>1062</v>
      </c>
      <c r="N609" s="597" t="s">
        <v>4189</v>
      </c>
      <c r="O609" s="597" t="s">
        <v>4189</v>
      </c>
      <c r="P609" s="597" t="s">
        <v>4190</v>
      </c>
      <c r="Q609" s="597">
        <v>7820</v>
      </c>
      <c r="R609" s="621">
        <v>10108</v>
      </c>
      <c r="S609" s="621">
        <v>9641</v>
      </c>
      <c r="T609" s="621">
        <v>445</v>
      </c>
      <c r="U609" s="621">
        <v>22</v>
      </c>
      <c r="V609" s="621">
        <v>467</v>
      </c>
      <c r="W609" s="622">
        <v>0.95379999999999998</v>
      </c>
      <c r="X609" s="464">
        <v>0</v>
      </c>
      <c r="Y609" s="464">
        <v>1</v>
      </c>
      <c r="Z609" s="464">
        <v>0</v>
      </c>
      <c r="AA609" s="464">
        <v>0</v>
      </c>
      <c r="AB609" s="464" t="s">
        <v>1076</v>
      </c>
      <c r="AC609" s="463" t="s">
        <v>4191</v>
      </c>
      <c r="AD609" s="463"/>
      <c r="AE609" s="463"/>
      <c r="AF609" s="463"/>
      <c r="AG609" s="463"/>
      <c r="AH609" s="463"/>
      <c r="AI609" s="463"/>
      <c r="AJ609" s="460"/>
      <c r="AK609" s="460"/>
      <c r="AL609" s="460"/>
      <c r="AM609" s="460"/>
      <c r="AN609" s="460"/>
      <c r="AO609" s="460"/>
      <c r="AP609" s="463" t="s">
        <v>289</v>
      </c>
      <c r="AQ609" s="463">
        <v>0</v>
      </c>
      <c r="AT609" s="177" t="s">
        <v>248</v>
      </c>
      <c r="AU609" s="392" t="s">
        <v>3795</v>
      </c>
      <c r="AV609" s="392" t="s">
        <v>4192</v>
      </c>
      <c r="AW609" s="392" t="s">
        <v>4193</v>
      </c>
      <c r="AX609" s="450" t="s">
        <v>3790</v>
      </c>
    </row>
    <row r="610" spans="1:50" ht="35.15" hidden="1" customHeight="1">
      <c r="A610" s="149">
        <v>606</v>
      </c>
      <c r="B610" s="597" t="s">
        <v>1076</v>
      </c>
      <c r="C610" s="597"/>
      <c r="D610" s="597" t="s">
        <v>4194</v>
      </c>
      <c r="E610" s="597" t="s">
        <v>4195</v>
      </c>
      <c r="F610" s="597" t="s">
        <v>281</v>
      </c>
      <c r="G610" s="597">
        <v>1</v>
      </c>
      <c r="H610" s="597">
        <v>0</v>
      </c>
      <c r="I610" s="597" t="s">
        <v>3874</v>
      </c>
      <c r="J610" s="597" t="s">
        <v>4196</v>
      </c>
      <c r="K610" s="597" t="s">
        <v>1652</v>
      </c>
      <c r="L610" s="597" t="s">
        <v>1108</v>
      </c>
      <c r="M610" s="597" t="s">
        <v>1062</v>
      </c>
      <c r="N610" s="597" t="s">
        <v>4195</v>
      </c>
      <c r="O610" s="597" t="s">
        <v>4195</v>
      </c>
      <c r="P610" s="597" t="s">
        <v>4197</v>
      </c>
      <c r="Q610" s="597">
        <v>9949</v>
      </c>
      <c r="R610" s="621">
        <v>9949</v>
      </c>
      <c r="S610" s="621">
        <v>9673</v>
      </c>
      <c r="T610" s="621">
        <v>276</v>
      </c>
      <c r="U610" s="621">
        <v>0</v>
      </c>
      <c r="V610" s="621">
        <v>276</v>
      </c>
      <c r="W610" s="622">
        <v>0.97230000000000005</v>
      </c>
      <c r="X610" s="464">
        <v>0</v>
      </c>
      <c r="Y610" s="464">
        <v>1</v>
      </c>
      <c r="Z610" s="464">
        <v>1</v>
      </c>
      <c r="AA610" s="464">
        <v>0</v>
      </c>
      <c r="AB610" s="464" t="s">
        <v>1076</v>
      </c>
      <c r="AC610" s="463" t="s">
        <v>4198</v>
      </c>
      <c r="AD610" s="463"/>
      <c r="AE610" s="463"/>
      <c r="AF610" s="463"/>
      <c r="AG610" s="463"/>
      <c r="AH610" s="463"/>
      <c r="AI610" s="463"/>
      <c r="AJ610" s="460"/>
      <c r="AK610" s="460"/>
      <c r="AL610" s="460"/>
      <c r="AM610" s="460"/>
      <c r="AN610" s="460"/>
      <c r="AO610" s="460"/>
      <c r="AP610" s="463" t="s">
        <v>289</v>
      </c>
      <c r="AQ610" s="463">
        <v>0</v>
      </c>
      <c r="AT610" s="177" t="s">
        <v>248</v>
      </c>
      <c r="AU610" s="392" t="s">
        <v>3802</v>
      </c>
      <c r="AV610" s="392" t="s">
        <v>4199</v>
      </c>
      <c r="AW610" s="392" t="s">
        <v>3799</v>
      </c>
      <c r="AX610" s="450" t="s">
        <v>3799</v>
      </c>
    </row>
    <row r="611" spans="1:50" ht="35.15" hidden="1" customHeight="1">
      <c r="A611" s="149">
        <v>607</v>
      </c>
      <c r="B611" s="597" t="s">
        <v>1076</v>
      </c>
      <c r="C611" s="597"/>
      <c r="D611" s="597" t="s">
        <v>4200</v>
      </c>
      <c r="E611" s="597" t="s">
        <v>4201</v>
      </c>
      <c r="F611" s="597" t="s">
        <v>281</v>
      </c>
      <c r="G611" s="597">
        <v>1</v>
      </c>
      <c r="H611" s="597">
        <v>0</v>
      </c>
      <c r="I611" s="597" t="s">
        <v>3874</v>
      </c>
      <c r="J611" s="597" t="s">
        <v>4202</v>
      </c>
      <c r="K611" s="597" t="s">
        <v>3917</v>
      </c>
      <c r="L611" s="597" t="s">
        <v>1108</v>
      </c>
      <c r="M611" s="597" t="s">
        <v>1062</v>
      </c>
      <c r="N611" s="597" t="s">
        <v>4201</v>
      </c>
      <c r="O611" s="597" t="s">
        <v>4201</v>
      </c>
      <c r="P611" s="597" t="s">
        <v>4203</v>
      </c>
      <c r="Q611" s="597">
        <v>10691</v>
      </c>
      <c r="R611" s="621">
        <v>10217</v>
      </c>
      <c r="S611" s="621">
        <v>10056</v>
      </c>
      <c r="T611" s="621">
        <v>152</v>
      </c>
      <c r="U611" s="621">
        <v>9</v>
      </c>
      <c r="V611" s="621">
        <v>161</v>
      </c>
      <c r="W611" s="622">
        <v>0.98419999999999996</v>
      </c>
      <c r="X611" s="464">
        <v>1</v>
      </c>
      <c r="Y611" s="464">
        <v>1</v>
      </c>
      <c r="Z611" s="464">
        <v>0</v>
      </c>
      <c r="AA611" s="464">
        <v>0</v>
      </c>
      <c r="AB611" s="464" t="s">
        <v>1076</v>
      </c>
      <c r="AC611" s="463" t="s">
        <v>4204</v>
      </c>
      <c r="AD611" s="463"/>
      <c r="AE611" s="463"/>
      <c r="AF611" s="463"/>
      <c r="AG611" s="463"/>
      <c r="AH611" s="463"/>
      <c r="AI611" s="463"/>
      <c r="AJ611" s="460"/>
      <c r="AK611" s="460"/>
      <c r="AL611" s="460"/>
      <c r="AM611" s="460"/>
      <c r="AN611" s="460"/>
      <c r="AO611" s="460"/>
      <c r="AP611" s="463" t="s">
        <v>289</v>
      </c>
      <c r="AQ611" s="463">
        <v>0</v>
      </c>
      <c r="AT611" s="177" t="s">
        <v>248</v>
      </c>
      <c r="AU611" s="392" t="s">
        <v>3807</v>
      </c>
      <c r="AV611" s="392" t="s">
        <v>4205</v>
      </c>
      <c r="AW611" s="392" t="s">
        <v>3805</v>
      </c>
      <c r="AX611" s="450" t="s">
        <v>3805</v>
      </c>
    </row>
    <row r="612" spans="1:50" ht="35.15" hidden="1" customHeight="1">
      <c r="A612" s="149">
        <v>608</v>
      </c>
      <c r="B612" s="597" t="s">
        <v>1076</v>
      </c>
      <c r="C612" s="597"/>
      <c r="D612" s="597" t="s">
        <v>4206</v>
      </c>
      <c r="E612" s="597" t="s">
        <v>4207</v>
      </c>
      <c r="F612" s="597" t="s">
        <v>281</v>
      </c>
      <c r="G612" s="597">
        <v>1</v>
      </c>
      <c r="H612" s="597">
        <v>0</v>
      </c>
      <c r="I612" s="597" t="s">
        <v>3874</v>
      </c>
      <c r="J612" s="597" t="s">
        <v>4001</v>
      </c>
      <c r="K612" s="597" t="s">
        <v>2141</v>
      </c>
      <c r="L612" s="597" t="s">
        <v>1108</v>
      </c>
      <c r="M612" s="597" t="s">
        <v>1062</v>
      </c>
      <c r="N612" s="597" t="s">
        <v>4207</v>
      </c>
      <c r="O612" s="597" t="s">
        <v>4207</v>
      </c>
      <c r="P612" s="597" t="s">
        <v>4208</v>
      </c>
      <c r="Q612" s="597">
        <v>7633</v>
      </c>
      <c r="R612" s="621">
        <v>7308</v>
      </c>
      <c r="S612" s="621">
        <v>6919</v>
      </c>
      <c r="T612" s="621">
        <v>389</v>
      </c>
      <c r="U612" s="621">
        <v>0</v>
      </c>
      <c r="V612" s="621">
        <v>389</v>
      </c>
      <c r="W612" s="622">
        <v>0.94679999999999997</v>
      </c>
      <c r="X612" s="464">
        <v>0</v>
      </c>
      <c r="Y612" s="464">
        <v>1</v>
      </c>
      <c r="Z612" s="464">
        <v>1</v>
      </c>
      <c r="AA612" s="464">
        <v>0</v>
      </c>
      <c r="AB612" s="464" t="s">
        <v>1076</v>
      </c>
      <c r="AC612" s="463" t="s">
        <v>4209</v>
      </c>
      <c r="AD612" s="463"/>
      <c r="AE612" s="463"/>
      <c r="AF612" s="463"/>
      <c r="AG612" s="463"/>
      <c r="AH612" s="463"/>
      <c r="AI612" s="463"/>
      <c r="AJ612" s="460"/>
      <c r="AK612" s="460"/>
      <c r="AL612" s="460"/>
      <c r="AM612" s="460"/>
      <c r="AN612" s="460"/>
      <c r="AO612" s="460"/>
      <c r="AP612" s="463" t="s">
        <v>289</v>
      </c>
      <c r="AQ612" s="463">
        <v>0</v>
      </c>
      <c r="AT612" s="177" t="s">
        <v>248</v>
      </c>
      <c r="AU612" s="392" t="s">
        <v>3813</v>
      </c>
      <c r="AV612" s="392" t="s">
        <v>4210</v>
      </c>
      <c r="AW612" s="392" t="s">
        <v>4211</v>
      </c>
      <c r="AX612" s="450" t="s">
        <v>3811</v>
      </c>
    </row>
    <row r="613" spans="1:50" ht="35.15" hidden="1" customHeight="1">
      <c r="A613" s="149">
        <v>609</v>
      </c>
      <c r="B613" s="597" t="s">
        <v>1076</v>
      </c>
      <c r="C613" s="597"/>
      <c r="D613" s="597" t="s">
        <v>4212</v>
      </c>
      <c r="E613" s="597" t="s">
        <v>4213</v>
      </c>
      <c r="F613" s="597" t="s">
        <v>281</v>
      </c>
      <c r="G613" s="597">
        <v>1</v>
      </c>
      <c r="H613" s="597">
        <v>0</v>
      </c>
      <c r="I613" s="597" t="s">
        <v>3874</v>
      </c>
      <c r="J613" s="597" t="s">
        <v>3956</v>
      </c>
      <c r="K613" s="597" t="s">
        <v>3957</v>
      </c>
      <c r="L613" s="597" t="s">
        <v>1108</v>
      </c>
      <c r="M613" s="597" t="s">
        <v>1062</v>
      </c>
      <c r="N613" s="597" t="s">
        <v>4213</v>
      </c>
      <c r="O613" s="597" t="s">
        <v>4213</v>
      </c>
      <c r="P613" s="597" t="s">
        <v>4214</v>
      </c>
      <c r="Q613" s="597">
        <v>4692</v>
      </c>
      <c r="R613" s="621">
        <v>4692</v>
      </c>
      <c r="S613" s="621">
        <v>4660</v>
      </c>
      <c r="T613" s="621">
        <v>32</v>
      </c>
      <c r="U613" s="621">
        <v>0</v>
      </c>
      <c r="V613" s="621">
        <v>32</v>
      </c>
      <c r="W613" s="622">
        <v>0.99319999999999997</v>
      </c>
      <c r="X613" s="464">
        <v>1</v>
      </c>
      <c r="Y613" s="464">
        <v>1</v>
      </c>
      <c r="Z613" s="464">
        <v>1</v>
      </c>
      <c r="AA613" s="464">
        <v>1</v>
      </c>
      <c r="AB613" s="464" t="s">
        <v>1076</v>
      </c>
      <c r="AC613" s="463" t="s">
        <v>4215</v>
      </c>
      <c r="AD613" s="463"/>
      <c r="AE613" s="463"/>
      <c r="AF613" s="463"/>
      <c r="AG613" s="463"/>
      <c r="AH613" s="463"/>
      <c r="AI613" s="463"/>
      <c r="AJ613" s="460"/>
      <c r="AK613" s="460"/>
      <c r="AL613" s="460"/>
      <c r="AM613" s="460"/>
      <c r="AN613" s="460"/>
      <c r="AO613" s="460"/>
      <c r="AP613" s="463" t="s">
        <v>289</v>
      </c>
      <c r="AQ613" s="463">
        <v>0</v>
      </c>
      <c r="AT613" s="177" t="s">
        <v>248</v>
      </c>
      <c r="AU613" s="392" t="s">
        <v>3814</v>
      </c>
      <c r="AV613" s="392" t="s">
        <v>4216</v>
      </c>
      <c r="AW613" s="392" t="s">
        <v>4217</v>
      </c>
      <c r="AX613" s="450" t="s">
        <v>3811</v>
      </c>
    </row>
    <row r="614" spans="1:50" ht="35.15" hidden="1" customHeight="1">
      <c r="A614" s="149">
        <v>610</v>
      </c>
      <c r="B614" s="597" t="s">
        <v>1076</v>
      </c>
      <c r="C614" s="597"/>
      <c r="D614" s="597" t="s">
        <v>4218</v>
      </c>
      <c r="E614" s="597" t="s">
        <v>4219</v>
      </c>
      <c r="F614" s="597" t="s">
        <v>1400</v>
      </c>
      <c r="G614" s="597">
        <v>1</v>
      </c>
      <c r="H614" s="597">
        <v>1</v>
      </c>
      <c r="I614" s="597" t="s">
        <v>3874</v>
      </c>
      <c r="J614" s="597" t="s">
        <v>4116</v>
      </c>
      <c r="K614" s="597" t="s">
        <v>2141</v>
      </c>
      <c r="L614" s="597" t="s">
        <v>1108</v>
      </c>
      <c r="M614" s="597" t="s">
        <v>1062</v>
      </c>
      <c r="N614" s="597" t="s">
        <v>4219</v>
      </c>
      <c r="O614" s="597" t="s">
        <v>4219</v>
      </c>
      <c r="P614" s="597" t="s">
        <v>4220</v>
      </c>
      <c r="Q614" s="597">
        <v>25410</v>
      </c>
      <c r="R614" s="621">
        <v>25410</v>
      </c>
      <c r="S614" s="621">
        <v>24906</v>
      </c>
      <c r="T614" s="621">
        <v>504</v>
      </c>
      <c r="U614" s="621">
        <v>0</v>
      </c>
      <c r="V614" s="621">
        <v>504</v>
      </c>
      <c r="W614" s="622">
        <v>0.98019999999999996</v>
      </c>
      <c r="X614" s="464">
        <v>1</v>
      </c>
      <c r="Y614" s="464">
        <v>1</v>
      </c>
      <c r="Z614" s="464">
        <v>1</v>
      </c>
      <c r="AA614" s="464">
        <v>1</v>
      </c>
      <c r="AB614" s="464" t="s">
        <v>1076</v>
      </c>
      <c r="AC614" s="463" t="s">
        <v>4221</v>
      </c>
      <c r="AD614" s="463"/>
      <c r="AE614" s="463"/>
      <c r="AF614" s="463"/>
      <c r="AG614" s="463"/>
      <c r="AH614" s="463"/>
      <c r="AI614" s="463"/>
      <c r="AJ614" s="460" t="s">
        <v>3873</v>
      </c>
      <c r="AK614" s="460"/>
      <c r="AL614" s="460"/>
      <c r="AM614" s="460"/>
      <c r="AN614" s="460"/>
      <c r="AO614" s="460"/>
      <c r="AP614" s="624" t="s">
        <v>323</v>
      </c>
      <c r="AQ614" s="463">
        <v>1</v>
      </c>
      <c r="AT614" s="177" t="s">
        <v>248</v>
      </c>
      <c r="AU614" s="392" t="s">
        <v>3825</v>
      </c>
      <c r="AV614" s="392" t="s">
        <v>4222</v>
      </c>
      <c r="AW614" s="392" t="s">
        <v>4223</v>
      </c>
      <c r="AX614" s="450" t="s">
        <v>3824</v>
      </c>
    </row>
    <row r="615" spans="1:50" ht="35.15" hidden="1" customHeight="1">
      <c r="A615" s="149">
        <v>611</v>
      </c>
      <c r="B615" s="597" t="s">
        <v>1076</v>
      </c>
      <c r="C615" s="597"/>
      <c r="D615" s="597" t="s">
        <v>4224</v>
      </c>
      <c r="E615" s="597" t="s">
        <v>4225</v>
      </c>
      <c r="F615" s="597" t="s">
        <v>281</v>
      </c>
      <c r="G615" s="597">
        <v>1</v>
      </c>
      <c r="H615" s="597">
        <v>0</v>
      </c>
      <c r="I615" s="597" t="s">
        <v>3874</v>
      </c>
      <c r="J615" s="597" t="s">
        <v>3926</v>
      </c>
      <c r="K615" s="597" t="s">
        <v>1076</v>
      </c>
      <c r="L615" s="597" t="s">
        <v>1108</v>
      </c>
      <c r="M615" s="597" t="s">
        <v>1062</v>
      </c>
      <c r="N615" s="597" t="s">
        <v>4225</v>
      </c>
      <c r="O615" s="597" t="s">
        <v>4225</v>
      </c>
      <c r="P615" s="597" t="s">
        <v>4226</v>
      </c>
      <c r="Q615" s="597">
        <v>3584</v>
      </c>
      <c r="R615" s="621">
        <v>3584</v>
      </c>
      <c r="S615" s="621">
        <v>3565</v>
      </c>
      <c r="T615" s="621">
        <v>5</v>
      </c>
      <c r="U615" s="621">
        <v>14</v>
      </c>
      <c r="V615" s="621">
        <v>19</v>
      </c>
      <c r="W615" s="622">
        <v>0.99470000000000003</v>
      </c>
      <c r="X615" s="464">
        <v>1</v>
      </c>
      <c r="Y615" s="464">
        <v>1</v>
      </c>
      <c r="Z615" s="464">
        <v>0</v>
      </c>
      <c r="AA615" s="464">
        <v>0</v>
      </c>
      <c r="AB615" s="464" t="s">
        <v>1076</v>
      </c>
      <c r="AC615" s="463" t="s">
        <v>4227</v>
      </c>
      <c r="AD615" s="463"/>
      <c r="AE615" s="463"/>
      <c r="AF615" s="463"/>
      <c r="AG615" s="463"/>
      <c r="AH615" s="463"/>
      <c r="AI615" s="463"/>
      <c r="AJ615" s="460"/>
      <c r="AK615" s="460"/>
      <c r="AL615" s="460"/>
      <c r="AM615" s="460"/>
      <c r="AN615" s="460"/>
      <c r="AO615" s="460"/>
      <c r="AP615" s="463" t="s">
        <v>289</v>
      </c>
      <c r="AQ615" s="463">
        <v>0</v>
      </c>
      <c r="AT615" s="177" t="s">
        <v>248</v>
      </c>
      <c r="AU615" s="392" t="s">
        <v>3826</v>
      </c>
      <c r="AV615" s="392" t="s">
        <v>4228</v>
      </c>
      <c r="AW615" s="392" t="s">
        <v>4229</v>
      </c>
      <c r="AX615" s="450" t="s">
        <v>3824</v>
      </c>
    </row>
    <row r="616" spans="1:50" ht="35.15" hidden="1" customHeight="1">
      <c r="A616" s="149">
        <v>612</v>
      </c>
      <c r="B616" s="597" t="s">
        <v>1076</v>
      </c>
      <c r="C616" s="597"/>
      <c r="D616" s="597" t="s">
        <v>4230</v>
      </c>
      <c r="E616" s="597" t="s">
        <v>4231</v>
      </c>
      <c r="F616" s="597" t="s">
        <v>281</v>
      </c>
      <c r="G616" s="597">
        <v>1</v>
      </c>
      <c r="H616" s="597">
        <v>0</v>
      </c>
      <c r="I616" s="597" t="s">
        <v>3874</v>
      </c>
      <c r="J616" s="597" t="s">
        <v>4232</v>
      </c>
      <c r="K616" s="597" t="s">
        <v>1652</v>
      </c>
      <c r="L616" s="597" t="s">
        <v>1108</v>
      </c>
      <c r="M616" s="597" t="s">
        <v>1062</v>
      </c>
      <c r="N616" s="597" t="s">
        <v>4231</v>
      </c>
      <c r="O616" s="597" t="s">
        <v>4233</v>
      </c>
      <c r="P616" s="597" t="s">
        <v>4234</v>
      </c>
      <c r="Q616" s="597">
        <v>11202</v>
      </c>
      <c r="R616" s="621">
        <v>11073</v>
      </c>
      <c r="S616" s="621">
        <v>10859</v>
      </c>
      <c r="T616" s="621">
        <v>91</v>
      </c>
      <c r="U616" s="621">
        <v>123</v>
      </c>
      <c r="V616" s="621">
        <v>214</v>
      </c>
      <c r="W616" s="622">
        <v>0.98070000000000002</v>
      </c>
      <c r="X616" s="464">
        <v>1</v>
      </c>
      <c r="Y616" s="464">
        <v>1</v>
      </c>
      <c r="Z616" s="464">
        <v>0</v>
      </c>
      <c r="AA616" s="464">
        <v>0</v>
      </c>
      <c r="AB616" s="464" t="s">
        <v>1076</v>
      </c>
      <c r="AC616" s="463" t="s">
        <v>4235</v>
      </c>
      <c r="AD616" s="463"/>
      <c r="AE616" s="463"/>
      <c r="AF616" s="463"/>
      <c r="AG616" s="463"/>
      <c r="AH616" s="463"/>
      <c r="AI616" s="463"/>
      <c r="AJ616" s="460"/>
      <c r="AK616" s="460"/>
      <c r="AL616" s="460"/>
      <c r="AM616" s="460"/>
      <c r="AN616" s="460"/>
      <c r="AO616" s="460"/>
      <c r="AP616" s="463" t="s">
        <v>289</v>
      </c>
      <c r="AQ616" s="463">
        <v>0</v>
      </c>
      <c r="AT616" s="177" t="s">
        <v>248</v>
      </c>
      <c r="AU616" s="392" t="s">
        <v>3832</v>
      </c>
      <c r="AV616" s="392" t="s">
        <v>4236</v>
      </c>
      <c r="AW616" s="392" t="s">
        <v>4237</v>
      </c>
      <c r="AX616" s="450" t="s">
        <v>3830</v>
      </c>
    </row>
    <row r="617" spans="1:50" ht="35.15" hidden="1" customHeight="1">
      <c r="A617" s="149">
        <v>613</v>
      </c>
      <c r="B617" s="597" t="s">
        <v>1076</v>
      </c>
      <c r="C617" s="597"/>
      <c r="D617" s="597" t="s">
        <v>4238</v>
      </c>
      <c r="E617" s="597" t="s">
        <v>4239</v>
      </c>
      <c r="F617" s="597" t="s">
        <v>281</v>
      </c>
      <c r="G617" s="597">
        <v>1</v>
      </c>
      <c r="H617" s="597">
        <v>0</v>
      </c>
      <c r="I617" s="597" t="s">
        <v>3874</v>
      </c>
      <c r="J617" s="597" t="s">
        <v>4240</v>
      </c>
      <c r="K617" s="597" t="s">
        <v>1076</v>
      </c>
      <c r="L617" s="597" t="s">
        <v>1108</v>
      </c>
      <c r="M617" s="597" t="s">
        <v>1062</v>
      </c>
      <c r="N617" s="597" t="s">
        <v>4239</v>
      </c>
      <c r="O617" s="597" t="s">
        <v>4239</v>
      </c>
      <c r="P617" s="597" t="s">
        <v>4241</v>
      </c>
      <c r="Q617" s="597">
        <v>16048</v>
      </c>
      <c r="R617" s="621">
        <v>16049</v>
      </c>
      <c r="S617" s="621">
        <v>15883</v>
      </c>
      <c r="T617" s="621">
        <v>162</v>
      </c>
      <c r="U617" s="621">
        <v>4</v>
      </c>
      <c r="V617" s="621">
        <v>166</v>
      </c>
      <c r="W617" s="622">
        <v>0.98970000000000002</v>
      </c>
      <c r="X617" s="464">
        <v>1</v>
      </c>
      <c r="Y617" s="464">
        <v>1</v>
      </c>
      <c r="Z617" s="464">
        <v>1</v>
      </c>
      <c r="AA617" s="464">
        <v>1</v>
      </c>
      <c r="AB617" s="464" t="s">
        <v>1076</v>
      </c>
      <c r="AC617" s="463" t="s">
        <v>4242</v>
      </c>
      <c r="AD617" s="463"/>
      <c r="AE617" s="463"/>
      <c r="AF617" s="463"/>
      <c r="AG617" s="463"/>
      <c r="AH617" s="463"/>
      <c r="AI617" s="463"/>
      <c r="AJ617" s="460"/>
      <c r="AK617" s="460"/>
      <c r="AL617" s="460"/>
      <c r="AM617" s="460"/>
      <c r="AN617" s="460"/>
      <c r="AO617" s="460"/>
      <c r="AP617" s="463" t="s">
        <v>289</v>
      </c>
      <c r="AQ617" s="463">
        <v>0</v>
      </c>
      <c r="AT617" s="177" t="s">
        <v>248</v>
      </c>
      <c r="AU617" s="392" t="s">
        <v>3833</v>
      </c>
      <c r="AV617" s="392" t="s">
        <v>4243</v>
      </c>
      <c r="AW617" s="392" t="s">
        <v>4244</v>
      </c>
      <c r="AX617" s="450" t="s">
        <v>3830</v>
      </c>
    </row>
    <row r="618" spans="1:50" ht="35.15" hidden="1" customHeight="1">
      <c r="A618" s="149">
        <v>614</v>
      </c>
      <c r="B618" s="597" t="s">
        <v>1076</v>
      </c>
      <c r="C618" s="597"/>
      <c r="D618" s="597" t="s">
        <v>4245</v>
      </c>
      <c r="E618" s="597" t="s">
        <v>4246</v>
      </c>
      <c r="F618" s="597" t="s">
        <v>281</v>
      </c>
      <c r="G618" s="597">
        <v>1</v>
      </c>
      <c r="H618" s="597">
        <v>0</v>
      </c>
      <c r="I618" s="597" t="s">
        <v>3874</v>
      </c>
      <c r="J618" s="597" t="s">
        <v>3882</v>
      </c>
      <c r="K618" s="597" t="s">
        <v>1652</v>
      </c>
      <c r="L618" s="597" t="s">
        <v>1108</v>
      </c>
      <c r="M618" s="597" t="s">
        <v>1062</v>
      </c>
      <c r="N618" s="597" t="s">
        <v>4246</v>
      </c>
      <c r="O618" s="597" t="s">
        <v>4246</v>
      </c>
      <c r="P618" s="597" t="s">
        <v>4247</v>
      </c>
      <c r="Q618" s="597">
        <v>4845</v>
      </c>
      <c r="R618" s="621">
        <v>4925</v>
      </c>
      <c r="S618" s="621">
        <v>3938</v>
      </c>
      <c r="T618" s="621">
        <v>987</v>
      </c>
      <c r="U618" s="621">
        <v>0</v>
      </c>
      <c r="V618" s="621">
        <v>987</v>
      </c>
      <c r="W618" s="622">
        <v>0.79959999999999998</v>
      </c>
      <c r="X618" s="464">
        <v>0</v>
      </c>
      <c r="Y618" s="464">
        <v>0</v>
      </c>
      <c r="Z618" s="464">
        <v>1</v>
      </c>
      <c r="AA618" s="464">
        <v>0</v>
      </c>
      <c r="AB618" s="464" t="s">
        <v>1076</v>
      </c>
      <c r="AC618" s="463" t="s">
        <v>4248</v>
      </c>
      <c r="AD618" s="463"/>
      <c r="AE618" s="463"/>
      <c r="AF618" s="463"/>
      <c r="AG618" s="463"/>
      <c r="AH618" s="463"/>
      <c r="AI618" s="463"/>
      <c r="AJ618" s="460"/>
      <c r="AK618" s="460"/>
      <c r="AL618" s="460"/>
      <c r="AM618" s="460"/>
      <c r="AN618" s="460"/>
      <c r="AO618" s="460"/>
      <c r="AP618" s="463" t="s">
        <v>289</v>
      </c>
      <c r="AQ618" s="463">
        <v>0</v>
      </c>
      <c r="AT618" s="177" t="s">
        <v>248</v>
      </c>
      <c r="AU618" s="392" t="s">
        <v>3840</v>
      </c>
      <c r="AV618" s="392" t="s">
        <v>4249</v>
      </c>
      <c r="AW618" s="392" t="s">
        <v>4250</v>
      </c>
      <c r="AX618" s="450" t="s">
        <v>3837</v>
      </c>
    </row>
    <row r="619" spans="1:50" ht="35.15" hidden="1" customHeight="1">
      <c r="A619" s="149">
        <v>615</v>
      </c>
      <c r="B619" s="597" t="s">
        <v>1076</v>
      </c>
      <c r="C619" s="597"/>
      <c r="D619" s="597" t="s">
        <v>4251</v>
      </c>
      <c r="E619" s="597" t="s">
        <v>4252</v>
      </c>
      <c r="F619" s="597" t="s">
        <v>281</v>
      </c>
      <c r="G619" s="597">
        <v>1</v>
      </c>
      <c r="H619" s="597">
        <v>0</v>
      </c>
      <c r="I619" s="597" t="s">
        <v>3874</v>
      </c>
      <c r="J619" s="597" t="s">
        <v>3934</v>
      </c>
      <c r="K619" s="597" t="s">
        <v>1076</v>
      </c>
      <c r="L619" s="597" t="s">
        <v>1108</v>
      </c>
      <c r="M619" s="597" t="s">
        <v>1062</v>
      </c>
      <c r="N619" s="597" t="s">
        <v>4252</v>
      </c>
      <c r="O619" s="597" t="s">
        <v>4252</v>
      </c>
      <c r="P619" s="597" t="s">
        <v>4253</v>
      </c>
      <c r="Q619" s="597">
        <v>6114</v>
      </c>
      <c r="R619" s="621">
        <v>6668</v>
      </c>
      <c r="S619" s="621">
        <v>6638</v>
      </c>
      <c r="T619" s="621">
        <v>30</v>
      </c>
      <c r="U619" s="621">
        <v>0</v>
      </c>
      <c r="V619" s="621">
        <v>30</v>
      </c>
      <c r="W619" s="622">
        <v>0.99550000000000005</v>
      </c>
      <c r="X619" s="464">
        <v>1</v>
      </c>
      <c r="Y619" s="464">
        <v>1</v>
      </c>
      <c r="Z619" s="464">
        <v>1</v>
      </c>
      <c r="AA619" s="464">
        <v>1</v>
      </c>
      <c r="AB619" s="464" t="s">
        <v>1076</v>
      </c>
      <c r="AC619" s="463" t="s">
        <v>4254</v>
      </c>
      <c r="AD619" s="463"/>
      <c r="AE619" s="463"/>
      <c r="AF619" s="463"/>
      <c r="AG619" s="463"/>
      <c r="AH619" s="463"/>
      <c r="AI619" s="463"/>
      <c r="AJ619" s="460"/>
      <c r="AK619" s="460"/>
      <c r="AL619" s="460"/>
      <c r="AM619" s="460"/>
      <c r="AN619" s="460"/>
      <c r="AO619" s="460"/>
      <c r="AP619" s="463" t="s">
        <v>289</v>
      </c>
      <c r="AQ619" s="463">
        <v>0</v>
      </c>
      <c r="AT619" s="177" t="s">
        <v>248</v>
      </c>
      <c r="AU619" s="392" t="s">
        <v>3850</v>
      </c>
      <c r="AV619" s="392" t="s">
        <v>4255</v>
      </c>
      <c r="AW619" s="392" t="s">
        <v>4256</v>
      </c>
      <c r="AX619" s="450" t="s">
        <v>3848</v>
      </c>
    </row>
    <row r="620" spans="1:50" ht="35.15" hidden="1" customHeight="1">
      <c r="A620" s="149">
        <v>616</v>
      </c>
      <c r="B620" s="597" t="s">
        <v>1076</v>
      </c>
      <c r="C620" s="597"/>
      <c r="D620" s="597" t="s">
        <v>4257</v>
      </c>
      <c r="E620" s="597" t="s">
        <v>4258</v>
      </c>
      <c r="F620" s="597" t="s">
        <v>281</v>
      </c>
      <c r="G620" s="597">
        <v>1</v>
      </c>
      <c r="H620" s="597">
        <v>0</v>
      </c>
      <c r="I620" s="597" t="s">
        <v>3874</v>
      </c>
      <c r="J620" s="597" t="s">
        <v>4008</v>
      </c>
      <c r="K620" s="597" t="s">
        <v>1076</v>
      </c>
      <c r="L620" s="597" t="s">
        <v>1108</v>
      </c>
      <c r="M620" s="597" t="s">
        <v>1062</v>
      </c>
      <c r="N620" s="597" t="s">
        <v>4258</v>
      </c>
      <c r="O620" s="597" t="s">
        <v>4258</v>
      </c>
      <c r="P620" s="597" t="s">
        <v>4259</v>
      </c>
      <c r="Q620" s="597">
        <v>2262</v>
      </c>
      <c r="R620" s="621">
        <v>2262</v>
      </c>
      <c r="S620" s="621">
        <v>2224</v>
      </c>
      <c r="T620" s="621">
        <v>38</v>
      </c>
      <c r="U620" s="621">
        <v>0</v>
      </c>
      <c r="V620" s="621">
        <v>38</v>
      </c>
      <c r="W620" s="622">
        <v>0.98319999999999996</v>
      </c>
      <c r="X620" s="464">
        <v>1</v>
      </c>
      <c r="Y620" s="464">
        <v>1</v>
      </c>
      <c r="Z620" s="464">
        <v>1</v>
      </c>
      <c r="AA620" s="464">
        <v>1</v>
      </c>
      <c r="AB620" s="464" t="s">
        <v>1076</v>
      </c>
      <c r="AC620" s="463" t="s">
        <v>4260</v>
      </c>
      <c r="AD620" s="463"/>
      <c r="AE620" s="463"/>
      <c r="AF620" s="463"/>
      <c r="AG620" s="463"/>
      <c r="AH620" s="463"/>
      <c r="AI620" s="463"/>
      <c r="AJ620" s="460"/>
      <c r="AK620" s="460"/>
      <c r="AL620" s="460"/>
      <c r="AM620" s="460"/>
      <c r="AN620" s="460"/>
      <c r="AO620" s="460"/>
      <c r="AP620" s="463" t="s">
        <v>289</v>
      </c>
      <c r="AQ620" s="463">
        <v>0</v>
      </c>
      <c r="AT620" s="177" t="s">
        <v>1076</v>
      </c>
      <c r="AU620" s="392" t="s">
        <v>3878</v>
      </c>
      <c r="AV620" s="392" t="s">
        <v>4261</v>
      </c>
      <c r="AW620" s="392" t="s">
        <v>4262</v>
      </c>
      <c r="AX620" s="450" t="s">
        <v>1076</v>
      </c>
    </row>
    <row r="621" spans="1:50" ht="35.15" hidden="1" customHeight="1">
      <c r="A621" s="149">
        <v>617</v>
      </c>
      <c r="B621" s="597" t="s">
        <v>1076</v>
      </c>
      <c r="C621" s="597"/>
      <c r="D621" s="597" t="s">
        <v>4263</v>
      </c>
      <c r="E621" s="597" t="s">
        <v>4264</v>
      </c>
      <c r="F621" s="597" t="s">
        <v>281</v>
      </c>
      <c r="G621" s="597">
        <v>1</v>
      </c>
      <c r="H621" s="597">
        <v>0</v>
      </c>
      <c r="I621" s="597" t="s">
        <v>3874</v>
      </c>
      <c r="J621" s="597" t="s">
        <v>3918</v>
      </c>
      <c r="K621" s="597" t="s">
        <v>3917</v>
      </c>
      <c r="L621" s="597" t="s">
        <v>1108</v>
      </c>
      <c r="M621" s="597" t="s">
        <v>1062</v>
      </c>
      <c r="N621" s="597" t="s">
        <v>4264</v>
      </c>
      <c r="O621" s="597" t="s">
        <v>4264</v>
      </c>
      <c r="P621" s="597" t="s">
        <v>4265</v>
      </c>
      <c r="Q621" s="597">
        <v>7453</v>
      </c>
      <c r="R621" s="621">
        <v>8828</v>
      </c>
      <c r="S621" s="621">
        <v>7372</v>
      </c>
      <c r="T621" s="621">
        <v>1288</v>
      </c>
      <c r="U621" s="621">
        <v>168</v>
      </c>
      <c r="V621" s="621">
        <v>1456</v>
      </c>
      <c r="W621" s="622">
        <v>0.83509999999999995</v>
      </c>
      <c r="X621" s="464">
        <v>0</v>
      </c>
      <c r="Y621" s="464">
        <v>1</v>
      </c>
      <c r="Z621" s="464">
        <v>1</v>
      </c>
      <c r="AA621" s="464">
        <v>0</v>
      </c>
      <c r="AB621" s="464" t="s">
        <v>1076</v>
      </c>
      <c r="AC621" s="463" t="s">
        <v>4266</v>
      </c>
      <c r="AD621" s="463"/>
      <c r="AE621" s="463"/>
      <c r="AF621" s="463"/>
      <c r="AG621" s="463"/>
      <c r="AH621" s="463"/>
      <c r="AI621" s="463"/>
      <c r="AJ621" s="460"/>
      <c r="AK621" s="460"/>
      <c r="AL621" s="460"/>
      <c r="AM621" s="460"/>
      <c r="AN621" s="460"/>
      <c r="AO621" s="460"/>
      <c r="AP621" s="463" t="s">
        <v>289</v>
      </c>
      <c r="AQ621" s="463">
        <v>0</v>
      </c>
      <c r="AT621" s="177" t="s">
        <v>1076</v>
      </c>
      <c r="AU621" s="392" t="s">
        <v>3879</v>
      </c>
      <c r="AV621" s="392" t="s">
        <v>4267</v>
      </c>
      <c r="AW621" s="392" t="s">
        <v>4268</v>
      </c>
      <c r="AX621" s="450" t="s">
        <v>1076</v>
      </c>
    </row>
    <row r="622" spans="1:50" ht="35.15" hidden="1" customHeight="1">
      <c r="A622" s="149">
        <v>618</v>
      </c>
      <c r="B622" s="597" t="s">
        <v>303</v>
      </c>
      <c r="C622" s="597"/>
      <c r="D622" s="597" t="s">
        <v>4269</v>
      </c>
      <c r="E622" s="597" t="s">
        <v>4270</v>
      </c>
      <c r="F622" s="597" t="s">
        <v>281</v>
      </c>
      <c r="G622" s="597">
        <v>1</v>
      </c>
      <c r="H622" s="597">
        <v>0</v>
      </c>
      <c r="I622" s="597" t="s">
        <v>3874</v>
      </c>
      <c r="J622" s="597" t="s">
        <v>3972</v>
      </c>
      <c r="K622" s="597" t="s">
        <v>1910</v>
      </c>
      <c r="L622" s="597" t="s">
        <v>1108</v>
      </c>
      <c r="M622" s="597" t="s">
        <v>1062</v>
      </c>
      <c r="N622" s="597" t="s">
        <v>4270</v>
      </c>
      <c r="O622" s="597" t="s">
        <v>4270</v>
      </c>
      <c r="P622" s="597" t="s">
        <v>4271</v>
      </c>
      <c r="Q622" s="597">
        <v>7316</v>
      </c>
      <c r="R622" s="621">
        <v>7316</v>
      </c>
      <c r="S622" s="621">
        <v>4486</v>
      </c>
      <c r="T622" s="621">
        <v>2796</v>
      </c>
      <c r="U622" s="621">
        <v>34</v>
      </c>
      <c r="V622" s="621">
        <v>2830</v>
      </c>
      <c r="W622" s="622">
        <v>0.61319999999999997</v>
      </c>
      <c r="X622" s="464">
        <v>0</v>
      </c>
      <c r="Y622" s="464">
        <v>1</v>
      </c>
      <c r="Z622" s="464">
        <v>1</v>
      </c>
      <c r="AA622" s="464">
        <v>0</v>
      </c>
      <c r="AB622" s="464" t="s">
        <v>303</v>
      </c>
      <c r="AC622" s="463" t="s">
        <v>4272</v>
      </c>
      <c r="AD622" s="463"/>
      <c r="AE622" s="463"/>
      <c r="AF622" s="463"/>
      <c r="AG622" s="463"/>
      <c r="AH622" s="463"/>
      <c r="AI622" s="463"/>
      <c r="AJ622" s="460"/>
      <c r="AK622" s="460"/>
      <c r="AL622" s="460"/>
      <c r="AM622" s="460"/>
      <c r="AN622" s="460"/>
      <c r="AO622" s="460"/>
      <c r="AP622" s="463" t="s">
        <v>289</v>
      </c>
      <c r="AQ622" s="463">
        <v>0</v>
      </c>
      <c r="AT622" s="177" t="s">
        <v>1076</v>
      </c>
      <c r="AU622" s="392" t="s">
        <v>3885</v>
      </c>
      <c r="AV622" s="392" t="s">
        <v>4273</v>
      </c>
      <c r="AW622" s="392" t="s">
        <v>1652</v>
      </c>
      <c r="AX622" s="450" t="s">
        <v>1652</v>
      </c>
    </row>
    <row r="623" spans="1:50" ht="35.15" hidden="1" customHeight="1">
      <c r="A623" s="149">
        <v>619</v>
      </c>
      <c r="B623" s="597" t="s">
        <v>1076</v>
      </c>
      <c r="C623" s="597"/>
      <c r="D623" s="597" t="s">
        <v>4274</v>
      </c>
      <c r="E623" s="597" t="s">
        <v>4275</v>
      </c>
      <c r="F623" s="597" t="s">
        <v>281</v>
      </c>
      <c r="G623" s="597">
        <v>1</v>
      </c>
      <c r="H623" s="597">
        <v>0</v>
      </c>
      <c r="I623" s="597" t="s">
        <v>3874</v>
      </c>
      <c r="J623" s="597" t="s">
        <v>3994</v>
      </c>
      <c r="K623" s="597" t="s">
        <v>2132</v>
      </c>
      <c r="L623" s="597" t="s">
        <v>1108</v>
      </c>
      <c r="M623" s="597" t="s">
        <v>1062</v>
      </c>
      <c r="N623" s="597" t="s">
        <v>4275</v>
      </c>
      <c r="O623" s="597" t="s">
        <v>4275</v>
      </c>
      <c r="P623" s="597" t="s">
        <v>4276</v>
      </c>
      <c r="Q623" s="597">
        <v>3302</v>
      </c>
      <c r="R623" s="621">
        <v>3153</v>
      </c>
      <c r="S623" s="621">
        <v>2790</v>
      </c>
      <c r="T623" s="621">
        <v>363</v>
      </c>
      <c r="U623" s="621">
        <v>0</v>
      </c>
      <c r="V623" s="621">
        <v>363</v>
      </c>
      <c r="W623" s="622">
        <v>0.88490000000000002</v>
      </c>
      <c r="X623" s="464">
        <v>0</v>
      </c>
      <c r="Y623" s="464">
        <v>1</v>
      </c>
      <c r="Z623" s="464">
        <v>1</v>
      </c>
      <c r="AA623" s="464">
        <v>0</v>
      </c>
      <c r="AB623" s="464" t="s">
        <v>1076</v>
      </c>
      <c r="AC623" s="463" t="s">
        <v>4277</v>
      </c>
      <c r="AD623" s="463"/>
      <c r="AE623" s="463"/>
      <c r="AF623" s="463"/>
      <c r="AG623" s="463"/>
      <c r="AH623" s="463"/>
      <c r="AI623" s="463"/>
      <c r="AJ623" s="460"/>
      <c r="AK623" s="460"/>
      <c r="AL623" s="460"/>
      <c r="AM623" s="460"/>
      <c r="AN623" s="460"/>
      <c r="AO623" s="460"/>
      <c r="AP623" s="463" t="s">
        <v>289</v>
      </c>
      <c r="AQ623" s="463">
        <v>0</v>
      </c>
      <c r="AT623" s="177" t="s">
        <v>1076</v>
      </c>
      <c r="AU623" s="392" t="s">
        <v>3893</v>
      </c>
      <c r="AV623" s="392" t="s">
        <v>4278</v>
      </c>
      <c r="AW623" s="392" t="s">
        <v>4279</v>
      </c>
      <c r="AX623" s="450" t="s">
        <v>3889</v>
      </c>
    </row>
    <row r="624" spans="1:50" ht="35.15" hidden="1" customHeight="1">
      <c r="A624" s="149">
        <v>620</v>
      </c>
      <c r="B624" s="597" t="s">
        <v>1076</v>
      </c>
      <c r="C624" s="597"/>
      <c r="D624" s="597" t="s">
        <v>4280</v>
      </c>
      <c r="E624" s="597" t="s">
        <v>4281</v>
      </c>
      <c r="F624" s="597" t="s">
        <v>281</v>
      </c>
      <c r="G624" s="597">
        <v>1</v>
      </c>
      <c r="H624" s="597">
        <v>0</v>
      </c>
      <c r="I624" s="597" t="s">
        <v>3874</v>
      </c>
      <c r="J624" s="597" t="s">
        <v>4116</v>
      </c>
      <c r="K624" s="597" t="s">
        <v>2141</v>
      </c>
      <c r="L624" s="597" t="s">
        <v>1108</v>
      </c>
      <c r="M624" s="597" t="s">
        <v>1062</v>
      </c>
      <c r="N624" s="597" t="s">
        <v>4281</v>
      </c>
      <c r="O624" s="597" t="s">
        <v>4281</v>
      </c>
      <c r="P624" s="597" t="s">
        <v>4282</v>
      </c>
      <c r="Q624" s="597">
        <v>9966</v>
      </c>
      <c r="R624" s="621">
        <v>9680</v>
      </c>
      <c r="S624" s="621">
        <v>9029</v>
      </c>
      <c r="T624" s="621">
        <v>651</v>
      </c>
      <c r="U624" s="621">
        <v>0</v>
      </c>
      <c r="V624" s="621">
        <v>651</v>
      </c>
      <c r="W624" s="622">
        <v>0.93269999999999997</v>
      </c>
      <c r="X624" s="464">
        <v>0</v>
      </c>
      <c r="Y624" s="464">
        <v>1</v>
      </c>
      <c r="Z624" s="464">
        <v>1</v>
      </c>
      <c r="AA624" s="464">
        <v>0</v>
      </c>
      <c r="AB624" s="464" t="s">
        <v>1076</v>
      </c>
      <c r="AC624" s="463" t="s">
        <v>4283</v>
      </c>
      <c r="AD624" s="463"/>
      <c r="AE624" s="463"/>
      <c r="AF624" s="463"/>
      <c r="AG624" s="463"/>
      <c r="AH624" s="463"/>
      <c r="AI624" s="463"/>
      <c r="AJ624" s="460"/>
      <c r="AK624" s="460"/>
      <c r="AL624" s="460"/>
      <c r="AM624" s="460"/>
      <c r="AN624" s="460"/>
      <c r="AO624" s="460"/>
      <c r="AP624" s="463" t="s">
        <v>289</v>
      </c>
      <c r="AQ624" s="463">
        <v>0</v>
      </c>
      <c r="AT624" s="177" t="s">
        <v>1076</v>
      </c>
      <c r="AU624" s="392" t="s">
        <v>3899</v>
      </c>
      <c r="AV624" s="392" t="s">
        <v>4284</v>
      </c>
      <c r="AW624" s="392" t="s">
        <v>1161</v>
      </c>
      <c r="AX624" s="450" t="s">
        <v>3896</v>
      </c>
    </row>
    <row r="625" spans="1:50" ht="35.15" hidden="1" customHeight="1">
      <c r="A625" s="149">
        <v>621</v>
      </c>
      <c r="B625" s="597" t="s">
        <v>303</v>
      </c>
      <c r="C625" s="597"/>
      <c r="D625" s="597" t="s">
        <v>4285</v>
      </c>
      <c r="E625" s="597" t="s">
        <v>4286</v>
      </c>
      <c r="F625" s="597" t="s">
        <v>281</v>
      </c>
      <c r="G625" s="597">
        <v>1</v>
      </c>
      <c r="H625" s="597">
        <v>0</v>
      </c>
      <c r="I625" s="597" t="s">
        <v>3874</v>
      </c>
      <c r="J625" s="597" t="s">
        <v>4287</v>
      </c>
      <c r="K625" s="597" t="s">
        <v>1910</v>
      </c>
      <c r="L625" s="597" t="s">
        <v>1108</v>
      </c>
      <c r="M625" s="597" t="s">
        <v>1062</v>
      </c>
      <c r="N625" s="597" t="s">
        <v>4286</v>
      </c>
      <c r="O625" s="597" t="s">
        <v>4286</v>
      </c>
      <c r="P625" s="597" t="s">
        <v>4288</v>
      </c>
      <c r="Q625" s="597">
        <v>7437</v>
      </c>
      <c r="R625" s="621">
        <v>7465</v>
      </c>
      <c r="S625" s="621">
        <v>7386</v>
      </c>
      <c r="T625" s="621">
        <v>39</v>
      </c>
      <c r="U625" s="621">
        <v>40</v>
      </c>
      <c r="V625" s="621">
        <v>79</v>
      </c>
      <c r="W625" s="622">
        <v>0.98939999999999995</v>
      </c>
      <c r="X625" s="464">
        <v>1</v>
      </c>
      <c r="Y625" s="464">
        <v>1</v>
      </c>
      <c r="Z625" s="464">
        <v>1</v>
      </c>
      <c r="AA625" s="464">
        <v>1</v>
      </c>
      <c r="AB625" s="464" t="s">
        <v>303</v>
      </c>
      <c r="AC625" s="463" t="s">
        <v>4289</v>
      </c>
      <c r="AD625" s="463"/>
      <c r="AE625" s="463"/>
      <c r="AF625" s="463"/>
      <c r="AG625" s="463"/>
      <c r="AH625" s="463"/>
      <c r="AI625" s="463"/>
      <c r="AJ625" s="460"/>
      <c r="AK625" s="460"/>
      <c r="AL625" s="460"/>
      <c r="AM625" s="460"/>
      <c r="AN625" s="460"/>
      <c r="AO625" s="460"/>
      <c r="AP625" s="463" t="s">
        <v>289</v>
      </c>
      <c r="AQ625" s="463">
        <v>0</v>
      </c>
      <c r="AT625" s="177" t="s">
        <v>303</v>
      </c>
      <c r="AU625" s="392" t="s">
        <v>3907</v>
      </c>
      <c r="AV625" s="392" t="s">
        <v>4290</v>
      </c>
      <c r="AW625" s="392" t="s">
        <v>4291</v>
      </c>
      <c r="AX625" s="450" t="s">
        <v>3903</v>
      </c>
    </row>
    <row r="626" spans="1:50" ht="35.15" hidden="1" customHeight="1">
      <c r="A626" s="149">
        <v>622</v>
      </c>
      <c r="B626" s="597" t="s">
        <v>1076</v>
      </c>
      <c r="C626" s="597"/>
      <c r="D626" s="597" t="s">
        <v>4292</v>
      </c>
      <c r="E626" s="597" t="s">
        <v>4293</v>
      </c>
      <c r="F626" s="597" t="s">
        <v>281</v>
      </c>
      <c r="G626" s="597">
        <v>1</v>
      </c>
      <c r="H626" s="597">
        <v>0</v>
      </c>
      <c r="I626" s="597" t="s">
        <v>3874</v>
      </c>
      <c r="J626" s="597" t="s">
        <v>4046</v>
      </c>
      <c r="K626" s="597" t="s">
        <v>3917</v>
      </c>
      <c r="L626" s="597" t="s">
        <v>1108</v>
      </c>
      <c r="M626" s="597" t="s">
        <v>1062</v>
      </c>
      <c r="N626" s="597" t="s">
        <v>4293</v>
      </c>
      <c r="O626" s="597" t="s">
        <v>4293</v>
      </c>
      <c r="P626" s="597" t="s">
        <v>4294</v>
      </c>
      <c r="Q626" s="597">
        <v>9806</v>
      </c>
      <c r="R626" s="621">
        <v>9539</v>
      </c>
      <c r="S626" s="621">
        <v>9168</v>
      </c>
      <c r="T626" s="621">
        <v>198</v>
      </c>
      <c r="U626" s="621">
        <v>173</v>
      </c>
      <c r="V626" s="621">
        <v>371</v>
      </c>
      <c r="W626" s="622">
        <v>0.96109999999999995</v>
      </c>
      <c r="X626" s="464">
        <v>0</v>
      </c>
      <c r="Y626" s="464">
        <v>1</v>
      </c>
      <c r="Z626" s="464">
        <v>0</v>
      </c>
      <c r="AA626" s="464">
        <v>0</v>
      </c>
      <c r="AB626" s="464" t="s">
        <v>1076</v>
      </c>
      <c r="AC626" s="463" t="s">
        <v>4295</v>
      </c>
      <c r="AD626" s="463"/>
      <c r="AE626" s="463"/>
      <c r="AF626" s="463"/>
      <c r="AG626" s="463"/>
      <c r="AH626" s="463"/>
      <c r="AI626" s="463"/>
      <c r="AJ626" s="460"/>
      <c r="AK626" s="460"/>
      <c r="AL626" s="460"/>
      <c r="AM626" s="460"/>
      <c r="AN626" s="460"/>
      <c r="AO626" s="460"/>
      <c r="AP626" s="463" t="s">
        <v>289</v>
      </c>
      <c r="AQ626" s="463">
        <v>0</v>
      </c>
      <c r="AT626" s="177" t="s">
        <v>1076</v>
      </c>
      <c r="AU626" s="392" t="s">
        <v>3913</v>
      </c>
      <c r="AV626" s="392" t="s">
        <v>4296</v>
      </c>
      <c r="AW626" s="392" t="s">
        <v>4297</v>
      </c>
      <c r="AX626" s="450" t="s">
        <v>3911</v>
      </c>
    </row>
    <row r="627" spans="1:50" ht="35.15" hidden="1" customHeight="1">
      <c r="A627" s="149">
        <v>623</v>
      </c>
      <c r="B627" s="597" t="s">
        <v>1076</v>
      </c>
      <c r="C627" s="597"/>
      <c r="D627" s="597" t="s">
        <v>4298</v>
      </c>
      <c r="E627" s="597" t="s">
        <v>4299</v>
      </c>
      <c r="F627" s="597" t="s">
        <v>1400</v>
      </c>
      <c r="G627" s="597">
        <v>3</v>
      </c>
      <c r="H627" s="597">
        <v>6</v>
      </c>
      <c r="I627" s="597" t="s">
        <v>3874</v>
      </c>
      <c r="J627" s="597" t="s">
        <v>3934</v>
      </c>
      <c r="K627" s="597" t="s">
        <v>2141</v>
      </c>
      <c r="L627" s="597" t="s">
        <v>1108</v>
      </c>
      <c r="M627" s="597" t="s">
        <v>1062</v>
      </c>
      <c r="N627" s="597" t="s">
        <v>4299</v>
      </c>
      <c r="O627" s="597" t="s">
        <v>4299</v>
      </c>
      <c r="P627" s="597" t="s">
        <v>4300</v>
      </c>
      <c r="Q627" s="597">
        <v>34298</v>
      </c>
      <c r="R627" s="621">
        <v>40342</v>
      </c>
      <c r="S627" s="621">
        <v>39577</v>
      </c>
      <c r="T627" s="621">
        <v>707</v>
      </c>
      <c r="U627" s="621">
        <v>58</v>
      </c>
      <c r="V627" s="621">
        <v>765</v>
      </c>
      <c r="W627" s="622">
        <v>0.98099999999999998</v>
      </c>
      <c r="X627" s="464">
        <v>1</v>
      </c>
      <c r="Y627" s="464">
        <v>1</v>
      </c>
      <c r="Z627" s="464">
        <v>1</v>
      </c>
      <c r="AA627" s="464">
        <v>1</v>
      </c>
      <c r="AB627" s="464" t="s">
        <v>1076</v>
      </c>
      <c r="AC627" s="463" t="s">
        <v>4301</v>
      </c>
      <c r="AD627" s="464" t="s">
        <v>4302</v>
      </c>
      <c r="AE627" s="464" t="s">
        <v>4303</v>
      </c>
      <c r="AF627" s="463"/>
      <c r="AG627" s="463"/>
      <c r="AH627" s="463"/>
      <c r="AI627" s="463"/>
      <c r="AJ627" s="460" t="s">
        <v>3873</v>
      </c>
      <c r="AK627" s="464" t="s">
        <v>3873</v>
      </c>
      <c r="AL627" s="464" t="s">
        <v>3932</v>
      </c>
      <c r="AM627" s="464" t="s">
        <v>3932</v>
      </c>
      <c r="AN627" s="464" t="s">
        <v>3932</v>
      </c>
      <c r="AO627" s="464" t="s">
        <v>3932</v>
      </c>
      <c r="AP627" s="463" t="s">
        <v>289</v>
      </c>
      <c r="AQ627" s="463">
        <v>0</v>
      </c>
      <c r="AT627" s="177" t="s">
        <v>1076</v>
      </c>
      <c r="AU627" s="392" t="s">
        <v>3921</v>
      </c>
      <c r="AV627" s="392" t="s">
        <v>4304</v>
      </c>
      <c r="AW627" s="392" t="s">
        <v>3917</v>
      </c>
      <c r="AX627" s="450" t="s">
        <v>3917</v>
      </c>
    </row>
    <row r="628" spans="1:50" ht="35.15" hidden="1" customHeight="1">
      <c r="A628" s="149">
        <v>624</v>
      </c>
      <c r="B628" s="597" t="s">
        <v>1076</v>
      </c>
      <c r="C628" s="597"/>
      <c r="D628" s="597" t="s">
        <v>4305</v>
      </c>
      <c r="E628" s="597" t="s">
        <v>4306</v>
      </c>
      <c r="F628" s="597" t="s">
        <v>281</v>
      </c>
      <c r="G628" s="597">
        <v>1</v>
      </c>
      <c r="H628" s="597">
        <v>0</v>
      </c>
      <c r="I628" s="597" t="s">
        <v>3874</v>
      </c>
      <c r="J628" s="597" t="s">
        <v>3882</v>
      </c>
      <c r="K628" s="597" t="s">
        <v>1652</v>
      </c>
      <c r="L628" s="597" t="s">
        <v>1108</v>
      </c>
      <c r="M628" s="597" t="s">
        <v>1062</v>
      </c>
      <c r="N628" s="597" t="s">
        <v>4306</v>
      </c>
      <c r="O628" s="597" t="s">
        <v>4306</v>
      </c>
      <c r="P628" s="597" t="s">
        <v>4307</v>
      </c>
      <c r="Q628" s="597">
        <v>3579</v>
      </c>
      <c r="R628" s="621">
        <v>3581</v>
      </c>
      <c r="S628" s="621">
        <v>3499</v>
      </c>
      <c r="T628" s="621">
        <v>82</v>
      </c>
      <c r="U628" s="621">
        <v>0</v>
      </c>
      <c r="V628" s="621">
        <v>82</v>
      </c>
      <c r="W628" s="622">
        <v>0.97709999999999997</v>
      </c>
      <c r="X628" s="464">
        <v>0</v>
      </c>
      <c r="Y628" s="464">
        <v>1</v>
      </c>
      <c r="Z628" s="464">
        <v>1</v>
      </c>
      <c r="AA628" s="464">
        <v>0</v>
      </c>
      <c r="AB628" s="464" t="s">
        <v>1076</v>
      </c>
      <c r="AC628" s="463" t="s">
        <v>4308</v>
      </c>
      <c r="AD628" s="464" t="s">
        <v>4302</v>
      </c>
      <c r="AE628" s="464" t="s">
        <v>4303</v>
      </c>
      <c r="AF628" s="463"/>
      <c r="AG628" s="463"/>
      <c r="AH628" s="463"/>
      <c r="AI628" s="463"/>
      <c r="AJ628" s="460"/>
      <c r="AK628" s="460"/>
      <c r="AL628" s="460"/>
      <c r="AM628" s="460"/>
      <c r="AN628" s="460"/>
      <c r="AO628" s="460"/>
      <c r="AP628" s="463" t="s">
        <v>289</v>
      </c>
      <c r="AQ628" s="463">
        <v>0</v>
      </c>
      <c r="AT628" s="177" t="s">
        <v>1076</v>
      </c>
      <c r="AU628" s="392" t="s">
        <v>3929</v>
      </c>
      <c r="AV628" s="392" t="s">
        <v>4309</v>
      </c>
      <c r="AW628" s="392" t="s">
        <v>4310</v>
      </c>
      <c r="AX628" s="450" t="s">
        <v>3925</v>
      </c>
    </row>
    <row r="629" spans="1:50" ht="35.15" hidden="1" customHeight="1">
      <c r="A629" s="149">
        <v>625</v>
      </c>
      <c r="B629" s="597" t="s">
        <v>1076</v>
      </c>
      <c r="C629" s="597"/>
      <c r="D629" s="597" t="s">
        <v>4311</v>
      </c>
      <c r="E629" s="597" t="s">
        <v>4312</v>
      </c>
      <c r="F629" s="597" t="s">
        <v>281</v>
      </c>
      <c r="G629" s="597">
        <v>1</v>
      </c>
      <c r="H629" s="597">
        <v>0</v>
      </c>
      <c r="I629" s="597" t="s">
        <v>3874</v>
      </c>
      <c r="J629" s="597" t="s">
        <v>4108</v>
      </c>
      <c r="K629" s="597" t="s">
        <v>1076</v>
      </c>
      <c r="L629" s="597" t="s">
        <v>1108</v>
      </c>
      <c r="M629" s="597" t="s">
        <v>1062</v>
      </c>
      <c r="N629" s="597" t="s">
        <v>4312</v>
      </c>
      <c r="O629" s="597" t="s">
        <v>4312</v>
      </c>
      <c r="P629" s="597" t="s">
        <v>4313</v>
      </c>
      <c r="Q629" s="597">
        <v>3982</v>
      </c>
      <c r="R629" s="621">
        <v>3978</v>
      </c>
      <c r="S629" s="621">
        <v>3902</v>
      </c>
      <c r="T629" s="621">
        <v>70</v>
      </c>
      <c r="U629" s="621">
        <v>6</v>
      </c>
      <c r="V629" s="621">
        <v>76</v>
      </c>
      <c r="W629" s="622">
        <v>0.98089999999999999</v>
      </c>
      <c r="X629" s="464">
        <v>1</v>
      </c>
      <c r="Y629" s="464">
        <v>1</v>
      </c>
      <c r="Z629" s="464">
        <v>1</v>
      </c>
      <c r="AA629" s="464">
        <v>1</v>
      </c>
      <c r="AB629" s="464" t="s">
        <v>1076</v>
      </c>
      <c r="AC629" s="463" t="s">
        <v>4314</v>
      </c>
      <c r="AD629" s="463"/>
      <c r="AE629" s="463"/>
      <c r="AF629" s="463"/>
      <c r="AG629" s="463"/>
      <c r="AH629" s="463"/>
      <c r="AI629" s="463"/>
      <c r="AJ629" s="460"/>
      <c r="AK629" s="460"/>
      <c r="AL629" s="460"/>
      <c r="AM629" s="460"/>
      <c r="AN629" s="460"/>
      <c r="AO629" s="460"/>
      <c r="AP629" s="463" t="s">
        <v>289</v>
      </c>
      <c r="AQ629" s="463">
        <v>0</v>
      </c>
      <c r="AT629" s="177" t="s">
        <v>1076</v>
      </c>
      <c r="AU629" s="392" t="s">
        <v>3936</v>
      </c>
      <c r="AV629" s="392" t="s">
        <v>4315</v>
      </c>
      <c r="AW629" s="392" t="s">
        <v>3933</v>
      </c>
      <c r="AX629" s="450" t="s">
        <v>3933</v>
      </c>
    </row>
    <row r="630" spans="1:50" ht="35.15" hidden="1" customHeight="1">
      <c r="A630" s="149">
        <v>626</v>
      </c>
      <c r="B630" s="597" t="s">
        <v>1076</v>
      </c>
      <c r="C630" s="597"/>
      <c r="D630" s="597" t="s">
        <v>4316</v>
      </c>
      <c r="E630" s="597" t="s">
        <v>4317</v>
      </c>
      <c r="F630" s="597" t="s">
        <v>281</v>
      </c>
      <c r="G630" s="597">
        <v>1</v>
      </c>
      <c r="H630" s="597">
        <v>0</v>
      </c>
      <c r="I630" s="597" t="s">
        <v>3874</v>
      </c>
      <c r="J630" s="597" t="s">
        <v>3918</v>
      </c>
      <c r="K630" s="597" t="s">
        <v>1076</v>
      </c>
      <c r="L630" s="597" t="s">
        <v>1108</v>
      </c>
      <c r="M630" s="597" t="s">
        <v>1062</v>
      </c>
      <c r="N630" s="597" t="s">
        <v>4317</v>
      </c>
      <c r="O630" s="597" t="s">
        <v>4317</v>
      </c>
      <c r="P630" s="597" t="s">
        <v>4318</v>
      </c>
      <c r="Q630" s="597">
        <v>3107</v>
      </c>
      <c r="R630" s="621">
        <v>2431</v>
      </c>
      <c r="S630" s="621">
        <v>2405</v>
      </c>
      <c r="T630" s="621">
        <v>19</v>
      </c>
      <c r="U630" s="621">
        <v>7</v>
      </c>
      <c r="V630" s="621">
        <v>26</v>
      </c>
      <c r="W630" s="622">
        <v>0.98929999999999996</v>
      </c>
      <c r="X630" s="464">
        <v>1</v>
      </c>
      <c r="Y630" s="464">
        <v>1</v>
      </c>
      <c r="Z630" s="595">
        <v>1</v>
      </c>
      <c r="AA630" s="595">
        <v>1</v>
      </c>
      <c r="AB630" s="595" t="s">
        <v>1076</v>
      </c>
      <c r="AC630" s="463" t="s">
        <v>4319</v>
      </c>
      <c r="AD630" s="463"/>
      <c r="AE630" s="463"/>
      <c r="AF630" s="463"/>
      <c r="AG630" s="463"/>
      <c r="AH630" s="463"/>
      <c r="AI630" s="463"/>
      <c r="AJ630" s="460"/>
      <c r="AK630" s="460"/>
      <c r="AL630" s="460"/>
      <c r="AM630" s="460"/>
      <c r="AN630" s="460"/>
      <c r="AO630" s="460"/>
      <c r="AP630" s="463" t="s">
        <v>289</v>
      </c>
      <c r="AQ630" s="463">
        <v>0</v>
      </c>
      <c r="AT630" s="177" t="s">
        <v>1076</v>
      </c>
      <c r="AU630" s="392" t="s">
        <v>3937</v>
      </c>
      <c r="AV630" s="392" t="s">
        <v>4320</v>
      </c>
      <c r="AW630" s="392" t="s">
        <v>4321</v>
      </c>
      <c r="AX630" s="450" t="s">
        <v>3933</v>
      </c>
    </row>
    <row r="631" spans="1:50" ht="35.15" hidden="1" customHeight="1">
      <c r="A631" s="149">
        <v>627</v>
      </c>
      <c r="B631" s="597" t="s">
        <v>1076</v>
      </c>
      <c r="C631" s="597"/>
      <c r="D631" s="597" t="s">
        <v>4322</v>
      </c>
      <c r="E631" s="597" t="s">
        <v>4323</v>
      </c>
      <c r="F631" s="597" t="s">
        <v>281</v>
      </c>
      <c r="G631" s="597">
        <v>1</v>
      </c>
      <c r="H631" s="597">
        <v>0</v>
      </c>
      <c r="I631" s="597" t="s">
        <v>3874</v>
      </c>
      <c r="J631" s="597" t="s">
        <v>3882</v>
      </c>
      <c r="K631" s="597" t="s">
        <v>1652</v>
      </c>
      <c r="L631" s="597" t="s">
        <v>1108</v>
      </c>
      <c r="M631" s="597" t="s">
        <v>1062</v>
      </c>
      <c r="N631" s="597" t="s">
        <v>4323</v>
      </c>
      <c r="O631" s="597" t="s">
        <v>4323</v>
      </c>
      <c r="P631" s="597" t="s">
        <v>4324</v>
      </c>
      <c r="Q631" s="597">
        <v>4656</v>
      </c>
      <c r="R631" s="621">
        <v>4499</v>
      </c>
      <c r="S631" s="621">
        <v>4120</v>
      </c>
      <c r="T631" s="621">
        <v>323</v>
      </c>
      <c r="U631" s="621">
        <v>56</v>
      </c>
      <c r="V631" s="621">
        <v>379</v>
      </c>
      <c r="W631" s="622">
        <v>0.91579999999999995</v>
      </c>
      <c r="X631" s="464">
        <v>0</v>
      </c>
      <c r="Y631" s="464">
        <v>1</v>
      </c>
      <c r="Z631" s="464">
        <v>1</v>
      </c>
      <c r="AA631" s="464">
        <v>0</v>
      </c>
      <c r="AB631" s="464" t="s">
        <v>1076</v>
      </c>
      <c r="AC631" s="463" t="s">
        <v>4325</v>
      </c>
      <c r="AD631" s="463"/>
      <c r="AE631" s="463"/>
      <c r="AF631" s="463"/>
      <c r="AG631" s="463"/>
      <c r="AH631" s="463"/>
      <c r="AI631" s="463"/>
      <c r="AJ631" s="460"/>
      <c r="AK631" s="460"/>
      <c r="AL631" s="460"/>
      <c r="AM631" s="460"/>
      <c r="AN631" s="460"/>
      <c r="AO631" s="460"/>
      <c r="AP631" s="463" t="s">
        <v>289</v>
      </c>
      <c r="AQ631" s="463">
        <v>0</v>
      </c>
      <c r="AT631" s="177" t="s">
        <v>1076</v>
      </c>
      <c r="AU631" s="392" t="s">
        <v>3943</v>
      </c>
      <c r="AV631" s="392" t="s">
        <v>4326</v>
      </c>
      <c r="AW631" s="392" t="s">
        <v>4327</v>
      </c>
      <c r="AX631" s="450" t="s">
        <v>3940</v>
      </c>
    </row>
    <row r="632" spans="1:50" ht="35.15" hidden="1" customHeight="1">
      <c r="A632" s="149">
        <v>628</v>
      </c>
      <c r="B632" s="597" t="s">
        <v>1076</v>
      </c>
      <c r="C632" s="597"/>
      <c r="D632" s="597" t="s">
        <v>4328</v>
      </c>
      <c r="E632" s="597" t="s">
        <v>4329</v>
      </c>
      <c r="F632" s="597" t="s">
        <v>281</v>
      </c>
      <c r="G632" s="597">
        <v>1</v>
      </c>
      <c r="H632" s="597">
        <v>0</v>
      </c>
      <c r="I632" s="597" t="s">
        <v>3874</v>
      </c>
      <c r="J632" s="597" t="s">
        <v>3956</v>
      </c>
      <c r="K632" s="597" t="s">
        <v>3957</v>
      </c>
      <c r="L632" s="597" t="s">
        <v>1108</v>
      </c>
      <c r="M632" s="597" t="s">
        <v>1062</v>
      </c>
      <c r="N632" s="597" t="s">
        <v>4329</v>
      </c>
      <c r="O632" s="597" t="s">
        <v>4329</v>
      </c>
      <c r="P632" s="597" t="s">
        <v>4330</v>
      </c>
      <c r="Q632" s="597">
        <v>3734</v>
      </c>
      <c r="R632" s="621">
        <v>3777</v>
      </c>
      <c r="S632" s="621">
        <v>3755</v>
      </c>
      <c r="T632" s="621">
        <v>22</v>
      </c>
      <c r="U632" s="621">
        <v>0</v>
      </c>
      <c r="V632" s="621">
        <v>22</v>
      </c>
      <c r="W632" s="622">
        <v>0.99419999999999997</v>
      </c>
      <c r="X632" s="464">
        <v>1</v>
      </c>
      <c r="Y632" s="464">
        <v>1</v>
      </c>
      <c r="Z632" s="464">
        <v>1</v>
      </c>
      <c r="AA632" s="464">
        <v>1</v>
      </c>
      <c r="AB632" s="464" t="s">
        <v>1076</v>
      </c>
      <c r="AC632" s="463" t="s">
        <v>4331</v>
      </c>
      <c r="AD632" s="463"/>
      <c r="AE632" s="463"/>
      <c r="AF632" s="463"/>
      <c r="AG632" s="463"/>
      <c r="AH632" s="463"/>
      <c r="AI632" s="463"/>
      <c r="AJ632" s="460"/>
      <c r="AK632" s="460"/>
      <c r="AL632" s="460"/>
      <c r="AM632" s="460"/>
      <c r="AN632" s="460"/>
      <c r="AO632" s="460"/>
      <c r="AP632" s="463" t="s">
        <v>289</v>
      </c>
      <c r="AQ632" s="463">
        <v>0</v>
      </c>
      <c r="AT632" s="177" t="s">
        <v>3946</v>
      </c>
      <c r="AU632" s="392" t="s">
        <v>3951</v>
      </c>
      <c r="AV632" s="392" t="s">
        <v>4332</v>
      </c>
      <c r="AW632" s="392" t="s">
        <v>3948</v>
      </c>
      <c r="AX632" s="450" t="s">
        <v>3948</v>
      </c>
    </row>
    <row r="633" spans="1:50" ht="35.15" hidden="1" customHeight="1">
      <c r="A633" s="149">
        <v>629</v>
      </c>
      <c r="B633" s="597" t="s">
        <v>1076</v>
      </c>
      <c r="C633" s="597"/>
      <c r="D633" s="597" t="s">
        <v>4333</v>
      </c>
      <c r="E633" s="597" t="s">
        <v>4334</v>
      </c>
      <c r="F633" s="597" t="s">
        <v>281</v>
      </c>
      <c r="G633" s="597">
        <v>1</v>
      </c>
      <c r="H633" s="597">
        <v>0</v>
      </c>
      <c r="I633" s="597" t="s">
        <v>3874</v>
      </c>
      <c r="J633" s="597" t="s">
        <v>4108</v>
      </c>
      <c r="K633" s="597" t="s">
        <v>1076</v>
      </c>
      <c r="L633" s="597" t="s">
        <v>1108</v>
      </c>
      <c r="M633" s="597" t="s">
        <v>1062</v>
      </c>
      <c r="N633" s="597" t="s">
        <v>4334</v>
      </c>
      <c r="O633" s="597" t="s">
        <v>4334</v>
      </c>
      <c r="P633" s="597" t="s">
        <v>4335</v>
      </c>
      <c r="Q633" s="597">
        <v>3500</v>
      </c>
      <c r="R633" s="621">
        <v>3500</v>
      </c>
      <c r="S633" s="621">
        <v>3452</v>
      </c>
      <c r="T633" s="621">
        <v>48</v>
      </c>
      <c r="U633" s="621">
        <v>0</v>
      </c>
      <c r="V633" s="621">
        <v>48</v>
      </c>
      <c r="W633" s="622">
        <v>0.98629999999999995</v>
      </c>
      <c r="X633" s="464">
        <v>1</v>
      </c>
      <c r="Y633" s="464">
        <v>1</v>
      </c>
      <c r="Z633" s="595">
        <v>1</v>
      </c>
      <c r="AA633" s="595">
        <v>1</v>
      </c>
      <c r="AB633" s="595" t="s">
        <v>1076</v>
      </c>
      <c r="AC633" s="463" t="s">
        <v>4336</v>
      </c>
      <c r="AD633" s="463"/>
      <c r="AE633" s="463"/>
      <c r="AF633" s="463"/>
      <c r="AG633" s="463"/>
      <c r="AH633" s="463"/>
      <c r="AI633" s="463"/>
      <c r="AJ633" s="460"/>
      <c r="AK633" s="460"/>
      <c r="AL633" s="460"/>
      <c r="AM633" s="460"/>
      <c r="AN633" s="460"/>
      <c r="AO633" s="460"/>
      <c r="AP633" s="463" t="s">
        <v>289</v>
      </c>
      <c r="AQ633" s="463">
        <v>0</v>
      </c>
      <c r="AT633" s="177" t="s">
        <v>1076</v>
      </c>
      <c r="AU633" s="392" t="s">
        <v>3960</v>
      </c>
      <c r="AV633" s="392" t="s">
        <v>4337</v>
      </c>
      <c r="AW633" s="392" t="s">
        <v>4338</v>
      </c>
      <c r="AX633" s="450" t="s">
        <v>3955</v>
      </c>
    </row>
    <row r="634" spans="1:50" ht="35.15" hidden="1" customHeight="1">
      <c r="A634" s="149">
        <v>630</v>
      </c>
      <c r="B634" s="597" t="s">
        <v>1076</v>
      </c>
      <c r="C634" s="597"/>
      <c r="D634" s="597" t="s">
        <v>4339</v>
      </c>
      <c r="E634" s="597" t="s">
        <v>4340</v>
      </c>
      <c r="F634" s="597" t="s">
        <v>281</v>
      </c>
      <c r="G634" s="597">
        <v>1</v>
      </c>
      <c r="H634" s="597">
        <v>0</v>
      </c>
      <c r="I634" s="597" t="s">
        <v>3874</v>
      </c>
      <c r="J634" s="597" t="s">
        <v>3986</v>
      </c>
      <c r="K634" s="597" t="s">
        <v>3917</v>
      </c>
      <c r="L634" s="597" t="s">
        <v>1108</v>
      </c>
      <c r="M634" s="597" t="s">
        <v>1062</v>
      </c>
      <c r="N634" s="597" t="s">
        <v>4340</v>
      </c>
      <c r="O634" s="597" t="s">
        <v>4341</v>
      </c>
      <c r="P634" s="597" t="s">
        <v>4342</v>
      </c>
      <c r="Q634" s="597">
        <v>4243</v>
      </c>
      <c r="R634" s="621">
        <v>4325</v>
      </c>
      <c r="S634" s="621">
        <v>4024</v>
      </c>
      <c r="T634" s="621">
        <v>266</v>
      </c>
      <c r="U634" s="621">
        <v>35</v>
      </c>
      <c r="V634" s="621">
        <v>301</v>
      </c>
      <c r="W634" s="622">
        <v>0.9304</v>
      </c>
      <c r="X634" s="464">
        <v>0</v>
      </c>
      <c r="Y634" s="464">
        <v>1</v>
      </c>
      <c r="Z634" s="464">
        <v>1</v>
      </c>
      <c r="AA634" s="464">
        <v>0</v>
      </c>
      <c r="AB634" s="464" t="s">
        <v>1076</v>
      </c>
      <c r="AC634" s="463" t="s">
        <v>4343</v>
      </c>
      <c r="AD634" s="463"/>
      <c r="AE634" s="463"/>
      <c r="AF634" s="463"/>
      <c r="AG634" s="463"/>
      <c r="AH634" s="463"/>
      <c r="AI634" s="463"/>
      <c r="AJ634" s="460"/>
      <c r="AK634" s="460"/>
      <c r="AL634" s="460"/>
      <c r="AM634" s="460"/>
      <c r="AN634" s="460"/>
      <c r="AO634" s="460"/>
      <c r="AP634" s="463" t="s">
        <v>289</v>
      </c>
      <c r="AQ634" s="463">
        <v>0</v>
      </c>
      <c r="AT634" s="177" t="s">
        <v>1076</v>
      </c>
      <c r="AU634" s="392" t="s">
        <v>3967</v>
      </c>
      <c r="AV634" s="392" t="s">
        <v>4344</v>
      </c>
      <c r="AW634" s="392" t="s">
        <v>4345</v>
      </c>
      <c r="AX634" s="450" t="s">
        <v>3963</v>
      </c>
    </row>
    <row r="635" spans="1:50" ht="35.15" hidden="1" customHeight="1">
      <c r="A635" s="149">
        <v>631</v>
      </c>
      <c r="B635" s="597" t="s">
        <v>1076</v>
      </c>
      <c r="C635" s="597"/>
      <c r="D635" s="597" t="s">
        <v>4346</v>
      </c>
      <c r="E635" s="597" t="s">
        <v>4347</v>
      </c>
      <c r="F635" s="597" t="s">
        <v>281</v>
      </c>
      <c r="G635" s="597">
        <v>2</v>
      </c>
      <c r="H635" s="597">
        <v>0</v>
      </c>
      <c r="I635" s="597" t="s">
        <v>3874</v>
      </c>
      <c r="J635" s="597" t="s">
        <v>4108</v>
      </c>
      <c r="K635" s="597" t="s">
        <v>1076</v>
      </c>
      <c r="L635" s="597" t="s">
        <v>1108</v>
      </c>
      <c r="M635" s="597" t="s">
        <v>1062</v>
      </c>
      <c r="N635" s="597" t="s">
        <v>4347</v>
      </c>
      <c r="O635" s="597" t="s">
        <v>4347</v>
      </c>
      <c r="P635" s="597" t="s">
        <v>4348</v>
      </c>
      <c r="Q635" s="597">
        <v>6728</v>
      </c>
      <c r="R635" s="621">
        <v>6630</v>
      </c>
      <c r="S635" s="621">
        <v>5246</v>
      </c>
      <c r="T635" s="621">
        <v>1310</v>
      </c>
      <c r="U635" s="621">
        <v>74</v>
      </c>
      <c r="V635" s="621">
        <v>1384</v>
      </c>
      <c r="W635" s="622">
        <v>0.7913</v>
      </c>
      <c r="X635" s="464">
        <v>0</v>
      </c>
      <c r="Y635" s="464">
        <v>1</v>
      </c>
      <c r="Z635" s="464">
        <v>1</v>
      </c>
      <c r="AA635" s="464">
        <v>0</v>
      </c>
      <c r="AB635" s="464" t="s">
        <v>1076</v>
      </c>
      <c r="AC635" s="463" t="s">
        <v>4349</v>
      </c>
      <c r="AD635" s="463" t="s">
        <v>4350</v>
      </c>
      <c r="AE635" s="463"/>
      <c r="AF635" s="463"/>
      <c r="AG635" s="463"/>
      <c r="AH635" s="463"/>
      <c r="AI635" s="463"/>
      <c r="AJ635" s="460"/>
      <c r="AK635" s="460"/>
      <c r="AL635" s="460"/>
      <c r="AM635" s="460"/>
      <c r="AN635" s="460"/>
      <c r="AO635" s="460"/>
      <c r="AP635" s="463" t="s">
        <v>289</v>
      </c>
      <c r="AQ635" s="463">
        <v>0</v>
      </c>
      <c r="AT635" s="177" t="s">
        <v>303</v>
      </c>
      <c r="AU635" s="392" t="s">
        <v>3974</v>
      </c>
      <c r="AV635" s="392" t="s">
        <v>4351</v>
      </c>
      <c r="AW635" s="392" t="s">
        <v>840</v>
      </c>
      <c r="AX635" s="450" t="s">
        <v>3971</v>
      </c>
    </row>
    <row r="636" spans="1:50" ht="35.15" hidden="1" customHeight="1">
      <c r="A636" s="149">
        <v>632</v>
      </c>
      <c r="B636" s="597" t="s">
        <v>1076</v>
      </c>
      <c r="C636" s="597"/>
      <c r="D636" s="597" t="s">
        <v>4352</v>
      </c>
      <c r="E636" s="597" t="s">
        <v>4353</v>
      </c>
      <c r="F636" s="597" t="s">
        <v>281</v>
      </c>
      <c r="G636" s="597">
        <v>1</v>
      </c>
      <c r="H636" s="597">
        <v>0</v>
      </c>
      <c r="I636" s="597" t="s">
        <v>3874</v>
      </c>
      <c r="J636" s="597" t="s">
        <v>4008</v>
      </c>
      <c r="K636" s="597" t="s">
        <v>3957</v>
      </c>
      <c r="L636" s="597" t="s">
        <v>1108</v>
      </c>
      <c r="M636" s="597" t="s">
        <v>1062</v>
      </c>
      <c r="N636" s="597" t="s">
        <v>4353</v>
      </c>
      <c r="O636" s="597" t="s">
        <v>4353</v>
      </c>
      <c r="P636" s="597" t="s">
        <v>4354</v>
      </c>
      <c r="Q636" s="597">
        <v>11337</v>
      </c>
      <c r="R636" s="621">
        <v>11337</v>
      </c>
      <c r="S636" s="621">
        <v>10959</v>
      </c>
      <c r="T636" s="621">
        <v>218</v>
      </c>
      <c r="U636" s="621">
        <v>160</v>
      </c>
      <c r="V636" s="621">
        <v>378</v>
      </c>
      <c r="W636" s="622">
        <v>0.9667</v>
      </c>
      <c r="X636" s="464">
        <v>0</v>
      </c>
      <c r="Y636" s="464">
        <v>1</v>
      </c>
      <c r="Z636" s="464">
        <v>1</v>
      </c>
      <c r="AA636" s="464">
        <v>0</v>
      </c>
      <c r="AB636" s="464" t="s">
        <v>1076</v>
      </c>
      <c r="AC636" s="463" t="s">
        <v>4355</v>
      </c>
      <c r="AD636" s="463"/>
      <c r="AE636" s="463"/>
      <c r="AF636" s="463"/>
      <c r="AG636" s="463"/>
      <c r="AH636" s="463"/>
      <c r="AI636" s="463"/>
      <c r="AJ636" s="460"/>
      <c r="AK636" s="460"/>
      <c r="AL636" s="460"/>
      <c r="AM636" s="460"/>
      <c r="AN636" s="460"/>
      <c r="AO636" s="460"/>
      <c r="AP636" s="463" t="s">
        <v>289</v>
      </c>
      <c r="AQ636" s="463">
        <v>0</v>
      </c>
      <c r="AT636" s="177" t="s">
        <v>1076</v>
      </c>
      <c r="AU636" s="392" t="s">
        <v>3981</v>
      </c>
      <c r="AV636" s="392" t="s">
        <v>4356</v>
      </c>
      <c r="AW636" s="392" t="s">
        <v>830</v>
      </c>
      <c r="AX636" s="450" t="s">
        <v>3978</v>
      </c>
    </row>
    <row r="637" spans="1:50" ht="35.15" hidden="1" customHeight="1">
      <c r="A637" s="149">
        <v>633</v>
      </c>
      <c r="B637" s="597" t="s">
        <v>1076</v>
      </c>
      <c r="C637" s="597"/>
      <c r="D637" s="597" t="s">
        <v>4357</v>
      </c>
      <c r="E637" s="597" t="s">
        <v>4358</v>
      </c>
      <c r="F637" s="597" t="s">
        <v>281</v>
      </c>
      <c r="G637" s="597">
        <v>1</v>
      </c>
      <c r="H637" s="597">
        <v>0</v>
      </c>
      <c r="I637" s="597" t="s">
        <v>3874</v>
      </c>
      <c r="J637" s="597" t="s">
        <v>3912</v>
      </c>
      <c r="K637" s="597" t="s">
        <v>1078</v>
      </c>
      <c r="L637" s="597" t="s">
        <v>1108</v>
      </c>
      <c r="M637" s="597" t="s">
        <v>1062</v>
      </c>
      <c r="N637" s="597" t="s">
        <v>4358</v>
      </c>
      <c r="O637" s="597" t="s">
        <v>4358</v>
      </c>
      <c r="P637" s="597" t="s">
        <v>4359</v>
      </c>
      <c r="Q637" s="597">
        <v>4208</v>
      </c>
      <c r="R637" s="621">
        <v>4208</v>
      </c>
      <c r="S637" s="621">
        <v>3142</v>
      </c>
      <c r="T637" s="621">
        <v>1066</v>
      </c>
      <c r="U637" s="621">
        <v>0</v>
      </c>
      <c r="V637" s="621">
        <v>1066</v>
      </c>
      <c r="W637" s="622">
        <v>0.74670000000000003</v>
      </c>
      <c r="X637" s="464">
        <v>0</v>
      </c>
      <c r="Y637" s="464">
        <v>1</v>
      </c>
      <c r="Z637" s="464">
        <v>1</v>
      </c>
      <c r="AA637" s="464">
        <v>0</v>
      </c>
      <c r="AB637" s="464" t="s">
        <v>1076</v>
      </c>
      <c r="AC637" s="463" t="s">
        <v>4360</v>
      </c>
      <c r="AD637" s="463"/>
      <c r="AE637" s="463"/>
      <c r="AF637" s="463"/>
      <c r="AG637" s="463"/>
      <c r="AH637" s="463"/>
      <c r="AI637" s="463"/>
      <c r="AJ637" s="460"/>
      <c r="AK637" s="460"/>
      <c r="AL637" s="460"/>
      <c r="AM637" s="460"/>
      <c r="AN637" s="460"/>
      <c r="AO637" s="460"/>
      <c r="AP637" s="463" t="s">
        <v>289</v>
      </c>
      <c r="AQ637" s="463">
        <v>0</v>
      </c>
      <c r="AT637" s="177" t="s">
        <v>1076</v>
      </c>
      <c r="AU637" s="392" t="s">
        <v>3989</v>
      </c>
      <c r="AV637" s="392" t="s">
        <v>4361</v>
      </c>
      <c r="AW637" s="392" t="s">
        <v>4362</v>
      </c>
      <c r="AX637" s="450" t="s">
        <v>3985</v>
      </c>
    </row>
    <row r="638" spans="1:50" ht="35.15" hidden="1" customHeight="1">
      <c r="A638" s="149">
        <v>634</v>
      </c>
      <c r="B638" s="597" t="s">
        <v>1076</v>
      </c>
      <c r="C638" s="597"/>
      <c r="D638" s="597" t="s">
        <v>4363</v>
      </c>
      <c r="E638" s="597" t="s">
        <v>4364</v>
      </c>
      <c r="F638" s="597" t="s">
        <v>281</v>
      </c>
      <c r="G638" s="597">
        <v>1</v>
      </c>
      <c r="H638" s="597">
        <v>0</v>
      </c>
      <c r="I638" s="597" t="s">
        <v>3874</v>
      </c>
      <c r="J638" s="597" t="s">
        <v>4046</v>
      </c>
      <c r="K638" s="597" t="s">
        <v>3917</v>
      </c>
      <c r="L638" s="597" t="s">
        <v>1108</v>
      </c>
      <c r="M638" s="597" t="s">
        <v>1062</v>
      </c>
      <c r="N638" s="597" t="s">
        <v>4364</v>
      </c>
      <c r="O638" s="597" t="s">
        <v>4364</v>
      </c>
      <c r="P638" s="597" t="s">
        <v>4365</v>
      </c>
      <c r="Q638" s="597">
        <v>3672</v>
      </c>
      <c r="R638" s="621">
        <v>3672</v>
      </c>
      <c r="S638" s="621">
        <v>3627</v>
      </c>
      <c r="T638" s="621">
        <v>10</v>
      </c>
      <c r="U638" s="621">
        <v>35</v>
      </c>
      <c r="V638" s="621">
        <v>45</v>
      </c>
      <c r="W638" s="622">
        <v>0.98770000000000002</v>
      </c>
      <c r="X638" s="464">
        <v>1</v>
      </c>
      <c r="Y638" s="464">
        <v>1</v>
      </c>
      <c r="Z638" s="464">
        <v>1</v>
      </c>
      <c r="AA638" s="464">
        <v>1</v>
      </c>
      <c r="AB638" s="464" t="s">
        <v>1076</v>
      </c>
      <c r="AC638" s="463" t="s">
        <v>4366</v>
      </c>
      <c r="AD638" s="463"/>
      <c r="AE638" s="463"/>
      <c r="AF638" s="463"/>
      <c r="AG638" s="463"/>
      <c r="AH638" s="463"/>
      <c r="AI638" s="463"/>
      <c r="AJ638" s="460"/>
      <c r="AK638" s="460"/>
      <c r="AL638" s="460"/>
      <c r="AM638" s="460"/>
      <c r="AN638" s="460"/>
      <c r="AO638" s="460"/>
      <c r="AP638" s="463" t="s">
        <v>289</v>
      </c>
      <c r="AQ638" s="463">
        <v>0</v>
      </c>
      <c r="AT638" s="177" t="s">
        <v>1076</v>
      </c>
      <c r="AU638" s="392" t="s">
        <v>3996</v>
      </c>
      <c r="AV638" s="392" t="s">
        <v>4367</v>
      </c>
      <c r="AW638" s="392" t="s">
        <v>3993</v>
      </c>
      <c r="AX638" s="450" t="s">
        <v>3993</v>
      </c>
    </row>
    <row r="639" spans="1:50" ht="35.15" hidden="1" customHeight="1">
      <c r="A639" s="149">
        <v>635</v>
      </c>
      <c r="B639" s="597" t="s">
        <v>1076</v>
      </c>
      <c r="C639" s="597"/>
      <c r="D639" s="597" t="s">
        <v>4368</v>
      </c>
      <c r="E639" s="597" t="s">
        <v>3549</v>
      </c>
      <c r="F639" s="597" t="s">
        <v>281</v>
      </c>
      <c r="G639" s="597">
        <v>1</v>
      </c>
      <c r="H639" s="597">
        <v>0</v>
      </c>
      <c r="I639" s="597" t="s">
        <v>3874</v>
      </c>
      <c r="J639" s="597" t="s">
        <v>4017</v>
      </c>
      <c r="K639" s="597" t="s">
        <v>1652</v>
      </c>
      <c r="L639" s="597" t="s">
        <v>1108</v>
      </c>
      <c r="M639" s="597" t="s">
        <v>1062</v>
      </c>
      <c r="N639" s="597" t="s">
        <v>4016</v>
      </c>
      <c r="O639" s="597" t="s">
        <v>4016</v>
      </c>
      <c r="P639" s="597" t="s">
        <v>4369</v>
      </c>
      <c r="Q639" s="597">
        <v>2270</v>
      </c>
      <c r="R639" s="621">
        <v>2104</v>
      </c>
      <c r="S639" s="621">
        <v>2098</v>
      </c>
      <c r="T639" s="621">
        <v>2</v>
      </c>
      <c r="U639" s="621">
        <v>4</v>
      </c>
      <c r="V639" s="621">
        <v>6</v>
      </c>
      <c r="W639" s="622">
        <v>0.99709999999999999</v>
      </c>
      <c r="X639" s="464">
        <v>1</v>
      </c>
      <c r="Y639" s="464">
        <v>1</v>
      </c>
      <c r="Z639" s="464">
        <v>1</v>
      </c>
      <c r="AA639" s="464">
        <v>1</v>
      </c>
      <c r="AB639" s="464" t="s">
        <v>1076</v>
      </c>
      <c r="AC639" s="463" t="s">
        <v>4370</v>
      </c>
      <c r="AD639" s="463"/>
      <c r="AE639" s="463"/>
      <c r="AF639" s="463"/>
      <c r="AG639" s="463"/>
      <c r="AH639" s="463"/>
      <c r="AI639" s="463"/>
      <c r="AJ639" s="460"/>
      <c r="AK639" s="460"/>
      <c r="AL639" s="460"/>
      <c r="AM639" s="460"/>
      <c r="AN639" s="460"/>
      <c r="AO639" s="460"/>
      <c r="AP639" s="463" t="s">
        <v>289</v>
      </c>
      <c r="AQ639" s="463">
        <v>0</v>
      </c>
      <c r="AT639" s="177" t="s">
        <v>1076</v>
      </c>
      <c r="AU639" s="392" t="s">
        <v>4004</v>
      </c>
      <c r="AV639" s="392" t="s">
        <v>4371</v>
      </c>
      <c r="AW639" s="392" t="s">
        <v>1283</v>
      </c>
      <c r="AX639" s="450" t="s">
        <v>4000</v>
      </c>
    </row>
    <row r="640" spans="1:50" ht="35.15" hidden="1" customHeight="1">
      <c r="A640" s="149">
        <v>636</v>
      </c>
      <c r="B640" s="597" t="s">
        <v>1076</v>
      </c>
      <c r="C640" s="597"/>
      <c r="D640" s="597" t="s">
        <v>4372</v>
      </c>
      <c r="E640" s="597" t="s">
        <v>4373</v>
      </c>
      <c r="F640" s="597" t="s">
        <v>281</v>
      </c>
      <c r="G640" s="597">
        <v>1</v>
      </c>
      <c r="H640" s="597">
        <v>0</v>
      </c>
      <c r="I640" s="597" t="s">
        <v>3874</v>
      </c>
      <c r="J640" s="597" t="s">
        <v>4374</v>
      </c>
      <c r="K640" s="597" t="s">
        <v>2141</v>
      </c>
      <c r="L640" s="597" t="s">
        <v>1108</v>
      </c>
      <c r="M640" s="597" t="s">
        <v>1062</v>
      </c>
      <c r="N640" s="597" t="s">
        <v>4373</v>
      </c>
      <c r="O640" s="597" t="s">
        <v>4373</v>
      </c>
      <c r="P640" s="597" t="s">
        <v>4375</v>
      </c>
      <c r="Q640" s="597">
        <v>2650</v>
      </c>
      <c r="R640" s="621">
        <v>2481</v>
      </c>
      <c r="S640" s="621">
        <v>2444</v>
      </c>
      <c r="T640" s="621">
        <v>22</v>
      </c>
      <c r="U640" s="621">
        <v>15</v>
      </c>
      <c r="V640" s="621">
        <v>37</v>
      </c>
      <c r="W640" s="622">
        <v>0.98509999999999998</v>
      </c>
      <c r="X640" s="464">
        <v>1</v>
      </c>
      <c r="Y640" s="464">
        <v>1</v>
      </c>
      <c r="Z640" s="464">
        <v>1</v>
      </c>
      <c r="AA640" s="464">
        <v>1</v>
      </c>
      <c r="AB640" s="464" t="s">
        <v>1076</v>
      </c>
      <c r="AC640" s="463" t="s">
        <v>4376</v>
      </c>
      <c r="AD640" s="463"/>
      <c r="AE640" s="463"/>
      <c r="AF640" s="463"/>
      <c r="AG640" s="463"/>
      <c r="AH640" s="463"/>
      <c r="AI640" s="463"/>
      <c r="AJ640" s="460"/>
      <c r="AK640" s="460"/>
      <c r="AL640" s="460"/>
      <c r="AM640" s="460"/>
      <c r="AN640" s="460"/>
      <c r="AO640" s="460"/>
      <c r="AP640" s="463" t="s">
        <v>289</v>
      </c>
      <c r="AQ640" s="463">
        <v>0</v>
      </c>
      <c r="AT640" s="177" t="s">
        <v>1076</v>
      </c>
      <c r="AU640" s="392" t="s">
        <v>4012</v>
      </c>
      <c r="AV640" s="392" t="s">
        <v>4377</v>
      </c>
      <c r="AW640" s="392" t="s">
        <v>4007</v>
      </c>
      <c r="AX640" s="450" t="s">
        <v>4007</v>
      </c>
    </row>
    <row r="641" spans="1:50" ht="35.15" hidden="1" customHeight="1">
      <c r="A641" s="149">
        <v>637</v>
      </c>
      <c r="B641" s="597" t="s">
        <v>1076</v>
      </c>
      <c r="C641" s="597"/>
      <c r="D641" s="597" t="s">
        <v>4378</v>
      </c>
      <c r="E641" s="597" t="s">
        <v>4379</v>
      </c>
      <c r="F641" s="597" t="s">
        <v>281</v>
      </c>
      <c r="G641" s="597">
        <v>1</v>
      </c>
      <c r="H641" s="597">
        <v>0</v>
      </c>
      <c r="I641" s="597" t="s">
        <v>3874</v>
      </c>
      <c r="J641" s="597" t="s">
        <v>4017</v>
      </c>
      <c r="K641" s="597" t="s">
        <v>1652</v>
      </c>
      <c r="L641" s="597" t="s">
        <v>1108</v>
      </c>
      <c r="M641" s="597" t="s">
        <v>1062</v>
      </c>
      <c r="N641" s="597" t="s">
        <v>4379</v>
      </c>
      <c r="O641" s="597" t="s">
        <v>4379</v>
      </c>
      <c r="P641" s="597" t="s">
        <v>4380</v>
      </c>
      <c r="Q641" s="597">
        <v>4485</v>
      </c>
      <c r="R641" s="621">
        <v>4896</v>
      </c>
      <c r="S641" s="621">
        <v>4653</v>
      </c>
      <c r="T641" s="621">
        <v>207</v>
      </c>
      <c r="U641" s="621">
        <v>36</v>
      </c>
      <c r="V641" s="621">
        <v>243</v>
      </c>
      <c r="W641" s="622">
        <v>0.95040000000000002</v>
      </c>
      <c r="X641" s="464">
        <v>0</v>
      </c>
      <c r="Y641" s="464">
        <v>0</v>
      </c>
      <c r="Z641" s="464">
        <v>1</v>
      </c>
      <c r="AA641" s="464">
        <v>0</v>
      </c>
      <c r="AB641" s="464" t="s">
        <v>1076</v>
      </c>
      <c r="AC641" s="463" t="s">
        <v>4381</v>
      </c>
      <c r="AD641" s="463"/>
      <c r="AE641" s="463"/>
      <c r="AF641" s="463"/>
      <c r="AG641" s="463"/>
      <c r="AH641" s="463"/>
      <c r="AI641" s="463"/>
      <c r="AJ641" s="460"/>
      <c r="AK641" s="460"/>
      <c r="AL641" s="460"/>
      <c r="AM641" s="460"/>
      <c r="AN641" s="460"/>
      <c r="AO641" s="460"/>
      <c r="AP641" s="463" t="s">
        <v>289</v>
      </c>
      <c r="AQ641" s="463">
        <v>0</v>
      </c>
      <c r="AT641" s="177" t="s">
        <v>1076</v>
      </c>
      <c r="AU641" s="392" t="s">
        <v>4020</v>
      </c>
      <c r="AV641" s="392" t="s">
        <v>4382</v>
      </c>
      <c r="AW641" s="392" t="s">
        <v>4016</v>
      </c>
      <c r="AX641" s="450" t="s">
        <v>4016</v>
      </c>
    </row>
    <row r="642" spans="1:50" ht="35.15" hidden="1" customHeight="1">
      <c r="A642" s="149">
        <v>638</v>
      </c>
      <c r="B642" s="597" t="s">
        <v>1076</v>
      </c>
      <c r="C642" s="597"/>
      <c r="D642" s="597" t="s">
        <v>4383</v>
      </c>
      <c r="E642" s="597" t="s">
        <v>4384</v>
      </c>
      <c r="F642" s="597" t="s">
        <v>281</v>
      </c>
      <c r="G642" s="597">
        <v>1</v>
      </c>
      <c r="H642" s="597">
        <v>0</v>
      </c>
      <c r="I642" s="597" t="s">
        <v>3874</v>
      </c>
      <c r="J642" s="597" t="s">
        <v>4046</v>
      </c>
      <c r="K642" s="597" t="s">
        <v>1078</v>
      </c>
      <c r="L642" s="597" t="s">
        <v>1108</v>
      </c>
      <c r="M642" s="597" t="s">
        <v>1062</v>
      </c>
      <c r="N642" s="597" t="s">
        <v>4384</v>
      </c>
      <c r="O642" s="597" t="s">
        <v>4385</v>
      </c>
      <c r="P642" s="597" t="s">
        <v>4386</v>
      </c>
      <c r="Q642" s="597">
        <v>2993</v>
      </c>
      <c r="R642" s="621">
        <v>2993</v>
      </c>
      <c r="S642" s="621">
        <v>2771</v>
      </c>
      <c r="T642" s="621">
        <v>222</v>
      </c>
      <c r="U642" s="621">
        <v>0</v>
      </c>
      <c r="V642" s="621">
        <v>222</v>
      </c>
      <c r="W642" s="622">
        <v>0.92579999999999996</v>
      </c>
      <c r="X642" s="464">
        <v>0</v>
      </c>
      <c r="Y642" s="464">
        <v>1</v>
      </c>
      <c r="Z642" s="464">
        <v>1</v>
      </c>
      <c r="AA642" s="464">
        <v>0</v>
      </c>
      <c r="AB642" s="464" t="s">
        <v>1076</v>
      </c>
      <c r="AC642" s="463" t="s">
        <v>4387</v>
      </c>
      <c r="AD642" s="463"/>
      <c r="AE642" s="463"/>
      <c r="AF642" s="463"/>
      <c r="AG642" s="463"/>
      <c r="AH642" s="463"/>
      <c r="AI642" s="463"/>
      <c r="AJ642" s="460"/>
      <c r="AK642" s="460"/>
      <c r="AL642" s="460"/>
      <c r="AM642" s="460"/>
      <c r="AN642" s="460"/>
      <c r="AO642" s="460"/>
      <c r="AP642" s="463" t="s">
        <v>289</v>
      </c>
      <c r="AQ642" s="463">
        <v>0</v>
      </c>
      <c r="AT642" s="177" t="s">
        <v>1076</v>
      </c>
      <c r="AU642" s="392" t="s">
        <v>4028</v>
      </c>
      <c r="AV642" s="392" t="s">
        <v>4388</v>
      </c>
      <c r="AW642" s="392" t="s">
        <v>4389</v>
      </c>
      <c r="AX642" s="450" t="s">
        <v>4024</v>
      </c>
    </row>
    <row r="643" spans="1:50" ht="35.15" hidden="1" customHeight="1">
      <c r="A643" s="149">
        <v>639</v>
      </c>
      <c r="B643" s="597" t="s">
        <v>3946</v>
      </c>
      <c r="C643" s="597"/>
      <c r="D643" s="597" t="s">
        <v>4390</v>
      </c>
      <c r="E643" s="597" t="s">
        <v>4391</v>
      </c>
      <c r="F643" s="597" t="s">
        <v>281</v>
      </c>
      <c r="G643" s="597">
        <v>1</v>
      </c>
      <c r="H643" s="597">
        <v>0</v>
      </c>
      <c r="I643" s="597" t="s">
        <v>3874</v>
      </c>
      <c r="J643" s="597" t="s">
        <v>4392</v>
      </c>
      <c r="K643" s="597" t="s">
        <v>3948</v>
      </c>
      <c r="L643" s="597" t="s">
        <v>1108</v>
      </c>
      <c r="M643" s="597" t="s">
        <v>1062</v>
      </c>
      <c r="N643" s="597" t="s">
        <v>4391</v>
      </c>
      <c r="O643" s="597" t="s">
        <v>4391</v>
      </c>
      <c r="P643" s="597" t="s">
        <v>4393</v>
      </c>
      <c r="Q643" s="597">
        <v>2300</v>
      </c>
      <c r="R643" s="621">
        <v>2237</v>
      </c>
      <c r="S643" s="621">
        <v>2196</v>
      </c>
      <c r="T643" s="621">
        <v>41</v>
      </c>
      <c r="U643" s="621">
        <v>0</v>
      </c>
      <c r="V643" s="621">
        <v>41</v>
      </c>
      <c r="W643" s="622">
        <v>0.98170000000000002</v>
      </c>
      <c r="X643" s="464">
        <v>1</v>
      </c>
      <c r="Y643" s="464">
        <v>1</v>
      </c>
      <c r="Z643" s="464">
        <v>1</v>
      </c>
      <c r="AA643" s="464">
        <v>1</v>
      </c>
      <c r="AB643" s="464" t="s">
        <v>3946</v>
      </c>
      <c r="AC643" s="463" t="s">
        <v>4394</v>
      </c>
      <c r="AD643" s="463"/>
      <c r="AE643" s="463"/>
      <c r="AF643" s="463"/>
      <c r="AG643" s="463"/>
      <c r="AH643" s="463"/>
      <c r="AI643" s="463"/>
      <c r="AJ643" s="460"/>
      <c r="AK643" s="460"/>
      <c r="AL643" s="460"/>
      <c r="AM643" s="460"/>
      <c r="AN643" s="460"/>
      <c r="AO643" s="460"/>
      <c r="AP643" s="463" t="s">
        <v>289</v>
      </c>
      <c r="AQ643" s="463">
        <v>0</v>
      </c>
      <c r="AT643" s="177" t="s">
        <v>1076</v>
      </c>
      <c r="AU643" s="392" t="s">
        <v>4035</v>
      </c>
      <c r="AV643" s="392" t="s">
        <v>4395</v>
      </c>
      <c r="AW643" s="392" t="s">
        <v>4396</v>
      </c>
      <c r="AX643" s="450" t="s">
        <v>4032</v>
      </c>
    </row>
    <row r="644" spans="1:50" ht="35.15" hidden="1" customHeight="1">
      <c r="A644" s="149">
        <v>640</v>
      </c>
      <c r="B644" s="597" t="s">
        <v>3946</v>
      </c>
      <c r="C644" s="597"/>
      <c r="D644" s="597" t="s">
        <v>4397</v>
      </c>
      <c r="E644" s="597" t="s">
        <v>4398</v>
      </c>
      <c r="F644" s="597" t="s">
        <v>281</v>
      </c>
      <c r="G644" s="597">
        <v>1</v>
      </c>
      <c r="H644" s="597">
        <v>0</v>
      </c>
      <c r="I644" s="597" t="s">
        <v>3874</v>
      </c>
      <c r="J644" s="597" t="s">
        <v>4392</v>
      </c>
      <c r="K644" s="597" t="s">
        <v>3948</v>
      </c>
      <c r="L644" s="597" t="s">
        <v>1108</v>
      </c>
      <c r="M644" s="597" t="s">
        <v>1062</v>
      </c>
      <c r="N644" s="597" t="s">
        <v>4398</v>
      </c>
      <c r="O644" s="597" t="s">
        <v>4398</v>
      </c>
      <c r="P644" s="597" t="s">
        <v>4399</v>
      </c>
      <c r="Q644" s="597">
        <v>3719</v>
      </c>
      <c r="R644" s="621">
        <v>3719</v>
      </c>
      <c r="S644" s="621">
        <v>3689</v>
      </c>
      <c r="T644" s="621">
        <v>30</v>
      </c>
      <c r="U644" s="621">
        <v>0</v>
      </c>
      <c r="V644" s="621">
        <v>30</v>
      </c>
      <c r="W644" s="622">
        <v>0.9919</v>
      </c>
      <c r="X644" s="464">
        <v>1</v>
      </c>
      <c r="Y644" s="464">
        <v>1</v>
      </c>
      <c r="Z644" s="464">
        <v>1</v>
      </c>
      <c r="AA644" s="464">
        <v>1</v>
      </c>
      <c r="AB644" s="464" t="s">
        <v>3946</v>
      </c>
      <c r="AC644" s="463" t="s">
        <v>4400</v>
      </c>
      <c r="AD644" s="463"/>
      <c r="AE644" s="463"/>
      <c r="AF644" s="463"/>
      <c r="AG644" s="463"/>
      <c r="AH644" s="463"/>
      <c r="AI644" s="463"/>
      <c r="AJ644" s="460"/>
      <c r="AK644" s="460"/>
      <c r="AL644" s="460"/>
      <c r="AM644" s="460"/>
      <c r="AN644" s="460"/>
      <c r="AO644" s="460"/>
      <c r="AP644" s="463" t="s">
        <v>289</v>
      </c>
      <c r="AQ644" s="463">
        <v>0</v>
      </c>
      <c r="AT644" s="177" t="s">
        <v>1076</v>
      </c>
      <c r="AU644" s="392" t="s">
        <v>4041</v>
      </c>
      <c r="AV644" s="392" t="s">
        <v>4401</v>
      </c>
      <c r="AW644" s="392" t="s">
        <v>4402</v>
      </c>
      <c r="AX644" s="450" t="s">
        <v>4039</v>
      </c>
    </row>
    <row r="645" spans="1:50" ht="35.15" hidden="1" customHeight="1">
      <c r="A645" s="149">
        <v>641</v>
      </c>
      <c r="B645" s="597" t="s">
        <v>1076</v>
      </c>
      <c r="C645" s="597"/>
      <c r="D645" s="597" t="s">
        <v>4403</v>
      </c>
      <c r="E645" s="597" t="s">
        <v>4404</v>
      </c>
      <c r="F645" s="597" t="s">
        <v>281</v>
      </c>
      <c r="G645" s="597">
        <v>1</v>
      </c>
      <c r="H645" s="597">
        <v>0</v>
      </c>
      <c r="I645" s="597" t="s">
        <v>3874</v>
      </c>
      <c r="J645" s="597" t="s">
        <v>4108</v>
      </c>
      <c r="K645" s="597" t="s">
        <v>1076</v>
      </c>
      <c r="L645" s="597" t="s">
        <v>1108</v>
      </c>
      <c r="M645" s="597" t="s">
        <v>1062</v>
      </c>
      <c r="N645" s="597" t="s">
        <v>4404</v>
      </c>
      <c r="O645" s="597" t="s">
        <v>4404</v>
      </c>
      <c r="P645" s="597" t="s">
        <v>4405</v>
      </c>
      <c r="Q645" s="597">
        <v>5615</v>
      </c>
      <c r="R645" s="621">
        <v>5571</v>
      </c>
      <c r="S645" s="621">
        <v>5507</v>
      </c>
      <c r="T645" s="621">
        <v>64</v>
      </c>
      <c r="U645" s="621">
        <v>0</v>
      </c>
      <c r="V645" s="621">
        <v>64</v>
      </c>
      <c r="W645" s="622">
        <v>0.98850000000000005</v>
      </c>
      <c r="X645" s="464">
        <v>1</v>
      </c>
      <c r="Y645" s="464">
        <v>1</v>
      </c>
      <c r="Z645" s="464">
        <v>1</v>
      </c>
      <c r="AA645" s="464">
        <v>1</v>
      </c>
      <c r="AB645" s="464" t="s">
        <v>1076</v>
      </c>
      <c r="AC645" s="463" t="s">
        <v>4406</v>
      </c>
      <c r="AD645" s="463"/>
      <c r="AE645" s="463"/>
      <c r="AF645" s="463"/>
      <c r="AG645" s="463"/>
      <c r="AH645" s="463"/>
      <c r="AI645" s="463"/>
      <c r="AJ645" s="460"/>
      <c r="AK645" s="460"/>
      <c r="AL645" s="460"/>
      <c r="AM645" s="460"/>
      <c r="AN645" s="460"/>
      <c r="AO645" s="460"/>
      <c r="AP645" s="463" t="s">
        <v>289</v>
      </c>
      <c r="AQ645" s="463">
        <v>0</v>
      </c>
      <c r="AT645" s="177" t="s">
        <v>1076</v>
      </c>
      <c r="AU645" s="392" t="s">
        <v>4048</v>
      </c>
      <c r="AV645" s="392" t="s">
        <v>4407</v>
      </c>
      <c r="AW645" s="392" t="s">
        <v>4408</v>
      </c>
      <c r="AX645" s="450" t="s">
        <v>4045</v>
      </c>
    </row>
    <row r="646" spans="1:50" ht="35.15" hidden="1" customHeight="1">
      <c r="A646" s="149">
        <v>642</v>
      </c>
      <c r="B646" s="597" t="s">
        <v>1076</v>
      </c>
      <c r="C646" s="597"/>
      <c r="D646" s="597" t="s">
        <v>4409</v>
      </c>
      <c r="E646" s="597" t="s">
        <v>4410</v>
      </c>
      <c r="F646" s="597" t="s">
        <v>281</v>
      </c>
      <c r="G646" s="597">
        <v>1</v>
      </c>
      <c r="H646" s="597">
        <v>0</v>
      </c>
      <c r="I646" s="597" t="s">
        <v>3874</v>
      </c>
      <c r="J646" s="597" t="s">
        <v>3912</v>
      </c>
      <c r="K646" s="597" t="s">
        <v>1078</v>
      </c>
      <c r="L646" s="597" t="s">
        <v>1108</v>
      </c>
      <c r="M646" s="597" t="s">
        <v>1062</v>
      </c>
      <c r="N646" s="597" t="s">
        <v>4410</v>
      </c>
      <c r="O646" s="597" t="s">
        <v>4410</v>
      </c>
      <c r="P646" s="597" t="s">
        <v>4411</v>
      </c>
      <c r="Q646" s="597">
        <v>3364</v>
      </c>
      <c r="R646" s="621">
        <v>3535</v>
      </c>
      <c r="S646" s="621">
        <v>3469</v>
      </c>
      <c r="T646" s="621">
        <v>38</v>
      </c>
      <c r="U646" s="621">
        <v>28</v>
      </c>
      <c r="V646" s="621">
        <v>66</v>
      </c>
      <c r="W646" s="622">
        <v>0.98129999999999995</v>
      </c>
      <c r="X646" s="464">
        <v>1</v>
      </c>
      <c r="Y646" s="464">
        <v>1</v>
      </c>
      <c r="Z646" s="464">
        <v>1</v>
      </c>
      <c r="AA646" s="464">
        <v>1</v>
      </c>
      <c r="AB646" s="464" t="s">
        <v>1076</v>
      </c>
      <c r="AC646" s="463" t="s">
        <v>4412</v>
      </c>
      <c r="AD646" s="463"/>
      <c r="AE646" s="463"/>
      <c r="AF646" s="463"/>
      <c r="AG646" s="463"/>
      <c r="AH646" s="463"/>
      <c r="AI646" s="463"/>
      <c r="AJ646" s="460"/>
      <c r="AK646" s="460"/>
      <c r="AL646" s="460"/>
      <c r="AM646" s="460"/>
      <c r="AN646" s="460"/>
      <c r="AO646" s="460"/>
      <c r="AP646" s="463" t="s">
        <v>289</v>
      </c>
      <c r="AQ646" s="463">
        <v>0</v>
      </c>
      <c r="AT646" s="177" t="s">
        <v>1076</v>
      </c>
      <c r="AU646" s="392" t="s">
        <v>4055</v>
      </c>
      <c r="AV646" s="392" t="s">
        <v>4413</v>
      </c>
      <c r="AW646" s="392" t="s">
        <v>4414</v>
      </c>
      <c r="AX646" s="450" t="s">
        <v>4052</v>
      </c>
    </row>
    <row r="647" spans="1:50" ht="35.15" hidden="1" customHeight="1">
      <c r="A647" s="149">
        <v>643</v>
      </c>
      <c r="B647" s="597" t="s">
        <v>1076</v>
      </c>
      <c r="C647" s="597"/>
      <c r="D647" s="597" t="s">
        <v>4415</v>
      </c>
      <c r="E647" s="597" t="s">
        <v>4416</v>
      </c>
      <c r="F647" s="597" t="s">
        <v>281</v>
      </c>
      <c r="G647" s="597">
        <v>1</v>
      </c>
      <c r="H647" s="597">
        <v>0</v>
      </c>
      <c r="I647" s="597" t="s">
        <v>3874</v>
      </c>
      <c r="J647" s="597" t="s">
        <v>3882</v>
      </c>
      <c r="K647" s="597" t="s">
        <v>1652</v>
      </c>
      <c r="L647" s="597" t="s">
        <v>1108</v>
      </c>
      <c r="M647" s="597" t="s">
        <v>1062</v>
      </c>
      <c r="N647" s="597" t="s">
        <v>4416</v>
      </c>
      <c r="O647" s="597" t="s">
        <v>4416</v>
      </c>
      <c r="P647" s="597" t="s">
        <v>4417</v>
      </c>
      <c r="Q647" s="597">
        <v>6322</v>
      </c>
      <c r="R647" s="621">
        <v>6131</v>
      </c>
      <c r="S647" s="621">
        <v>4817</v>
      </c>
      <c r="T647" s="621">
        <v>855</v>
      </c>
      <c r="U647" s="621">
        <v>459</v>
      </c>
      <c r="V647" s="621">
        <v>1314</v>
      </c>
      <c r="W647" s="622">
        <v>0.78569999999999995</v>
      </c>
      <c r="X647" s="464">
        <v>0</v>
      </c>
      <c r="Y647" s="464">
        <v>1</v>
      </c>
      <c r="Z647" s="464">
        <v>1</v>
      </c>
      <c r="AA647" s="464">
        <v>0</v>
      </c>
      <c r="AB647" s="464" t="s">
        <v>1076</v>
      </c>
      <c r="AC647" s="463" t="s">
        <v>4418</v>
      </c>
      <c r="AD647" s="463"/>
      <c r="AE647" s="463"/>
      <c r="AF647" s="463"/>
      <c r="AG647" s="463"/>
      <c r="AH647" s="463"/>
      <c r="AI647" s="463"/>
      <c r="AJ647" s="460"/>
      <c r="AK647" s="460"/>
      <c r="AL647" s="460"/>
      <c r="AM647" s="460"/>
      <c r="AN647" s="460"/>
      <c r="AO647" s="460"/>
      <c r="AP647" s="463" t="s">
        <v>289</v>
      </c>
      <c r="AQ647" s="463">
        <v>0</v>
      </c>
      <c r="AT647" s="177" t="s">
        <v>1076</v>
      </c>
      <c r="AU647" s="392" t="s">
        <v>4061</v>
      </c>
      <c r="AV647" s="392" t="s">
        <v>4419</v>
      </c>
      <c r="AW647" s="392" t="s">
        <v>4420</v>
      </c>
      <c r="AX647" s="450" t="s">
        <v>4059</v>
      </c>
    </row>
    <row r="648" spans="1:50" ht="35.15" hidden="1" customHeight="1">
      <c r="A648" s="149">
        <v>644</v>
      </c>
      <c r="B648" s="597" t="s">
        <v>1076</v>
      </c>
      <c r="C648" s="597"/>
      <c r="D648" s="597" t="s">
        <v>4421</v>
      </c>
      <c r="E648" s="597" t="s">
        <v>4422</v>
      </c>
      <c r="F648" s="597" t="s">
        <v>281</v>
      </c>
      <c r="G648" s="597">
        <v>1</v>
      </c>
      <c r="H648" s="597">
        <v>0</v>
      </c>
      <c r="I648" s="597" t="s">
        <v>3874</v>
      </c>
      <c r="J648" s="597" t="s">
        <v>4108</v>
      </c>
      <c r="K648" s="597" t="s">
        <v>1076</v>
      </c>
      <c r="L648" s="597" t="s">
        <v>1108</v>
      </c>
      <c r="M648" s="597" t="s">
        <v>1062</v>
      </c>
      <c r="N648" s="597" t="s">
        <v>4107</v>
      </c>
      <c r="O648" s="597" t="s">
        <v>4423</v>
      </c>
      <c r="P648" s="597" t="s">
        <v>4424</v>
      </c>
      <c r="Q648" s="597">
        <v>29918</v>
      </c>
      <c r="R648" s="621">
        <v>27339</v>
      </c>
      <c r="S648" s="621">
        <v>27317</v>
      </c>
      <c r="T648" s="621">
        <v>0</v>
      </c>
      <c r="U648" s="621">
        <v>22</v>
      </c>
      <c r="V648" s="621">
        <v>22</v>
      </c>
      <c r="W648" s="622">
        <v>0.99919999999999998</v>
      </c>
      <c r="X648" s="464">
        <v>1</v>
      </c>
      <c r="Y648" s="464">
        <v>1</v>
      </c>
      <c r="Z648" s="464">
        <v>1</v>
      </c>
      <c r="AA648" s="464">
        <v>1</v>
      </c>
      <c r="AB648" s="464" t="s">
        <v>1076</v>
      </c>
      <c r="AC648" s="463" t="s">
        <v>4425</v>
      </c>
      <c r="AD648" s="463"/>
      <c r="AE648" s="463"/>
      <c r="AF648" s="463"/>
      <c r="AG648" s="463"/>
      <c r="AH648" s="463"/>
      <c r="AI648" s="463"/>
      <c r="AJ648" s="460"/>
      <c r="AK648" s="460"/>
      <c r="AL648" s="460"/>
      <c r="AM648" s="460"/>
      <c r="AN648" s="460"/>
      <c r="AO648" s="460"/>
      <c r="AP648" s="463" t="s">
        <v>289</v>
      </c>
      <c r="AQ648" s="463">
        <v>0</v>
      </c>
      <c r="AT648" s="177" t="s">
        <v>303</v>
      </c>
      <c r="AU648" s="392" t="s">
        <v>4069</v>
      </c>
      <c r="AV648" s="392" t="s">
        <v>4426</v>
      </c>
      <c r="AW648" s="392" t="s">
        <v>840</v>
      </c>
      <c r="AX648" s="450" t="s">
        <v>4065</v>
      </c>
    </row>
    <row r="649" spans="1:50" ht="35.15" hidden="1" customHeight="1">
      <c r="A649" s="149">
        <v>645</v>
      </c>
      <c r="B649" s="597" t="s">
        <v>1076</v>
      </c>
      <c r="C649" s="597"/>
      <c r="D649" s="597" t="s">
        <v>4427</v>
      </c>
      <c r="E649" s="597" t="s">
        <v>4428</v>
      </c>
      <c r="F649" s="597" t="s">
        <v>281</v>
      </c>
      <c r="G649" s="597">
        <v>1</v>
      </c>
      <c r="H649" s="597">
        <v>0</v>
      </c>
      <c r="I649" s="597" t="s">
        <v>3874</v>
      </c>
      <c r="J649" s="597" t="s">
        <v>4074</v>
      </c>
      <c r="K649" s="597" t="s">
        <v>3957</v>
      </c>
      <c r="L649" s="597" t="s">
        <v>1108</v>
      </c>
      <c r="M649" s="597" t="s">
        <v>1062</v>
      </c>
      <c r="N649" s="597" t="s">
        <v>4428</v>
      </c>
      <c r="O649" s="597" t="s">
        <v>4429</v>
      </c>
      <c r="P649" s="597" t="s">
        <v>4430</v>
      </c>
      <c r="Q649" s="597">
        <v>6359</v>
      </c>
      <c r="R649" s="621">
        <v>4465</v>
      </c>
      <c r="S649" s="621">
        <v>4225</v>
      </c>
      <c r="T649" s="621">
        <v>100</v>
      </c>
      <c r="U649" s="621">
        <v>140</v>
      </c>
      <c r="V649" s="621">
        <v>240</v>
      </c>
      <c r="W649" s="622">
        <v>0.94620000000000004</v>
      </c>
      <c r="X649" s="464">
        <v>0</v>
      </c>
      <c r="Y649" s="464">
        <v>1</v>
      </c>
      <c r="Z649" s="464">
        <v>1</v>
      </c>
      <c r="AA649" s="464">
        <v>0</v>
      </c>
      <c r="AB649" s="464" t="s">
        <v>1076</v>
      </c>
      <c r="AC649" s="463" t="s">
        <v>4431</v>
      </c>
      <c r="AD649" s="463"/>
      <c r="AE649" s="463"/>
      <c r="AF649" s="463"/>
      <c r="AG649" s="463"/>
      <c r="AH649" s="463"/>
      <c r="AI649" s="463"/>
      <c r="AJ649" s="460"/>
      <c r="AK649" s="460"/>
      <c r="AL649" s="460"/>
      <c r="AM649" s="460"/>
      <c r="AN649" s="460"/>
      <c r="AO649" s="460"/>
      <c r="AP649" s="463" t="s">
        <v>289</v>
      </c>
      <c r="AQ649" s="463">
        <v>0</v>
      </c>
      <c r="AT649" s="177" t="s">
        <v>1076</v>
      </c>
      <c r="AU649" s="392" t="s">
        <v>4076</v>
      </c>
      <c r="AV649" s="392" t="s">
        <v>4432</v>
      </c>
      <c r="AW649" s="392" t="s">
        <v>840</v>
      </c>
      <c r="AX649" s="450" t="s">
        <v>4073</v>
      </c>
    </row>
    <row r="650" spans="1:50" ht="35.15" hidden="1" customHeight="1">
      <c r="A650" s="149">
        <v>646</v>
      </c>
      <c r="B650" s="597" t="s">
        <v>1076</v>
      </c>
      <c r="C650" s="597"/>
      <c r="D650" s="597" t="s">
        <v>4433</v>
      </c>
      <c r="E650" s="597" t="s">
        <v>4434</v>
      </c>
      <c r="F650" s="597" t="s">
        <v>281</v>
      </c>
      <c r="G650" s="597">
        <v>1</v>
      </c>
      <c r="H650" s="597">
        <v>0</v>
      </c>
      <c r="I650" s="597" t="s">
        <v>3874</v>
      </c>
      <c r="J650" s="597" t="s">
        <v>4053</v>
      </c>
      <c r="K650" s="597" t="s">
        <v>3957</v>
      </c>
      <c r="L650" s="597" t="s">
        <v>1108</v>
      </c>
      <c r="M650" s="597" t="s">
        <v>1062</v>
      </c>
      <c r="N650" s="597" t="s">
        <v>4434</v>
      </c>
      <c r="O650" s="597" t="s">
        <v>4434</v>
      </c>
      <c r="P650" s="597" t="s">
        <v>4435</v>
      </c>
      <c r="Q650" s="597">
        <v>3389</v>
      </c>
      <c r="R650" s="621">
        <v>3389</v>
      </c>
      <c r="S650" s="621">
        <v>3354</v>
      </c>
      <c r="T650" s="621">
        <v>35</v>
      </c>
      <c r="U650" s="621">
        <v>0</v>
      </c>
      <c r="V650" s="621">
        <v>35</v>
      </c>
      <c r="W650" s="622">
        <v>0.98970000000000002</v>
      </c>
      <c r="X650" s="464">
        <v>1</v>
      </c>
      <c r="Y650" s="464">
        <v>1</v>
      </c>
      <c r="Z650" s="464">
        <v>1</v>
      </c>
      <c r="AA650" s="464">
        <v>1</v>
      </c>
      <c r="AB650" s="464" t="s">
        <v>1076</v>
      </c>
      <c r="AC650" s="463" t="s">
        <v>4436</v>
      </c>
      <c r="AD650" s="463"/>
      <c r="AE650" s="463"/>
      <c r="AF650" s="463"/>
      <c r="AG650" s="463"/>
      <c r="AH650" s="463"/>
      <c r="AI650" s="463"/>
      <c r="AJ650" s="460"/>
      <c r="AK650" s="460"/>
      <c r="AL650" s="460"/>
      <c r="AM650" s="460"/>
      <c r="AN650" s="460"/>
      <c r="AO650" s="460"/>
      <c r="AP650" s="463" t="s">
        <v>289</v>
      </c>
      <c r="AQ650" s="463">
        <v>0</v>
      </c>
      <c r="AT650" s="177" t="s">
        <v>1076</v>
      </c>
      <c r="AU650" s="392" t="s">
        <v>4082</v>
      </c>
      <c r="AV650" s="392" t="s">
        <v>4437</v>
      </c>
      <c r="AW650" s="392" t="s">
        <v>4438</v>
      </c>
      <c r="AX650" s="450" t="s">
        <v>4080</v>
      </c>
    </row>
    <row r="651" spans="1:50" ht="35.15" hidden="1" customHeight="1">
      <c r="A651" s="149">
        <v>647</v>
      </c>
      <c r="B651" s="597" t="s">
        <v>303</v>
      </c>
      <c r="C651" s="597"/>
      <c r="D651" s="597" t="s">
        <v>4439</v>
      </c>
      <c r="E651" s="597" t="s">
        <v>4440</v>
      </c>
      <c r="F651" s="597" t="s">
        <v>281</v>
      </c>
      <c r="G651" s="597">
        <v>1</v>
      </c>
      <c r="H651" s="597">
        <v>0</v>
      </c>
      <c r="I651" s="597" t="s">
        <v>3874</v>
      </c>
      <c r="J651" s="597" t="s">
        <v>4008</v>
      </c>
      <c r="K651" s="597" t="s">
        <v>1910</v>
      </c>
      <c r="L651" s="597" t="s">
        <v>1108</v>
      </c>
      <c r="M651" s="597" t="s">
        <v>1062</v>
      </c>
      <c r="N651" s="597" t="s">
        <v>4440</v>
      </c>
      <c r="O651" s="597" t="s">
        <v>4440</v>
      </c>
      <c r="P651" s="597" t="s">
        <v>4441</v>
      </c>
      <c r="Q651" s="597">
        <v>5527</v>
      </c>
      <c r="R651" s="621">
        <v>5439</v>
      </c>
      <c r="S651" s="621">
        <v>3935</v>
      </c>
      <c r="T651" s="621">
        <v>1470</v>
      </c>
      <c r="U651" s="621">
        <v>34</v>
      </c>
      <c r="V651" s="621">
        <v>1504</v>
      </c>
      <c r="W651" s="622">
        <v>0.72350000000000003</v>
      </c>
      <c r="X651" s="464">
        <v>0</v>
      </c>
      <c r="Y651" s="464">
        <v>1</v>
      </c>
      <c r="Z651" s="464">
        <v>1</v>
      </c>
      <c r="AA651" s="464">
        <v>0</v>
      </c>
      <c r="AB651" s="464" t="s">
        <v>303</v>
      </c>
      <c r="AC651" s="463" t="s">
        <v>4442</v>
      </c>
      <c r="AD651" s="463"/>
      <c r="AE651" s="463"/>
      <c r="AF651" s="463"/>
      <c r="AG651" s="463"/>
      <c r="AH651" s="463"/>
      <c r="AI651" s="463"/>
      <c r="AJ651" s="460"/>
      <c r="AK651" s="460"/>
      <c r="AL651" s="460"/>
      <c r="AM651" s="460"/>
      <c r="AN651" s="460"/>
      <c r="AO651" s="460"/>
      <c r="AP651" s="463" t="s">
        <v>289</v>
      </c>
      <c r="AQ651" s="463">
        <v>0</v>
      </c>
      <c r="AT651" s="177" t="s">
        <v>1076</v>
      </c>
      <c r="AU651" s="392" t="s">
        <v>4088</v>
      </c>
      <c r="AV651" s="392" t="s">
        <v>4443</v>
      </c>
      <c r="AW651" s="392" t="s">
        <v>4444</v>
      </c>
      <c r="AX651" s="450" t="s">
        <v>4086</v>
      </c>
    </row>
    <row r="652" spans="1:50" ht="35.15" hidden="1" customHeight="1">
      <c r="A652" s="149">
        <v>648</v>
      </c>
      <c r="B652" s="597" t="s">
        <v>1076</v>
      </c>
      <c r="C652" s="597"/>
      <c r="D652" s="597" t="s">
        <v>4445</v>
      </c>
      <c r="E652" s="597" t="s">
        <v>4446</v>
      </c>
      <c r="F652" s="597" t="s">
        <v>281</v>
      </c>
      <c r="G652" s="597">
        <v>1</v>
      </c>
      <c r="H652" s="597">
        <v>0</v>
      </c>
      <c r="I652" s="597" t="s">
        <v>3874</v>
      </c>
      <c r="J652" s="597" t="s">
        <v>3890</v>
      </c>
      <c r="K652" s="597" t="s">
        <v>4447</v>
      </c>
      <c r="L652" s="597" t="s">
        <v>1108</v>
      </c>
      <c r="M652" s="597" t="s">
        <v>1062</v>
      </c>
      <c r="N652" s="597" t="s">
        <v>4446</v>
      </c>
      <c r="O652" s="597" t="s">
        <v>4446</v>
      </c>
      <c r="P652" s="597" t="s">
        <v>4448</v>
      </c>
      <c r="Q652" s="597">
        <v>6374</v>
      </c>
      <c r="R652" s="621">
        <v>6374</v>
      </c>
      <c r="S652" s="621">
        <v>6218</v>
      </c>
      <c r="T652" s="621">
        <v>156</v>
      </c>
      <c r="U652" s="621">
        <v>0</v>
      </c>
      <c r="V652" s="621">
        <v>156</v>
      </c>
      <c r="W652" s="622">
        <v>0.97550000000000003</v>
      </c>
      <c r="X652" s="464">
        <v>0</v>
      </c>
      <c r="Y652" s="464">
        <v>1</v>
      </c>
      <c r="Z652" s="464">
        <v>1</v>
      </c>
      <c r="AA652" s="464">
        <v>0</v>
      </c>
      <c r="AB652" s="464" t="s">
        <v>1076</v>
      </c>
      <c r="AC652" s="463" t="s">
        <v>4449</v>
      </c>
      <c r="AD652" s="463"/>
      <c r="AE652" s="463"/>
      <c r="AF652" s="463"/>
      <c r="AG652" s="463"/>
      <c r="AH652" s="463"/>
      <c r="AI652" s="463"/>
      <c r="AJ652" s="460"/>
      <c r="AK652" s="460"/>
      <c r="AL652" s="460"/>
      <c r="AM652" s="460"/>
      <c r="AN652" s="460"/>
      <c r="AO652" s="460"/>
      <c r="AP652" s="463" t="s">
        <v>289</v>
      </c>
      <c r="AQ652" s="463">
        <v>0</v>
      </c>
      <c r="AT652" s="177" t="s">
        <v>1076</v>
      </c>
      <c r="AU652" s="392" t="s">
        <v>4096</v>
      </c>
      <c r="AV652" s="392" t="s">
        <v>4450</v>
      </c>
      <c r="AW652" s="392" t="s">
        <v>2636</v>
      </c>
      <c r="AX652" s="450" t="s">
        <v>4092</v>
      </c>
    </row>
    <row r="653" spans="1:50" ht="35.15" hidden="1" customHeight="1">
      <c r="A653" s="149">
        <v>649</v>
      </c>
      <c r="B653" s="597" t="s">
        <v>1076</v>
      </c>
      <c r="C653" s="597"/>
      <c r="D653" s="597" t="s">
        <v>4451</v>
      </c>
      <c r="E653" s="597" t="s">
        <v>1550</v>
      </c>
      <c r="F653" s="597" t="s">
        <v>281</v>
      </c>
      <c r="G653" s="597">
        <v>1</v>
      </c>
      <c r="H653" s="597">
        <v>0</v>
      </c>
      <c r="I653" s="597" t="s">
        <v>3874</v>
      </c>
      <c r="J653" s="597" t="s">
        <v>4008</v>
      </c>
      <c r="K653" s="597" t="s">
        <v>3957</v>
      </c>
      <c r="L653" s="597" t="s">
        <v>1108</v>
      </c>
      <c r="M653" s="597" t="s">
        <v>1062</v>
      </c>
      <c r="N653" s="597" t="s">
        <v>1550</v>
      </c>
      <c r="O653" s="597" t="s">
        <v>1550</v>
      </c>
      <c r="P653" s="597" t="s">
        <v>4452</v>
      </c>
      <c r="Q653" s="597">
        <v>1738</v>
      </c>
      <c r="R653" s="621">
        <v>1738</v>
      </c>
      <c r="S653" s="621">
        <v>1725</v>
      </c>
      <c r="T653" s="621">
        <v>13</v>
      </c>
      <c r="U653" s="621">
        <v>0</v>
      </c>
      <c r="V653" s="621">
        <v>13</v>
      </c>
      <c r="W653" s="622">
        <v>0.99250000000000005</v>
      </c>
      <c r="X653" s="464">
        <v>1</v>
      </c>
      <c r="Y653" s="464">
        <v>1</v>
      </c>
      <c r="Z653" s="464">
        <v>1</v>
      </c>
      <c r="AA653" s="464">
        <v>1</v>
      </c>
      <c r="AB653" s="464" t="s">
        <v>1076</v>
      </c>
      <c r="AC653" s="463" t="s">
        <v>4453</v>
      </c>
      <c r="AD653" s="463"/>
      <c r="AE653" s="463"/>
      <c r="AF653" s="463"/>
      <c r="AG653" s="463"/>
      <c r="AH653" s="463"/>
      <c r="AI653" s="463"/>
      <c r="AJ653" s="460"/>
      <c r="AK653" s="460"/>
      <c r="AL653" s="460"/>
      <c r="AM653" s="460"/>
      <c r="AN653" s="460"/>
      <c r="AO653" s="460"/>
      <c r="AP653" s="463" t="s">
        <v>289</v>
      </c>
      <c r="AQ653" s="463">
        <v>0</v>
      </c>
      <c r="AT653" s="177" t="s">
        <v>1076</v>
      </c>
      <c r="AU653" s="392" t="s">
        <v>4103</v>
      </c>
      <c r="AV653" s="392" t="s">
        <v>4454</v>
      </c>
      <c r="AW653" s="392" t="s">
        <v>4455</v>
      </c>
      <c r="AX653" s="450" t="s">
        <v>4100</v>
      </c>
    </row>
    <row r="654" spans="1:50" ht="35.15" hidden="1" customHeight="1">
      <c r="A654" s="149">
        <v>650</v>
      </c>
      <c r="B654" s="597" t="s">
        <v>1076</v>
      </c>
      <c r="C654" s="597"/>
      <c r="D654" s="597" t="s">
        <v>4456</v>
      </c>
      <c r="E654" s="597" t="s">
        <v>4457</v>
      </c>
      <c r="F654" s="597" t="s">
        <v>281</v>
      </c>
      <c r="G654" s="597">
        <v>1</v>
      </c>
      <c r="H654" s="597">
        <v>0</v>
      </c>
      <c r="I654" s="597" t="s">
        <v>3874</v>
      </c>
      <c r="J654" s="597" t="s">
        <v>3912</v>
      </c>
      <c r="K654" s="597" t="s">
        <v>3917</v>
      </c>
      <c r="L654" s="597" t="s">
        <v>1108</v>
      </c>
      <c r="M654" s="597" t="s">
        <v>1062</v>
      </c>
      <c r="N654" s="597" t="s">
        <v>4457</v>
      </c>
      <c r="O654" s="597" t="s">
        <v>4457</v>
      </c>
      <c r="P654" s="597" t="s">
        <v>4458</v>
      </c>
      <c r="Q654" s="597">
        <v>2692</v>
      </c>
      <c r="R654" s="621">
        <v>2490</v>
      </c>
      <c r="S654" s="621">
        <v>2446</v>
      </c>
      <c r="T654" s="621">
        <v>44</v>
      </c>
      <c r="U654" s="621">
        <v>0</v>
      </c>
      <c r="V654" s="621">
        <v>44</v>
      </c>
      <c r="W654" s="622">
        <v>0.98229999999999995</v>
      </c>
      <c r="X654" s="464">
        <v>1</v>
      </c>
      <c r="Y654" s="464">
        <v>0</v>
      </c>
      <c r="Z654" s="464">
        <v>1</v>
      </c>
      <c r="AA654" s="464">
        <v>0</v>
      </c>
      <c r="AB654" s="464" t="s">
        <v>1076</v>
      </c>
      <c r="AC654" s="463" t="s">
        <v>4459</v>
      </c>
      <c r="AD654" s="463"/>
      <c r="AE654" s="463"/>
      <c r="AF654" s="463"/>
      <c r="AG654" s="463"/>
      <c r="AH654" s="463"/>
      <c r="AI654" s="463"/>
      <c r="AJ654" s="460"/>
      <c r="AK654" s="460"/>
      <c r="AL654" s="460"/>
      <c r="AM654" s="460"/>
      <c r="AN654" s="460"/>
      <c r="AO654" s="460"/>
      <c r="AP654" s="463" t="s">
        <v>289</v>
      </c>
      <c r="AQ654" s="463">
        <v>0</v>
      </c>
      <c r="AT654" s="177" t="s">
        <v>1076</v>
      </c>
      <c r="AU654" s="392" t="s">
        <v>4111</v>
      </c>
      <c r="AV654" s="392" t="s">
        <v>4460</v>
      </c>
      <c r="AW654" s="392" t="s">
        <v>4107</v>
      </c>
      <c r="AX654" s="450" t="s">
        <v>4107</v>
      </c>
    </row>
    <row r="655" spans="1:50" ht="35.15" hidden="1" customHeight="1">
      <c r="A655" s="149">
        <v>651</v>
      </c>
      <c r="B655" s="597" t="s">
        <v>3946</v>
      </c>
      <c r="C655" s="597"/>
      <c r="D655" s="597" t="s">
        <v>4461</v>
      </c>
      <c r="E655" s="597" t="s">
        <v>4462</v>
      </c>
      <c r="F655" s="597" t="s">
        <v>281</v>
      </c>
      <c r="G655" s="597">
        <v>1</v>
      </c>
      <c r="H655" s="597">
        <v>0</v>
      </c>
      <c r="I655" s="597" t="s">
        <v>3874</v>
      </c>
      <c r="J655" s="597" t="s">
        <v>4392</v>
      </c>
      <c r="K655" s="597" t="s">
        <v>3948</v>
      </c>
      <c r="L655" s="597" t="s">
        <v>1108</v>
      </c>
      <c r="M655" s="597" t="s">
        <v>1062</v>
      </c>
      <c r="N655" s="597" t="s">
        <v>4462</v>
      </c>
      <c r="O655" s="597" t="s">
        <v>4462</v>
      </c>
      <c r="P655" s="597" t="s">
        <v>4463</v>
      </c>
      <c r="Q655" s="597">
        <v>4133</v>
      </c>
      <c r="R655" s="621">
        <v>3982</v>
      </c>
      <c r="S655" s="621">
        <v>3794</v>
      </c>
      <c r="T655" s="621">
        <v>188</v>
      </c>
      <c r="U655" s="621">
        <v>0</v>
      </c>
      <c r="V655" s="621">
        <v>188</v>
      </c>
      <c r="W655" s="622">
        <v>0.95279999999999998</v>
      </c>
      <c r="X655" s="464">
        <v>0</v>
      </c>
      <c r="Y655" s="464">
        <v>1</v>
      </c>
      <c r="Z655" s="464">
        <v>1</v>
      </c>
      <c r="AA655" s="464">
        <v>0</v>
      </c>
      <c r="AB655" s="464" t="s">
        <v>3946</v>
      </c>
      <c r="AC655" s="463" t="s">
        <v>4464</v>
      </c>
      <c r="AD655" s="463"/>
      <c r="AE655" s="463"/>
      <c r="AF655" s="463"/>
      <c r="AG655" s="463"/>
      <c r="AH655" s="463"/>
      <c r="AI655" s="463"/>
      <c r="AJ655" s="460"/>
      <c r="AK655" s="460"/>
      <c r="AL655" s="460"/>
      <c r="AM655" s="460"/>
      <c r="AN655" s="460"/>
      <c r="AO655" s="460"/>
      <c r="AP655" s="463" t="s">
        <v>289</v>
      </c>
      <c r="AQ655" s="463">
        <v>0</v>
      </c>
      <c r="AT655" s="177" t="s">
        <v>1076</v>
      </c>
      <c r="AU655" s="392" t="s">
        <v>4118</v>
      </c>
      <c r="AV655" s="392" t="s">
        <v>4465</v>
      </c>
      <c r="AW655" s="392" t="s">
        <v>4466</v>
      </c>
      <c r="AX655" s="450" t="s">
        <v>4115</v>
      </c>
    </row>
    <row r="656" spans="1:50" ht="35.15" hidden="1" customHeight="1">
      <c r="A656" s="149">
        <v>652</v>
      </c>
      <c r="B656" s="597" t="s">
        <v>1076</v>
      </c>
      <c r="C656" s="597"/>
      <c r="D656" s="597" t="s">
        <v>4467</v>
      </c>
      <c r="E656" s="597" t="s">
        <v>4468</v>
      </c>
      <c r="F656" s="597" t="s">
        <v>281</v>
      </c>
      <c r="G656" s="597">
        <v>1</v>
      </c>
      <c r="H656" s="597">
        <v>0</v>
      </c>
      <c r="I656" s="597" t="s">
        <v>3874</v>
      </c>
      <c r="J656" s="597" t="s">
        <v>3912</v>
      </c>
      <c r="K656" s="597" t="s">
        <v>1078</v>
      </c>
      <c r="L656" s="597" t="s">
        <v>1108</v>
      </c>
      <c r="M656" s="597" t="s">
        <v>1062</v>
      </c>
      <c r="N656" s="597" t="s">
        <v>4468</v>
      </c>
      <c r="O656" s="597" t="s">
        <v>4468</v>
      </c>
      <c r="P656" s="597" t="s">
        <v>4469</v>
      </c>
      <c r="Q656" s="597">
        <v>4864</v>
      </c>
      <c r="R656" s="621">
        <v>4987</v>
      </c>
      <c r="S656" s="621">
        <v>4579</v>
      </c>
      <c r="T656" s="621">
        <v>340</v>
      </c>
      <c r="U656" s="621">
        <v>68</v>
      </c>
      <c r="V656" s="621">
        <v>408</v>
      </c>
      <c r="W656" s="622">
        <v>0.91820000000000002</v>
      </c>
      <c r="X656" s="464">
        <v>0</v>
      </c>
      <c r="Y656" s="464">
        <v>1</v>
      </c>
      <c r="Z656" s="464">
        <v>1</v>
      </c>
      <c r="AA656" s="464">
        <v>0</v>
      </c>
      <c r="AB656" s="464" t="s">
        <v>1076</v>
      </c>
      <c r="AC656" s="463" t="s">
        <v>4470</v>
      </c>
      <c r="AD656" s="463"/>
      <c r="AE656" s="463"/>
      <c r="AF656" s="463"/>
      <c r="AG656" s="463"/>
      <c r="AH656" s="463"/>
      <c r="AI656" s="463"/>
      <c r="AJ656" s="460"/>
      <c r="AK656" s="460"/>
      <c r="AL656" s="460"/>
      <c r="AM656" s="460"/>
      <c r="AN656" s="460"/>
      <c r="AO656" s="460"/>
      <c r="AP656" s="463" t="s">
        <v>289</v>
      </c>
      <c r="AQ656" s="463">
        <v>0</v>
      </c>
      <c r="AT656" s="177" t="s">
        <v>1076</v>
      </c>
      <c r="AU656" s="392" t="s">
        <v>4126</v>
      </c>
      <c r="AV656" s="392" t="s">
        <v>4471</v>
      </c>
      <c r="AW656" s="392" t="s">
        <v>4472</v>
      </c>
      <c r="AX656" s="450" t="s">
        <v>4122</v>
      </c>
    </row>
    <row r="657" spans="1:50" ht="35.15" hidden="1" customHeight="1">
      <c r="A657" s="149">
        <v>653</v>
      </c>
      <c r="B657" s="597" t="s">
        <v>1076</v>
      </c>
      <c r="C657" s="597"/>
      <c r="D657" s="597" t="s">
        <v>4473</v>
      </c>
      <c r="E657" s="597" t="s">
        <v>4474</v>
      </c>
      <c r="F657" s="597" t="s">
        <v>281</v>
      </c>
      <c r="G657" s="597">
        <v>1</v>
      </c>
      <c r="H657" s="597">
        <v>0</v>
      </c>
      <c r="I657" s="597" t="s">
        <v>3874</v>
      </c>
      <c r="J657" s="597" t="s">
        <v>4108</v>
      </c>
      <c r="K657" s="597" t="s">
        <v>1076</v>
      </c>
      <c r="L657" s="597" t="s">
        <v>1108</v>
      </c>
      <c r="M657" s="597" t="s">
        <v>1062</v>
      </c>
      <c r="N657" s="597" t="s">
        <v>4474</v>
      </c>
      <c r="O657" s="597" t="s">
        <v>4474</v>
      </c>
      <c r="P657" s="597" t="s">
        <v>4475</v>
      </c>
      <c r="Q657" s="597">
        <v>2035</v>
      </c>
      <c r="R657" s="621">
        <v>2055</v>
      </c>
      <c r="S657" s="621">
        <v>2043</v>
      </c>
      <c r="T657" s="621">
        <v>12</v>
      </c>
      <c r="U657" s="621">
        <v>0</v>
      </c>
      <c r="V657" s="621">
        <v>12</v>
      </c>
      <c r="W657" s="622">
        <v>0.99419999999999997</v>
      </c>
      <c r="X657" s="464">
        <v>1</v>
      </c>
      <c r="Y657" s="464">
        <v>1</v>
      </c>
      <c r="Z657" s="464">
        <v>1</v>
      </c>
      <c r="AA657" s="464">
        <v>1</v>
      </c>
      <c r="AB657" s="464" t="s">
        <v>1076</v>
      </c>
      <c r="AC657" s="463" t="s">
        <v>4476</v>
      </c>
      <c r="AD657" s="463"/>
      <c r="AE657" s="463"/>
      <c r="AF657" s="463"/>
      <c r="AG657" s="463"/>
      <c r="AH657" s="463"/>
      <c r="AI657" s="463"/>
      <c r="AJ657" s="460"/>
      <c r="AK657" s="460"/>
      <c r="AL657" s="460"/>
      <c r="AM657" s="460"/>
      <c r="AN657" s="460"/>
      <c r="AO657" s="460"/>
      <c r="AP657" s="463" t="s">
        <v>289</v>
      </c>
      <c r="AQ657" s="463">
        <v>0</v>
      </c>
      <c r="AT657" s="177" t="s">
        <v>303</v>
      </c>
      <c r="AU657" s="392" t="s">
        <v>4133</v>
      </c>
      <c r="AV657" s="392" t="s">
        <v>4477</v>
      </c>
      <c r="AW657" s="392" t="s">
        <v>840</v>
      </c>
      <c r="AX657" s="450" t="s">
        <v>1910</v>
      </c>
    </row>
    <row r="658" spans="1:50" ht="35.15" hidden="1" customHeight="1">
      <c r="A658" s="149">
        <v>654</v>
      </c>
      <c r="B658" s="597" t="s">
        <v>1076</v>
      </c>
      <c r="C658" s="597"/>
      <c r="D658" s="597" t="s">
        <v>4478</v>
      </c>
      <c r="E658" s="597" t="s">
        <v>4479</v>
      </c>
      <c r="F658" s="597" t="s">
        <v>281</v>
      </c>
      <c r="G658" s="597">
        <v>1</v>
      </c>
      <c r="H658" s="597">
        <v>0</v>
      </c>
      <c r="I658" s="597" t="s">
        <v>3874</v>
      </c>
      <c r="J658" s="597" t="s">
        <v>4196</v>
      </c>
      <c r="K658" s="597" t="s">
        <v>1652</v>
      </c>
      <c r="L658" s="597" t="s">
        <v>1108</v>
      </c>
      <c r="M658" s="597" t="s">
        <v>1062</v>
      </c>
      <c r="N658" s="597" t="s">
        <v>4479</v>
      </c>
      <c r="O658" s="597" t="s">
        <v>4479</v>
      </c>
      <c r="P658" s="597" t="s">
        <v>4480</v>
      </c>
      <c r="Q658" s="597">
        <v>2641</v>
      </c>
      <c r="R658" s="621">
        <v>2794</v>
      </c>
      <c r="S658" s="621">
        <v>2744</v>
      </c>
      <c r="T658" s="621">
        <v>7</v>
      </c>
      <c r="U658" s="621">
        <v>43</v>
      </c>
      <c r="V658" s="621">
        <v>50</v>
      </c>
      <c r="W658" s="622">
        <v>0.98209999999999997</v>
      </c>
      <c r="X658" s="464">
        <v>1</v>
      </c>
      <c r="Y658" s="464">
        <v>1</v>
      </c>
      <c r="Z658" s="464">
        <v>1</v>
      </c>
      <c r="AA658" s="464">
        <v>1</v>
      </c>
      <c r="AB658" s="464" t="s">
        <v>1076</v>
      </c>
      <c r="AC658" s="463" t="s">
        <v>4481</v>
      </c>
      <c r="AD658" s="463"/>
      <c r="AE658" s="463"/>
      <c r="AF658" s="463"/>
      <c r="AG658" s="463"/>
      <c r="AH658" s="463"/>
      <c r="AI658" s="463"/>
      <c r="AJ658" s="460"/>
      <c r="AK658" s="460"/>
      <c r="AL658" s="460"/>
      <c r="AM658" s="460"/>
      <c r="AN658" s="460"/>
      <c r="AO658" s="460"/>
      <c r="AP658" s="463" t="s">
        <v>289</v>
      </c>
      <c r="AQ658" s="463">
        <v>0</v>
      </c>
      <c r="AT658" s="177" t="s">
        <v>1076</v>
      </c>
      <c r="AU658" s="392" t="s">
        <v>4145</v>
      </c>
      <c r="AV658" s="392" t="s">
        <v>4482</v>
      </c>
      <c r="AW658" s="392" t="s">
        <v>4483</v>
      </c>
      <c r="AX658" s="450" t="s">
        <v>4142</v>
      </c>
    </row>
    <row r="659" spans="1:50" ht="35.15" hidden="1" customHeight="1">
      <c r="A659" s="149">
        <v>655</v>
      </c>
      <c r="B659" s="597" t="s">
        <v>303</v>
      </c>
      <c r="C659" s="597"/>
      <c r="D659" s="597" t="s">
        <v>4484</v>
      </c>
      <c r="E659" s="597" t="s">
        <v>4485</v>
      </c>
      <c r="F659" s="597" t="s">
        <v>281</v>
      </c>
      <c r="G659" s="597">
        <v>1</v>
      </c>
      <c r="H659" s="597">
        <v>0</v>
      </c>
      <c r="I659" s="597" t="s">
        <v>3874</v>
      </c>
      <c r="J659" s="597" t="s">
        <v>4008</v>
      </c>
      <c r="K659" s="597" t="s">
        <v>1910</v>
      </c>
      <c r="L659" s="597" t="s">
        <v>1108</v>
      </c>
      <c r="M659" s="597" t="s">
        <v>1062</v>
      </c>
      <c r="N659" s="597" t="s">
        <v>4485</v>
      </c>
      <c r="O659" s="597" t="s">
        <v>4485</v>
      </c>
      <c r="P659" s="597" t="s">
        <v>4486</v>
      </c>
      <c r="Q659" s="597">
        <v>3154</v>
      </c>
      <c r="R659" s="621">
        <v>3138</v>
      </c>
      <c r="S659" s="621">
        <v>3086</v>
      </c>
      <c r="T659" s="621">
        <v>52</v>
      </c>
      <c r="U659" s="621">
        <v>0</v>
      </c>
      <c r="V659" s="621">
        <v>52</v>
      </c>
      <c r="W659" s="622">
        <v>0.98340000000000005</v>
      </c>
      <c r="X659" s="464">
        <v>1</v>
      </c>
      <c r="Y659" s="464">
        <v>1</v>
      </c>
      <c r="Z659" s="464">
        <v>1</v>
      </c>
      <c r="AA659" s="464">
        <v>1</v>
      </c>
      <c r="AB659" s="464" t="s">
        <v>303</v>
      </c>
      <c r="AC659" s="463" t="s">
        <v>4487</v>
      </c>
      <c r="AD659" s="463"/>
      <c r="AE659" s="463"/>
      <c r="AF659" s="463"/>
      <c r="AG659" s="463"/>
      <c r="AH659" s="463"/>
      <c r="AI659" s="463"/>
      <c r="AJ659" s="460"/>
      <c r="AK659" s="460"/>
      <c r="AL659" s="460"/>
      <c r="AM659" s="460"/>
      <c r="AN659" s="460"/>
      <c r="AO659" s="460"/>
      <c r="AP659" s="463" t="s">
        <v>289</v>
      </c>
      <c r="AQ659" s="463">
        <v>0</v>
      </c>
      <c r="AT659" s="177" t="s">
        <v>1076</v>
      </c>
      <c r="AU659" s="392" t="s">
        <v>4152</v>
      </c>
      <c r="AV659" s="392" t="s">
        <v>4488</v>
      </c>
      <c r="AW659" s="392" t="s">
        <v>4149</v>
      </c>
      <c r="AX659" s="450" t="s">
        <v>4149</v>
      </c>
    </row>
    <row r="660" spans="1:50" ht="35.15" hidden="1" customHeight="1">
      <c r="A660" s="149">
        <v>656</v>
      </c>
      <c r="B660" s="597" t="s">
        <v>1076</v>
      </c>
      <c r="C660" s="597"/>
      <c r="D660" s="597" t="s">
        <v>4489</v>
      </c>
      <c r="E660" s="597" t="s">
        <v>4490</v>
      </c>
      <c r="F660" s="597" t="s">
        <v>281</v>
      </c>
      <c r="G660" s="597">
        <v>1</v>
      </c>
      <c r="H660" s="597">
        <v>0</v>
      </c>
      <c r="I660" s="597" t="s">
        <v>3874</v>
      </c>
      <c r="J660" s="597" t="s">
        <v>3912</v>
      </c>
      <c r="K660" s="597" t="s">
        <v>1078</v>
      </c>
      <c r="L660" s="597" t="s">
        <v>1108</v>
      </c>
      <c r="M660" s="597" t="s">
        <v>1062</v>
      </c>
      <c r="N660" s="597" t="s">
        <v>4490</v>
      </c>
      <c r="O660" s="597" t="s">
        <v>4490</v>
      </c>
      <c r="P660" s="597" t="s">
        <v>4491</v>
      </c>
      <c r="Q660" s="597">
        <v>2742</v>
      </c>
      <c r="R660" s="621">
        <v>2783</v>
      </c>
      <c r="S660" s="621">
        <v>2665</v>
      </c>
      <c r="T660" s="621">
        <v>75</v>
      </c>
      <c r="U660" s="621">
        <v>43</v>
      </c>
      <c r="V660" s="621">
        <v>118</v>
      </c>
      <c r="W660" s="622">
        <v>0.95760000000000001</v>
      </c>
      <c r="X660" s="464">
        <v>0</v>
      </c>
      <c r="Y660" s="464">
        <v>1</v>
      </c>
      <c r="Z660" s="464">
        <v>1</v>
      </c>
      <c r="AA660" s="464">
        <v>0</v>
      </c>
      <c r="AB660" s="464" t="s">
        <v>1076</v>
      </c>
      <c r="AC660" s="463" t="s">
        <v>4492</v>
      </c>
      <c r="AD660" s="463"/>
      <c r="AE660" s="463"/>
      <c r="AF660" s="463"/>
      <c r="AG660" s="463"/>
      <c r="AH660" s="463"/>
      <c r="AI660" s="463"/>
      <c r="AJ660" s="460"/>
      <c r="AK660" s="460"/>
      <c r="AL660" s="460"/>
      <c r="AM660" s="460"/>
      <c r="AN660" s="460"/>
      <c r="AO660" s="460"/>
      <c r="AP660" s="463" t="s">
        <v>289</v>
      </c>
      <c r="AQ660" s="463">
        <v>0</v>
      </c>
      <c r="AT660" s="177" t="s">
        <v>1076</v>
      </c>
      <c r="AU660" s="392" t="s">
        <v>4158</v>
      </c>
      <c r="AV660" s="392" t="s">
        <v>4493</v>
      </c>
      <c r="AW660" s="392" t="s">
        <v>4494</v>
      </c>
      <c r="AX660" s="450" t="s">
        <v>4156</v>
      </c>
    </row>
    <row r="661" spans="1:50" ht="35.15" hidden="1" customHeight="1">
      <c r="A661" s="149">
        <v>657</v>
      </c>
      <c r="B661" s="597" t="s">
        <v>1076</v>
      </c>
      <c r="C661" s="597"/>
      <c r="D661" s="597" t="s">
        <v>4495</v>
      </c>
      <c r="E661" s="597" t="s">
        <v>4496</v>
      </c>
      <c r="F661" s="597" t="s">
        <v>281</v>
      </c>
      <c r="G661" s="597">
        <v>1</v>
      </c>
      <c r="H661" s="597">
        <v>0</v>
      </c>
      <c r="I661" s="597" t="s">
        <v>3874</v>
      </c>
      <c r="J661" s="597" t="s">
        <v>4001</v>
      </c>
      <c r="K661" s="597" t="s">
        <v>2141</v>
      </c>
      <c r="L661" s="597" t="s">
        <v>1108</v>
      </c>
      <c r="M661" s="597" t="s">
        <v>1062</v>
      </c>
      <c r="N661" s="597" t="s">
        <v>4496</v>
      </c>
      <c r="O661" s="597" t="s">
        <v>4496</v>
      </c>
      <c r="P661" s="597" t="s">
        <v>4497</v>
      </c>
      <c r="Q661" s="597">
        <v>4901</v>
      </c>
      <c r="R661" s="621">
        <v>5658</v>
      </c>
      <c r="S661" s="621">
        <v>5249</v>
      </c>
      <c r="T661" s="621">
        <v>395</v>
      </c>
      <c r="U661" s="621">
        <v>14</v>
      </c>
      <c r="V661" s="621">
        <v>409</v>
      </c>
      <c r="W661" s="622">
        <v>0.92769999999999997</v>
      </c>
      <c r="X661" s="464">
        <v>0</v>
      </c>
      <c r="Y661" s="464">
        <v>1</v>
      </c>
      <c r="Z661" s="464">
        <v>1</v>
      </c>
      <c r="AA661" s="464">
        <v>0</v>
      </c>
      <c r="AB661" s="464" t="s">
        <v>1076</v>
      </c>
      <c r="AC661" s="463" t="s">
        <v>4498</v>
      </c>
      <c r="AD661" s="463"/>
      <c r="AE661" s="463"/>
      <c r="AF661" s="463"/>
      <c r="AG661" s="463"/>
      <c r="AH661" s="463"/>
      <c r="AI661" s="463"/>
      <c r="AJ661" s="460"/>
      <c r="AK661" s="460"/>
      <c r="AL661" s="460"/>
      <c r="AM661" s="460"/>
      <c r="AN661" s="460"/>
      <c r="AO661" s="460"/>
      <c r="AP661" s="463" t="s">
        <v>289</v>
      </c>
      <c r="AQ661" s="463">
        <v>0</v>
      </c>
      <c r="AT661" s="177" t="s">
        <v>1076</v>
      </c>
      <c r="AU661" s="392" t="s">
        <v>4166</v>
      </c>
      <c r="AV661" s="392" t="s">
        <v>4499</v>
      </c>
      <c r="AW661" s="392" t="s">
        <v>4500</v>
      </c>
      <c r="AX661" s="450" t="s">
        <v>4162</v>
      </c>
    </row>
    <row r="662" spans="1:50" ht="35.15" hidden="1" customHeight="1">
      <c r="A662" s="149">
        <v>658</v>
      </c>
      <c r="B662" s="597" t="s">
        <v>3946</v>
      </c>
      <c r="C662" s="597"/>
      <c r="D662" s="597" t="s">
        <v>4501</v>
      </c>
      <c r="E662" s="597" t="s">
        <v>4502</v>
      </c>
      <c r="F662" s="597" t="s">
        <v>281</v>
      </c>
      <c r="G662" s="597">
        <v>1</v>
      </c>
      <c r="H662" s="597">
        <v>0</v>
      </c>
      <c r="I662" s="597" t="s">
        <v>3874</v>
      </c>
      <c r="J662" s="597" t="s">
        <v>4074</v>
      </c>
      <c r="K662" s="597" t="s">
        <v>3948</v>
      </c>
      <c r="L662" s="597" t="s">
        <v>1108</v>
      </c>
      <c r="M662" s="597" t="s">
        <v>1062</v>
      </c>
      <c r="N662" s="597" t="s">
        <v>4502</v>
      </c>
      <c r="O662" s="597" t="s">
        <v>4502</v>
      </c>
      <c r="P662" s="597" t="s">
        <v>4503</v>
      </c>
      <c r="Q662" s="597">
        <v>3150</v>
      </c>
      <c r="R662" s="621">
        <v>3150</v>
      </c>
      <c r="S662" s="621">
        <v>2991</v>
      </c>
      <c r="T662" s="621">
        <v>153</v>
      </c>
      <c r="U662" s="621">
        <v>6</v>
      </c>
      <c r="V662" s="621">
        <v>159</v>
      </c>
      <c r="W662" s="622">
        <v>0.94950000000000001</v>
      </c>
      <c r="X662" s="464">
        <v>0</v>
      </c>
      <c r="Y662" s="464">
        <v>1</v>
      </c>
      <c r="Z662" s="464">
        <v>1</v>
      </c>
      <c r="AA662" s="464">
        <v>0</v>
      </c>
      <c r="AB662" s="464" t="s">
        <v>3946</v>
      </c>
      <c r="AC662" s="463" t="s">
        <v>4504</v>
      </c>
      <c r="AD662" s="463"/>
      <c r="AE662" s="463"/>
      <c r="AF662" s="463"/>
      <c r="AG662" s="463"/>
      <c r="AH662" s="463"/>
      <c r="AI662" s="463"/>
      <c r="AJ662" s="460"/>
      <c r="AK662" s="460"/>
      <c r="AL662" s="460"/>
      <c r="AM662" s="460"/>
      <c r="AN662" s="460"/>
      <c r="AO662" s="460"/>
      <c r="AP662" s="463" t="s">
        <v>289</v>
      </c>
      <c r="AQ662" s="463">
        <v>0</v>
      </c>
      <c r="AT662" s="177" t="s">
        <v>1076</v>
      </c>
      <c r="AU662" s="392" t="s">
        <v>4167</v>
      </c>
      <c r="AV662" s="392" t="s">
        <v>4505</v>
      </c>
      <c r="AW662" s="392" t="s">
        <v>4506</v>
      </c>
      <c r="AX662" s="450" t="s">
        <v>4162</v>
      </c>
    </row>
    <row r="663" spans="1:50" ht="35.15" hidden="1" customHeight="1">
      <c r="A663" s="149">
        <v>659</v>
      </c>
      <c r="B663" s="597" t="s">
        <v>1076</v>
      </c>
      <c r="C663" s="597"/>
      <c r="D663" s="597" t="s">
        <v>4507</v>
      </c>
      <c r="E663" s="597" t="s">
        <v>4508</v>
      </c>
      <c r="F663" s="597" t="s">
        <v>281</v>
      </c>
      <c r="G663" s="597">
        <v>1</v>
      </c>
      <c r="H663" s="597">
        <v>0</v>
      </c>
      <c r="I663" s="597" t="s">
        <v>3874</v>
      </c>
      <c r="J663" s="597" t="s">
        <v>3979</v>
      </c>
      <c r="K663" s="597" t="s">
        <v>1076</v>
      </c>
      <c r="L663" s="597" t="s">
        <v>1108</v>
      </c>
      <c r="M663" s="597" t="s">
        <v>1062</v>
      </c>
      <c r="N663" s="597" t="s">
        <v>4508</v>
      </c>
      <c r="O663" s="597" t="s">
        <v>4508</v>
      </c>
      <c r="P663" s="597" t="s">
        <v>4509</v>
      </c>
      <c r="Q663" s="597">
        <v>5800</v>
      </c>
      <c r="R663" s="621">
        <v>5800</v>
      </c>
      <c r="S663" s="621">
        <v>5796</v>
      </c>
      <c r="T663" s="621">
        <v>4</v>
      </c>
      <c r="U663" s="621">
        <v>0</v>
      </c>
      <c r="V663" s="621">
        <v>4</v>
      </c>
      <c r="W663" s="622">
        <v>0.99929999999999997</v>
      </c>
      <c r="X663" s="464">
        <v>1</v>
      </c>
      <c r="Y663" s="464">
        <v>1</v>
      </c>
      <c r="Z663" s="595">
        <v>1</v>
      </c>
      <c r="AA663" s="595">
        <v>1</v>
      </c>
      <c r="AB663" s="595" t="s">
        <v>1076</v>
      </c>
      <c r="AC663" s="463" t="s">
        <v>4510</v>
      </c>
      <c r="AD663" s="463"/>
      <c r="AE663" s="463"/>
      <c r="AF663" s="463"/>
      <c r="AG663" s="463"/>
      <c r="AH663" s="463"/>
      <c r="AI663" s="463"/>
      <c r="AJ663" s="460"/>
      <c r="AK663" s="460"/>
      <c r="AL663" s="460"/>
      <c r="AM663" s="460"/>
      <c r="AN663" s="460"/>
      <c r="AO663" s="460"/>
      <c r="AP663" s="463" t="s">
        <v>289</v>
      </c>
      <c r="AQ663" s="463">
        <v>0</v>
      </c>
      <c r="AT663" s="177" t="s">
        <v>1076</v>
      </c>
      <c r="AU663" s="392" t="s">
        <v>4174</v>
      </c>
      <c r="AV663" s="392" t="s">
        <v>4511</v>
      </c>
      <c r="AW663" s="392" t="s">
        <v>4171</v>
      </c>
      <c r="AX663" s="450" t="s">
        <v>4171</v>
      </c>
    </row>
    <row r="664" spans="1:50" ht="35.15" hidden="1" customHeight="1">
      <c r="A664" s="149">
        <v>660</v>
      </c>
      <c r="B664" s="597" t="s">
        <v>1076</v>
      </c>
      <c r="C664" s="597"/>
      <c r="D664" s="597" t="s">
        <v>4512</v>
      </c>
      <c r="E664" s="597" t="s">
        <v>4513</v>
      </c>
      <c r="F664" s="597" t="s">
        <v>281</v>
      </c>
      <c r="G664" s="597">
        <v>1</v>
      </c>
      <c r="H664" s="597">
        <v>0</v>
      </c>
      <c r="I664" s="597" t="s">
        <v>3874</v>
      </c>
      <c r="J664" s="597" t="s">
        <v>3994</v>
      </c>
      <c r="K664" s="597" t="s">
        <v>2132</v>
      </c>
      <c r="L664" s="597" t="s">
        <v>1108</v>
      </c>
      <c r="M664" s="597" t="s">
        <v>1062</v>
      </c>
      <c r="N664" s="597" t="s">
        <v>4513</v>
      </c>
      <c r="O664" s="597" t="s">
        <v>4513</v>
      </c>
      <c r="P664" s="597" t="s">
        <v>4514</v>
      </c>
      <c r="Q664" s="597">
        <v>29731</v>
      </c>
      <c r="R664" s="621">
        <v>29731</v>
      </c>
      <c r="S664" s="621">
        <v>28988</v>
      </c>
      <c r="T664" s="621">
        <v>722</v>
      </c>
      <c r="U664" s="621">
        <v>21</v>
      </c>
      <c r="V664" s="621">
        <v>743</v>
      </c>
      <c r="W664" s="622">
        <v>0.97499999999999998</v>
      </c>
      <c r="X664" s="464">
        <v>0</v>
      </c>
      <c r="Y664" s="464">
        <v>1</v>
      </c>
      <c r="Z664" s="464">
        <v>1</v>
      </c>
      <c r="AA664" s="464">
        <v>0</v>
      </c>
      <c r="AB664" s="464" t="s">
        <v>1076</v>
      </c>
      <c r="AC664" s="463" t="s">
        <v>4515</v>
      </c>
      <c r="AD664" s="463"/>
      <c r="AE664" s="463"/>
      <c r="AF664" s="463"/>
      <c r="AG664" s="463"/>
      <c r="AH664" s="463"/>
      <c r="AI664" s="463"/>
      <c r="AJ664" s="460"/>
      <c r="AK664" s="460"/>
      <c r="AL664" s="460"/>
      <c r="AM664" s="460"/>
      <c r="AN664" s="460"/>
      <c r="AO664" s="460"/>
      <c r="AP664" s="463" t="s">
        <v>289</v>
      </c>
      <c r="AQ664" s="463">
        <v>0</v>
      </c>
      <c r="AT664" s="177" t="s">
        <v>1076</v>
      </c>
      <c r="AU664" s="392" t="s">
        <v>4179</v>
      </c>
      <c r="AV664" s="392" t="s">
        <v>4516</v>
      </c>
      <c r="AW664" s="392" t="s">
        <v>840</v>
      </c>
      <c r="AX664" s="450" t="s">
        <v>4177</v>
      </c>
    </row>
    <row r="665" spans="1:50" ht="35.15" hidden="1" customHeight="1">
      <c r="A665" s="149">
        <v>661</v>
      </c>
      <c r="B665" s="597" t="s">
        <v>303</v>
      </c>
      <c r="C665" s="597"/>
      <c r="D665" s="597" t="s">
        <v>4517</v>
      </c>
      <c r="E665" s="597" t="s">
        <v>4518</v>
      </c>
      <c r="F665" s="597" t="s">
        <v>281</v>
      </c>
      <c r="G665" s="597">
        <v>1</v>
      </c>
      <c r="H665" s="597">
        <v>0</v>
      </c>
      <c r="I665" s="597" t="s">
        <v>3874</v>
      </c>
      <c r="J665" s="597" t="s">
        <v>4287</v>
      </c>
      <c r="K665" s="597" t="s">
        <v>1626</v>
      </c>
      <c r="L665" s="597" t="s">
        <v>1108</v>
      </c>
      <c r="M665" s="597" t="s">
        <v>1062</v>
      </c>
      <c r="N665" s="597" t="s">
        <v>4518</v>
      </c>
      <c r="O665" s="597" t="s">
        <v>4518</v>
      </c>
      <c r="P665" s="597" t="s">
        <v>4519</v>
      </c>
      <c r="Q665" s="597">
        <v>2382</v>
      </c>
      <c r="R665" s="621">
        <v>2324</v>
      </c>
      <c r="S665" s="621">
        <v>2283</v>
      </c>
      <c r="T665" s="621">
        <v>9</v>
      </c>
      <c r="U665" s="621">
        <v>32</v>
      </c>
      <c r="V665" s="621">
        <v>41</v>
      </c>
      <c r="W665" s="622">
        <v>0.98240000000000005</v>
      </c>
      <c r="X665" s="464">
        <v>1</v>
      </c>
      <c r="Y665" s="464">
        <v>1</v>
      </c>
      <c r="Z665" s="464">
        <v>1</v>
      </c>
      <c r="AA665" s="464">
        <v>1</v>
      </c>
      <c r="AB665" s="464" t="s">
        <v>303</v>
      </c>
      <c r="AC665" s="463" t="s">
        <v>4520</v>
      </c>
      <c r="AD665" s="463"/>
      <c r="AE665" s="463"/>
      <c r="AF665" s="463"/>
      <c r="AG665" s="463"/>
      <c r="AH665" s="463"/>
      <c r="AI665" s="463"/>
      <c r="AJ665" s="460"/>
      <c r="AK665" s="460"/>
      <c r="AL665" s="460"/>
      <c r="AM665" s="460"/>
      <c r="AN665" s="460"/>
      <c r="AO665" s="460"/>
      <c r="AP665" s="463" t="s">
        <v>289</v>
      </c>
      <c r="AQ665" s="463">
        <v>0</v>
      </c>
      <c r="AT665" s="177" t="s">
        <v>303</v>
      </c>
      <c r="AU665" s="392" t="s">
        <v>4185</v>
      </c>
      <c r="AV665" s="392" t="s">
        <v>4521</v>
      </c>
      <c r="AW665" s="392" t="s">
        <v>4183</v>
      </c>
      <c r="AX665" s="450" t="s">
        <v>4183</v>
      </c>
    </row>
    <row r="666" spans="1:50" ht="35.15" hidden="1" customHeight="1">
      <c r="A666" s="149">
        <v>662</v>
      </c>
      <c r="B666" s="597" t="s">
        <v>1076</v>
      </c>
      <c r="C666" s="597"/>
      <c r="D666" s="597" t="s">
        <v>4522</v>
      </c>
      <c r="E666" s="597" t="s">
        <v>4523</v>
      </c>
      <c r="F666" s="597" t="s">
        <v>281</v>
      </c>
      <c r="G666" s="597">
        <v>1</v>
      </c>
      <c r="H666" s="597">
        <v>0</v>
      </c>
      <c r="I666" s="597" t="s">
        <v>3874</v>
      </c>
      <c r="J666" s="597" t="s">
        <v>4001</v>
      </c>
      <c r="K666" s="597" t="s">
        <v>2141</v>
      </c>
      <c r="L666" s="597" t="s">
        <v>1108</v>
      </c>
      <c r="M666" s="597" t="s">
        <v>1062</v>
      </c>
      <c r="N666" s="597" t="s">
        <v>4523</v>
      </c>
      <c r="O666" s="597" t="s">
        <v>4523</v>
      </c>
      <c r="P666" s="597" t="s">
        <v>4524</v>
      </c>
      <c r="Q666" s="597">
        <v>5285</v>
      </c>
      <c r="R666" s="621">
        <v>5295</v>
      </c>
      <c r="S666" s="621">
        <v>3697</v>
      </c>
      <c r="T666" s="621">
        <v>1499</v>
      </c>
      <c r="U666" s="621">
        <v>99</v>
      </c>
      <c r="V666" s="621">
        <v>1598</v>
      </c>
      <c r="W666" s="622">
        <v>0.69820000000000004</v>
      </c>
      <c r="X666" s="464">
        <v>0</v>
      </c>
      <c r="Y666" s="464">
        <v>0</v>
      </c>
      <c r="Z666" s="464">
        <v>1</v>
      </c>
      <c r="AA666" s="464">
        <v>0</v>
      </c>
      <c r="AB666" s="464" t="s">
        <v>1076</v>
      </c>
      <c r="AC666" s="463" t="s">
        <v>4525</v>
      </c>
      <c r="AD666" s="463"/>
      <c r="AE666" s="463"/>
      <c r="AF666" s="463"/>
      <c r="AG666" s="463"/>
      <c r="AH666" s="463"/>
      <c r="AI666" s="463"/>
      <c r="AJ666" s="460"/>
      <c r="AK666" s="460"/>
      <c r="AL666" s="460"/>
      <c r="AM666" s="460"/>
      <c r="AN666" s="460"/>
      <c r="AO666" s="460"/>
      <c r="AP666" s="463" t="s">
        <v>289</v>
      </c>
      <c r="AQ666" s="463">
        <v>0</v>
      </c>
      <c r="AT666" s="177" t="s">
        <v>1076</v>
      </c>
      <c r="AU666" s="392" t="s">
        <v>4191</v>
      </c>
      <c r="AV666" s="392" t="s">
        <v>4526</v>
      </c>
      <c r="AW666" s="392" t="s">
        <v>4527</v>
      </c>
      <c r="AX666" s="450" t="s">
        <v>4189</v>
      </c>
    </row>
    <row r="667" spans="1:50" ht="35.15" hidden="1" customHeight="1">
      <c r="A667" s="149">
        <v>663</v>
      </c>
      <c r="B667" s="597" t="s">
        <v>1076</v>
      </c>
      <c r="C667" s="597"/>
      <c r="D667" s="597" t="s">
        <v>4528</v>
      </c>
      <c r="E667" s="597" t="s">
        <v>4529</v>
      </c>
      <c r="F667" s="597" t="s">
        <v>281</v>
      </c>
      <c r="G667" s="597">
        <v>1</v>
      </c>
      <c r="H667" s="597">
        <v>0</v>
      </c>
      <c r="I667" s="597" t="s">
        <v>3874</v>
      </c>
      <c r="J667" s="597" t="s">
        <v>3912</v>
      </c>
      <c r="K667" s="597" t="s">
        <v>1078</v>
      </c>
      <c r="L667" s="597" t="s">
        <v>1108</v>
      </c>
      <c r="M667" s="597" t="s">
        <v>1062</v>
      </c>
      <c r="N667" s="597" t="s">
        <v>4530</v>
      </c>
      <c r="O667" s="597" t="s">
        <v>4529</v>
      </c>
      <c r="P667" s="597" t="s">
        <v>4531</v>
      </c>
      <c r="Q667" s="597">
        <v>2276</v>
      </c>
      <c r="R667" s="621">
        <v>2276</v>
      </c>
      <c r="S667" s="621">
        <v>2268</v>
      </c>
      <c r="T667" s="621">
        <v>0</v>
      </c>
      <c r="U667" s="621">
        <v>8</v>
      </c>
      <c r="V667" s="621">
        <v>8</v>
      </c>
      <c r="W667" s="622">
        <v>0.99650000000000005</v>
      </c>
      <c r="X667" s="464">
        <v>1</v>
      </c>
      <c r="Y667" s="464">
        <v>1</v>
      </c>
      <c r="Z667" s="464">
        <v>1</v>
      </c>
      <c r="AA667" s="464">
        <v>1</v>
      </c>
      <c r="AB667" s="464" t="s">
        <v>1076</v>
      </c>
      <c r="AC667" s="463" t="s">
        <v>4532</v>
      </c>
      <c r="AD667" s="463"/>
      <c r="AE667" s="463"/>
      <c r="AF667" s="463"/>
      <c r="AG667" s="463"/>
      <c r="AH667" s="463"/>
      <c r="AI667" s="463"/>
      <c r="AJ667" s="460"/>
      <c r="AK667" s="460"/>
      <c r="AL667" s="460"/>
      <c r="AM667" s="460"/>
      <c r="AN667" s="460"/>
      <c r="AO667" s="460"/>
      <c r="AP667" s="463" t="s">
        <v>289</v>
      </c>
      <c r="AQ667" s="463">
        <v>0</v>
      </c>
      <c r="AT667" s="177" t="s">
        <v>1076</v>
      </c>
      <c r="AU667" s="392" t="s">
        <v>4198</v>
      </c>
      <c r="AV667" s="392" t="s">
        <v>4533</v>
      </c>
      <c r="AW667" s="392" t="s">
        <v>4195</v>
      </c>
      <c r="AX667" s="450" t="s">
        <v>4195</v>
      </c>
    </row>
    <row r="668" spans="1:50" ht="35.15" hidden="1" customHeight="1">
      <c r="A668" s="149">
        <v>664</v>
      </c>
      <c r="B668" s="597" t="s">
        <v>303</v>
      </c>
      <c r="C668" s="597"/>
      <c r="D668" s="597" t="s">
        <v>4534</v>
      </c>
      <c r="E668" s="597" t="s">
        <v>4535</v>
      </c>
      <c r="F668" s="597" t="s">
        <v>281</v>
      </c>
      <c r="G668" s="597">
        <v>1</v>
      </c>
      <c r="H668" s="597">
        <v>0</v>
      </c>
      <c r="I668" s="597" t="s">
        <v>3874</v>
      </c>
      <c r="J668" s="597" t="s">
        <v>4536</v>
      </c>
      <c r="K668" s="597" t="s">
        <v>1910</v>
      </c>
      <c r="L668" s="597" t="s">
        <v>1108</v>
      </c>
      <c r="M668" s="597" t="s">
        <v>1062</v>
      </c>
      <c r="N668" s="597" t="s">
        <v>4535</v>
      </c>
      <c r="O668" s="597" t="s">
        <v>4535</v>
      </c>
      <c r="P668" s="597" t="s">
        <v>4537</v>
      </c>
      <c r="Q668" s="597">
        <v>4045</v>
      </c>
      <c r="R668" s="621">
        <v>3967</v>
      </c>
      <c r="S668" s="621">
        <v>3816</v>
      </c>
      <c r="T668" s="621">
        <v>139</v>
      </c>
      <c r="U668" s="621">
        <v>12</v>
      </c>
      <c r="V668" s="621">
        <v>151</v>
      </c>
      <c r="W668" s="622">
        <v>0.96189999999999998</v>
      </c>
      <c r="X668" s="464">
        <v>0</v>
      </c>
      <c r="Y668" s="464">
        <v>0</v>
      </c>
      <c r="Z668" s="464">
        <v>1</v>
      </c>
      <c r="AA668" s="464">
        <v>0</v>
      </c>
      <c r="AB668" s="464" t="s">
        <v>303</v>
      </c>
      <c r="AC668" s="463" t="s">
        <v>4538</v>
      </c>
      <c r="AD668" s="463"/>
      <c r="AE668" s="463"/>
      <c r="AF668" s="463"/>
      <c r="AG668" s="463"/>
      <c r="AH668" s="463"/>
      <c r="AI668" s="463"/>
      <c r="AJ668" s="460"/>
      <c r="AK668" s="460"/>
      <c r="AL668" s="460"/>
      <c r="AM668" s="460"/>
      <c r="AN668" s="460"/>
      <c r="AO668" s="460"/>
      <c r="AP668" s="463" t="s">
        <v>289</v>
      </c>
      <c r="AQ668" s="463">
        <v>0</v>
      </c>
      <c r="AT668" s="177" t="s">
        <v>1076</v>
      </c>
      <c r="AU668" s="392" t="s">
        <v>4204</v>
      </c>
      <c r="AV668" s="392" t="s">
        <v>4539</v>
      </c>
      <c r="AW668" s="392" t="s">
        <v>4201</v>
      </c>
      <c r="AX668" s="450" t="s">
        <v>4201</v>
      </c>
    </row>
    <row r="669" spans="1:50" ht="35.15" hidden="1" customHeight="1">
      <c r="A669" s="149">
        <v>665</v>
      </c>
      <c r="B669" s="597" t="s">
        <v>1076</v>
      </c>
      <c r="C669" s="597"/>
      <c r="D669" s="597" t="s">
        <v>4540</v>
      </c>
      <c r="E669" s="597" t="s">
        <v>4541</v>
      </c>
      <c r="F669" s="597" t="s">
        <v>281</v>
      </c>
      <c r="G669" s="597">
        <v>1</v>
      </c>
      <c r="H669" s="597">
        <v>0</v>
      </c>
      <c r="I669" s="597" t="s">
        <v>3874</v>
      </c>
      <c r="J669" s="597" t="s">
        <v>4108</v>
      </c>
      <c r="K669" s="597" t="s">
        <v>1076</v>
      </c>
      <c r="L669" s="597" t="s">
        <v>1108</v>
      </c>
      <c r="M669" s="597" t="s">
        <v>1062</v>
      </c>
      <c r="N669" s="597" t="s">
        <v>4541</v>
      </c>
      <c r="O669" s="597" t="s">
        <v>4541</v>
      </c>
      <c r="P669" s="597" t="s">
        <v>4542</v>
      </c>
      <c r="Q669" s="597">
        <v>2802</v>
      </c>
      <c r="R669" s="621">
        <v>2802</v>
      </c>
      <c r="S669" s="621">
        <v>2773</v>
      </c>
      <c r="T669" s="621">
        <v>23</v>
      </c>
      <c r="U669" s="621">
        <v>6</v>
      </c>
      <c r="V669" s="621">
        <v>29</v>
      </c>
      <c r="W669" s="622">
        <v>0.98970000000000002</v>
      </c>
      <c r="X669" s="464">
        <v>1</v>
      </c>
      <c r="Y669" s="464">
        <v>1</v>
      </c>
      <c r="Z669" s="464">
        <v>1</v>
      </c>
      <c r="AA669" s="464">
        <v>1</v>
      </c>
      <c r="AB669" s="464" t="s">
        <v>1076</v>
      </c>
      <c r="AC669" s="463" t="s">
        <v>4543</v>
      </c>
      <c r="AD669" s="463"/>
      <c r="AE669" s="463"/>
      <c r="AF669" s="463"/>
      <c r="AG669" s="463"/>
      <c r="AH669" s="463"/>
      <c r="AI669" s="463"/>
      <c r="AJ669" s="460"/>
      <c r="AK669" s="460"/>
      <c r="AL669" s="460"/>
      <c r="AM669" s="460"/>
      <c r="AN669" s="460"/>
      <c r="AO669" s="460"/>
      <c r="AP669" s="463" t="s">
        <v>289</v>
      </c>
      <c r="AQ669" s="463">
        <v>0</v>
      </c>
      <c r="AT669" s="177" t="s">
        <v>1076</v>
      </c>
      <c r="AU669" s="392" t="s">
        <v>4209</v>
      </c>
      <c r="AV669" s="392" t="s">
        <v>4544</v>
      </c>
      <c r="AW669" s="392" t="s">
        <v>4545</v>
      </c>
      <c r="AX669" s="450" t="s">
        <v>4207</v>
      </c>
    </row>
    <row r="670" spans="1:50" ht="35.15" hidden="1" customHeight="1">
      <c r="A670" s="149">
        <v>666</v>
      </c>
      <c r="B670" s="597" t="s">
        <v>1076</v>
      </c>
      <c r="C670" s="597"/>
      <c r="D670" s="597" t="s">
        <v>4546</v>
      </c>
      <c r="E670" s="597" t="s">
        <v>4547</v>
      </c>
      <c r="F670" s="597" t="s">
        <v>281</v>
      </c>
      <c r="G670" s="597">
        <v>1</v>
      </c>
      <c r="H670" s="597">
        <v>0</v>
      </c>
      <c r="I670" s="597" t="s">
        <v>3874</v>
      </c>
      <c r="J670" s="597" t="s">
        <v>4008</v>
      </c>
      <c r="K670" s="597" t="s">
        <v>1076</v>
      </c>
      <c r="L670" s="597" t="s">
        <v>1108</v>
      </c>
      <c r="M670" s="597" t="s">
        <v>1062</v>
      </c>
      <c r="N670" s="597" t="s">
        <v>4547</v>
      </c>
      <c r="O670" s="597" t="s">
        <v>4547</v>
      </c>
      <c r="P670" s="597" t="s">
        <v>4548</v>
      </c>
      <c r="Q670" s="597">
        <v>3780</v>
      </c>
      <c r="R670" s="621">
        <v>3780</v>
      </c>
      <c r="S670" s="621">
        <v>3729</v>
      </c>
      <c r="T670" s="621">
        <v>47</v>
      </c>
      <c r="U670" s="621">
        <v>4</v>
      </c>
      <c r="V670" s="621">
        <v>51</v>
      </c>
      <c r="W670" s="622">
        <v>0.98650000000000004</v>
      </c>
      <c r="X670" s="464">
        <v>1</v>
      </c>
      <c r="Y670" s="464">
        <v>1</v>
      </c>
      <c r="Z670" s="464">
        <v>1</v>
      </c>
      <c r="AA670" s="464">
        <v>1</v>
      </c>
      <c r="AB670" s="464" t="s">
        <v>1076</v>
      </c>
      <c r="AC670" s="463" t="s">
        <v>4549</v>
      </c>
      <c r="AD670" s="463"/>
      <c r="AE670" s="463"/>
      <c r="AF670" s="463"/>
      <c r="AG670" s="463"/>
      <c r="AH670" s="463"/>
      <c r="AI670" s="463"/>
      <c r="AJ670" s="460"/>
      <c r="AK670" s="460"/>
      <c r="AL670" s="460"/>
      <c r="AM670" s="460"/>
      <c r="AN670" s="460"/>
      <c r="AO670" s="460"/>
      <c r="AP670" s="463" t="s">
        <v>289</v>
      </c>
      <c r="AQ670" s="463">
        <v>0</v>
      </c>
      <c r="AT670" s="177" t="s">
        <v>1076</v>
      </c>
      <c r="AU670" s="392" t="s">
        <v>4215</v>
      </c>
      <c r="AV670" s="392" t="s">
        <v>4550</v>
      </c>
      <c r="AW670" s="392" t="s">
        <v>4213</v>
      </c>
      <c r="AX670" s="450" t="s">
        <v>4213</v>
      </c>
    </row>
    <row r="671" spans="1:50" ht="35.15" hidden="1" customHeight="1">
      <c r="A671" s="149">
        <v>667</v>
      </c>
      <c r="B671" s="597" t="s">
        <v>1076</v>
      </c>
      <c r="C671" s="597"/>
      <c r="D671" s="597" t="s">
        <v>4551</v>
      </c>
      <c r="E671" s="597" t="s">
        <v>4552</v>
      </c>
      <c r="F671" s="597" t="s">
        <v>281</v>
      </c>
      <c r="G671" s="597">
        <v>1</v>
      </c>
      <c r="H671" s="597">
        <v>0</v>
      </c>
      <c r="I671" s="597" t="s">
        <v>3874</v>
      </c>
      <c r="J671" s="597" t="s">
        <v>3986</v>
      </c>
      <c r="K671" s="597" t="s">
        <v>3917</v>
      </c>
      <c r="L671" s="597" t="s">
        <v>1108</v>
      </c>
      <c r="M671" s="597" t="s">
        <v>1062</v>
      </c>
      <c r="N671" s="597" t="s">
        <v>4552</v>
      </c>
      <c r="O671" s="597" t="s">
        <v>4552</v>
      </c>
      <c r="P671" s="597" t="s">
        <v>4553</v>
      </c>
      <c r="Q671" s="597">
        <v>2008</v>
      </c>
      <c r="R671" s="621">
        <v>2008</v>
      </c>
      <c r="S671" s="621">
        <v>1800</v>
      </c>
      <c r="T671" s="621">
        <v>208</v>
      </c>
      <c r="U671" s="621">
        <v>0</v>
      </c>
      <c r="V671" s="621">
        <v>208</v>
      </c>
      <c r="W671" s="622">
        <v>0.89639999999999997</v>
      </c>
      <c r="X671" s="464">
        <v>0</v>
      </c>
      <c r="Y671" s="464">
        <v>1</v>
      </c>
      <c r="Z671" s="464">
        <v>1</v>
      </c>
      <c r="AA671" s="464">
        <v>0</v>
      </c>
      <c r="AB671" s="464" t="s">
        <v>1076</v>
      </c>
      <c r="AC671" s="463" t="s">
        <v>4554</v>
      </c>
      <c r="AD671" s="463"/>
      <c r="AE671" s="463"/>
      <c r="AF671" s="463"/>
      <c r="AG671" s="463"/>
      <c r="AH671" s="463"/>
      <c r="AI671" s="463"/>
      <c r="AJ671" s="460"/>
      <c r="AK671" s="460"/>
      <c r="AL671" s="460"/>
      <c r="AM671" s="460"/>
      <c r="AN671" s="460"/>
      <c r="AO671" s="460"/>
      <c r="AP671" s="463" t="s">
        <v>289</v>
      </c>
      <c r="AQ671" s="463">
        <v>0</v>
      </c>
      <c r="AT671" s="177" t="s">
        <v>1076</v>
      </c>
      <c r="AU671" s="392" t="s">
        <v>4221</v>
      </c>
      <c r="AV671" s="392" t="s">
        <v>4555</v>
      </c>
      <c r="AW671" s="392" t="s">
        <v>4219</v>
      </c>
      <c r="AX671" s="450" t="s">
        <v>4219</v>
      </c>
    </row>
    <row r="672" spans="1:50" ht="35.15" hidden="1" customHeight="1">
      <c r="A672" s="149">
        <v>668</v>
      </c>
      <c r="B672" s="597" t="s">
        <v>1076</v>
      </c>
      <c r="C672" s="597"/>
      <c r="D672" s="597" t="s">
        <v>4556</v>
      </c>
      <c r="E672" s="597" t="s">
        <v>4557</v>
      </c>
      <c r="F672" s="597" t="s">
        <v>281</v>
      </c>
      <c r="G672" s="597">
        <v>1</v>
      </c>
      <c r="H672" s="597">
        <v>0</v>
      </c>
      <c r="I672" s="597" t="s">
        <v>3874</v>
      </c>
      <c r="J672" s="597" t="s">
        <v>3964</v>
      </c>
      <c r="K672" s="597" t="s">
        <v>2141</v>
      </c>
      <c r="L672" s="597" t="s">
        <v>1108</v>
      </c>
      <c r="M672" s="597" t="s">
        <v>1062</v>
      </c>
      <c r="N672" s="597" t="s">
        <v>4557</v>
      </c>
      <c r="O672" s="597" t="s">
        <v>4557</v>
      </c>
      <c r="P672" s="597" t="s">
        <v>4558</v>
      </c>
      <c r="Q672" s="597">
        <v>2628</v>
      </c>
      <c r="R672" s="621">
        <v>2575</v>
      </c>
      <c r="S672" s="621">
        <v>2344</v>
      </c>
      <c r="T672" s="621">
        <v>226</v>
      </c>
      <c r="U672" s="621">
        <v>5</v>
      </c>
      <c r="V672" s="621">
        <v>231</v>
      </c>
      <c r="W672" s="622">
        <v>0.9103</v>
      </c>
      <c r="X672" s="464">
        <v>0</v>
      </c>
      <c r="Y672" s="464">
        <v>1</v>
      </c>
      <c r="Z672" s="464">
        <v>1</v>
      </c>
      <c r="AA672" s="464">
        <v>0</v>
      </c>
      <c r="AB672" s="464" t="s">
        <v>1076</v>
      </c>
      <c r="AC672" s="463" t="s">
        <v>4559</v>
      </c>
      <c r="AD672" s="463"/>
      <c r="AE672" s="463"/>
      <c r="AF672" s="463"/>
      <c r="AG672" s="463"/>
      <c r="AH672" s="463"/>
      <c r="AI672" s="463"/>
      <c r="AJ672" s="460"/>
      <c r="AK672" s="460"/>
      <c r="AL672" s="460"/>
      <c r="AM672" s="460"/>
      <c r="AN672" s="460"/>
      <c r="AO672" s="460"/>
      <c r="AP672" s="463" t="s">
        <v>289</v>
      </c>
      <c r="AQ672" s="463">
        <v>0</v>
      </c>
      <c r="AT672" s="177" t="s">
        <v>1076</v>
      </c>
      <c r="AU672" s="392" t="s">
        <v>4227</v>
      </c>
      <c r="AV672" s="392" t="s">
        <v>4560</v>
      </c>
      <c r="AW672" s="392" t="s">
        <v>4561</v>
      </c>
      <c r="AX672" s="450" t="s">
        <v>4225</v>
      </c>
    </row>
    <row r="673" spans="1:50" ht="35.15" hidden="1" customHeight="1">
      <c r="A673" s="149">
        <v>669</v>
      </c>
      <c r="B673" s="597" t="s">
        <v>1076</v>
      </c>
      <c r="C673" s="597"/>
      <c r="D673" s="597" t="s">
        <v>4562</v>
      </c>
      <c r="E673" s="597" t="s">
        <v>4563</v>
      </c>
      <c r="F673" s="597" t="s">
        <v>281</v>
      </c>
      <c r="G673" s="597">
        <v>1</v>
      </c>
      <c r="H673" s="597">
        <v>0</v>
      </c>
      <c r="I673" s="597" t="s">
        <v>3874</v>
      </c>
      <c r="J673" s="597" t="s">
        <v>4046</v>
      </c>
      <c r="K673" s="597" t="s">
        <v>1076</v>
      </c>
      <c r="L673" s="597" t="s">
        <v>1108</v>
      </c>
      <c r="M673" s="597" t="s">
        <v>1062</v>
      </c>
      <c r="N673" s="597" t="s">
        <v>4563</v>
      </c>
      <c r="O673" s="597" t="s">
        <v>4563</v>
      </c>
      <c r="P673" s="597" t="s">
        <v>4564</v>
      </c>
      <c r="Q673" s="597">
        <v>9887</v>
      </c>
      <c r="R673" s="621">
        <v>9972</v>
      </c>
      <c r="S673" s="621">
        <v>9105</v>
      </c>
      <c r="T673" s="621">
        <v>579</v>
      </c>
      <c r="U673" s="621">
        <v>288</v>
      </c>
      <c r="V673" s="621">
        <v>867</v>
      </c>
      <c r="W673" s="622">
        <v>0.91310000000000002</v>
      </c>
      <c r="X673" s="464">
        <v>0</v>
      </c>
      <c r="Y673" s="464">
        <v>1</v>
      </c>
      <c r="Z673" s="464">
        <v>0</v>
      </c>
      <c r="AA673" s="464">
        <v>0</v>
      </c>
      <c r="AB673" s="464" t="s">
        <v>1076</v>
      </c>
      <c r="AC673" s="463" t="s">
        <v>4565</v>
      </c>
      <c r="AD673" s="463"/>
      <c r="AE673" s="463"/>
      <c r="AF673" s="463"/>
      <c r="AG673" s="463"/>
      <c r="AH673" s="463"/>
      <c r="AI673" s="463"/>
      <c r="AJ673" s="460"/>
      <c r="AK673" s="460"/>
      <c r="AL673" s="460"/>
      <c r="AM673" s="460"/>
      <c r="AN673" s="460"/>
      <c r="AO673" s="460"/>
      <c r="AP673" s="463" t="s">
        <v>289</v>
      </c>
      <c r="AQ673" s="463">
        <v>0</v>
      </c>
      <c r="AT673" s="177" t="s">
        <v>1076</v>
      </c>
      <c r="AU673" s="392" t="s">
        <v>4235</v>
      </c>
      <c r="AV673" s="392" t="s">
        <v>4566</v>
      </c>
      <c r="AW673" s="392" t="s">
        <v>4231</v>
      </c>
      <c r="AX673" s="450" t="s">
        <v>4231</v>
      </c>
    </row>
    <row r="674" spans="1:50" ht="35.15" hidden="1" customHeight="1">
      <c r="A674" s="149">
        <v>670</v>
      </c>
      <c r="B674" s="597" t="s">
        <v>1076</v>
      </c>
      <c r="C674" s="597"/>
      <c r="D674" s="597" t="s">
        <v>4567</v>
      </c>
      <c r="E674" s="597" t="s">
        <v>4568</v>
      </c>
      <c r="F674" s="597" t="s">
        <v>281</v>
      </c>
      <c r="G674" s="597">
        <v>1</v>
      </c>
      <c r="H674" s="597">
        <v>0</v>
      </c>
      <c r="I674" s="597" t="s">
        <v>3874</v>
      </c>
      <c r="J674" s="597" t="s">
        <v>3926</v>
      </c>
      <c r="K674" s="597" t="s">
        <v>1076</v>
      </c>
      <c r="L674" s="597" t="s">
        <v>1108</v>
      </c>
      <c r="M674" s="597" t="s">
        <v>1062</v>
      </c>
      <c r="N674" s="597" t="s">
        <v>4569</v>
      </c>
      <c r="O674" s="597" t="s">
        <v>4569</v>
      </c>
      <c r="P674" s="597" t="s">
        <v>4570</v>
      </c>
      <c r="Q674" s="597">
        <v>3593</v>
      </c>
      <c r="R674" s="621">
        <v>3371</v>
      </c>
      <c r="S674" s="621">
        <v>3368</v>
      </c>
      <c r="T674" s="621">
        <v>0</v>
      </c>
      <c r="U674" s="621">
        <v>3</v>
      </c>
      <c r="V674" s="621">
        <v>3</v>
      </c>
      <c r="W674" s="622">
        <v>0.99909999999999999</v>
      </c>
      <c r="X674" s="464">
        <v>1</v>
      </c>
      <c r="Y674" s="464">
        <v>1</v>
      </c>
      <c r="Z674" s="464">
        <v>1</v>
      </c>
      <c r="AA674" s="464">
        <v>1</v>
      </c>
      <c r="AB674" s="464" t="s">
        <v>1076</v>
      </c>
      <c r="AC674" s="463" t="s">
        <v>4571</v>
      </c>
      <c r="AD674" s="463"/>
      <c r="AE674" s="463"/>
      <c r="AF674" s="463"/>
      <c r="AG674" s="463"/>
      <c r="AH674" s="463"/>
      <c r="AI674" s="463"/>
      <c r="AJ674" s="460"/>
      <c r="AK674" s="460"/>
      <c r="AL674" s="460"/>
      <c r="AM674" s="460"/>
      <c r="AN674" s="460"/>
      <c r="AO674" s="460"/>
      <c r="AP674" s="463" t="s">
        <v>289</v>
      </c>
      <c r="AQ674" s="463">
        <v>0</v>
      </c>
      <c r="AT674" s="177" t="s">
        <v>1076</v>
      </c>
      <c r="AU674" s="392" t="s">
        <v>4242</v>
      </c>
      <c r="AV674" s="392" t="s">
        <v>4572</v>
      </c>
      <c r="AW674" s="392" t="s">
        <v>4239</v>
      </c>
      <c r="AX674" s="450" t="s">
        <v>4239</v>
      </c>
    </row>
    <row r="675" spans="1:50" ht="35.15" hidden="1" customHeight="1">
      <c r="A675" s="149">
        <v>671</v>
      </c>
      <c r="B675" s="597" t="s">
        <v>1076</v>
      </c>
      <c r="C675" s="597"/>
      <c r="D675" s="597" t="s">
        <v>4573</v>
      </c>
      <c r="E675" s="597" t="s">
        <v>4574</v>
      </c>
      <c r="F675" s="597" t="s">
        <v>281</v>
      </c>
      <c r="G675" s="597">
        <v>1</v>
      </c>
      <c r="H675" s="597">
        <v>0</v>
      </c>
      <c r="I675" s="597" t="s">
        <v>3874</v>
      </c>
      <c r="J675" s="597" t="s">
        <v>4101</v>
      </c>
      <c r="K675" s="597" t="s">
        <v>3957</v>
      </c>
      <c r="L675" s="597" t="s">
        <v>1108</v>
      </c>
      <c r="M675" s="597" t="s">
        <v>1062</v>
      </c>
      <c r="N675" s="597" t="s">
        <v>3259</v>
      </c>
      <c r="O675" s="597" t="s">
        <v>4574</v>
      </c>
      <c r="P675" s="597" t="s">
        <v>4575</v>
      </c>
      <c r="Q675" s="597">
        <v>2654</v>
      </c>
      <c r="R675" s="621">
        <v>2656</v>
      </c>
      <c r="S675" s="621">
        <v>2606</v>
      </c>
      <c r="T675" s="621">
        <v>50</v>
      </c>
      <c r="U675" s="621">
        <v>0</v>
      </c>
      <c r="V675" s="621">
        <v>50</v>
      </c>
      <c r="W675" s="622">
        <v>0.98119999999999996</v>
      </c>
      <c r="X675" s="464">
        <v>1</v>
      </c>
      <c r="Y675" s="464">
        <v>1</v>
      </c>
      <c r="Z675" s="464">
        <v>1</v>
      </c>
      <c r="AA675" s="464">
        <v>1</v>
      </c>
      <c r="AB675" s="464" t="s">
        <v>1076</v>
      </c>
      <c r="AC675" s="463" t="s">
        <v>4576</v>
      </c>
      <c r="AD675" s="463"/>
      <c r="AE675" s="463"/>
      <c r="AF675" s="463"/>
      <c r="AG675" s="463"/>
      <c r="AH675" s="463"/>
      <c r="AI675" s="463"/>
      <c r="AJ675" s="460"/>
      <c r="AK675" s="460"/>
      <c r="AL675" s="460"/>
      <c r="AM675" s="460"/>
      <c r="AN675" s="460"/>
      <c r="AO675" s="460"/>
      <c r="AP675" s="463" t="s">
        <v>289</v>
      </c>
      <c r="AQ675" s="463">
        <v>0</v>
      </c>
      <c r="AT675" s="177" t="s">
        <v>1076</v>
      </c>
      <c r="AU675" s="392" t="s">
        <v>4248</v>
      </c>
      <c r="AV675" s="392" t="s">
        <v>4577</v>
      </c>
      <c r="AW675" s="392" t="s">
        <v>4578</v>
      </c>
      <c r="AX675" s="450" t="s">
        <v>4246</v>
      </c>
    </row>
    <row r="676" spans="1:50" ht="35.15" hidden="1" customHeight="1">
      <c r="A676" s="149">
        <v>672</v>
      </c>
      <c r="B676" s="597" t="s">
        <v>303</v>
      </c>
      <c r="C676" s="597"/>
      <c r="D676" s="597" t="s">
        <v>4579</v>
      </c>
      <c r="E676" s="597" t="s">
        <v>4580</v>
      </c>
      <c r="F676" s="597" t="s">
        <v>281</v>
      </c>
      <c r="G676" s="597">
        <v>3</v>
      </c>
      <c r="H676" s="597">
        <v>0</v>
      </c>
      <c r="I676" s="597" t="s">
        <v>3874</v>
      </c>
      <c r="J676" s="597" t="s">
        <v>4536</v>
      </c>
      <c r="K676" s="597" t="s">
        <v>1910</v>
      </c>
      <c r="L676" s="597" t="s">
        <v>1108</v>
      </c>
      <c r="M676" s="597" t="s">
        <v>1062</v>
      </c>
      <c r="N676" s="597" t="s">
        <v>4580</v>
      </c>
      <c r="O676" s="597" t="s">
        <v>4580</v>
      </c>
      <c r="P676" s="597" t="s">
        <v>4581</v>
      </c>
      <c r="Q676" s="597">
        <v>9226</v>
      </c>
      <c r="R676" s="621">
        <v>9226</v>
      </c>
      <c r="S676" s="621">
        <v>9047</v>
      </c>
      <c r="T676" s="621">
        <v>119</v>
      </c>
      <c r="U676" s="621">
        <v>60</v>
      </c>
      <c r="V676" s="621">
        <v>179</v>
      </c>
      <c r="W676" s="622">
        <v>0.98060000000000003</v>
      </c>
      <c r="X676" s="464">
        <v>1</v>
      </c>
      <c r="Y676" s="464">
        <v>1</v>
      </c>
      <c r="Z676" s="464">
        <v>1</v>
      </c>
      <c r="AA676" s="464">
        <v>1</v>
      </c>
      <c r="AB676" s="464" t="s">
        <v>303</v>
      </c>
      <c r="AC676" s="463" t="s">
        <v>4582</v>
      </c>
      <c r="AD676" s="464" t="s">
        <v>4583</v>
      </c>
      <c r="AE676" s="464" t="s">
        <v>4584</v>
      </c>
      <c r="AF676" s="463"/>
      <c r="AG676" s="463"/>
      <c r="AH676" s="463"/>
      <c r="AI676" s="463"/>
      <c r="AJ676" s="460"/>
      <c r="AK676" s="460"/>
      <c r="AL676" s="460"/>
      <c r="AM676" s="460"/>
      <c r="AN676" s="460"/>
      <c r="AO676" s="460"/>
      <c r="AP676" s="463" t="s">
        <v>289</v>
      </c>
      <c r="AQ676" s="463">
        <v>0</v>
      </c>
      <c r="AT676" s="177" t="s">
        <v>1076</v>
      </c>
      <c r="AU676" s="392" t="s">
        <v>4254</v>
      </c>
      <c r="AV676" s="392" t="s">
        <v>4585</v>
      </c>
      <c r="AW676" s="392" t="s">
        <v>4586</v>
      </c>
      <c r="AX676" s="450" t="s">
        <v>4252</v>
      </c>
    </row>
    <row r="677" spans="1:50" ht="35.15" hidden="1" customHeight="1">
      <c r="A677" s="149">
        <v>673</v>
      </c>
      <c r="B677" s="597" t="s">
        <v>303</v>
      </c>
      <c r="C677" s="597"/>
      <c r="D677" s="597" t="s">
        <v>4587</v>
      </c>
      <c r="E677" s="597" t="s">
        <v>4588</v>
      </c>
      <c r="F677" s="597" t="s">
        <v>281</v>
      </c>
      <c r="G677" s="597">
        <v>1</v>
      </c>
      <c r="H677" s="597">
        <v>0</v>
      </c>
      <c r="I677" s="597" t="s">
        <v>3874</v>
      </c>
      <c r="J677" s="597" t="s">
        <v>4536</v>
      </c>
      <c r="K677" s="597" t="s">
        <v>1910</v>
      </c>
      <c r="L677" s="597" t="s">
        <v>1108</v>
      </c>
      <c r="M677" s="597" t="s">
        <v>1062</v>
      </c>
      <c r="N677" s="597" t="s">
        <v>4588</v>
      </c>
      <c r="O677" s="597" t="s">
        <v>4588</v>
      </c>
      <c r="P677" s="597" t="s">
        <v>4589</v>
      </c>
      <c r="Q677" s="597">
        <v>2564</v>
      </c>
      <c r="R677" s="621">
        <v>2600</v>
      </c>
      <c r="S677" s="621">
        <v>1985</v>
      </c>
      <c r="T677" s="621">
        <v>615</v>
      </c>
      <c r="U677" s="621">
        <v>0</v>
      </c>
      <c r="V677" s="621">
        <v>615</v>
      </c>
      <c r="W677" s="622">
        <v>0.76349999999999996</v>
      </c>
      <c r="X677" s="464">
        <v>0</v>
      </c>
      <c r="Y677" s="464">
        <v>0</v>
      </c>
      <c r="Z677" s="464">
        <v>1</v>
      </c>
      <c r="AA677" s="464">
        <v>0</v>
      </c>
      <c r="AB677" s="464" t="s">
        <v>303</v>
      </c>
      <c r="AC677" s="463" t="s">
        <v>4590</v>
      </c>
      <c r="AD677" s="463"/>
      <c r="AE677" s="463"/>
      <c r="AF677" s="463"/>
      <c r="AG677" s="463"/>
      <c r="AH677" s="463"/>
      <c r="AI677" s="463"/>
      <c r="AJ677" s="460"/>
      <c r="AK677" s="460"/>
      <c r="AL677" s="460"/>
      <c r="AM677" s="460"/>
      <c r="AN677" s="460"/>
      <c r="AO677" s="460"/>
      <c r="AP677" s="463" t="s">
        <v>289</v>
      </c>
      <c r="AQ677" s="463">
        <v>0</v>
      </c>
      <c r="AT677" s="177" t="s">
        <v>1076</v>
      </c>
      <c r="AU677" s="392" t="s">
        <v>4260</v>
      </c>
      <c r="AV677" s="392" t="s">
        <v>4591</v>
      </c>
      <c r="AW677" s="392" t="s">
        <v>4258</v>
      </c>
      <c r="AX677" s="450" t="s">
        <v>4258</v>
      </c>
    </row>
    <row r="678" spans="1:50" ht="35.15" hidden="1" customHeight="1">
      <c r="A678" s="149">
        <v>674</v>
      </c>
      <c r="B678" s="597" t="s">
        <v>303</v>
      </c>
      <c r="C678" s="597"/>
      <c r="D678" s="597" t="s">
        <v>4592</v>
      </c>
      <c r="E678" s="597" t="s">
        <v>4593</v>
      </c>
      <c r="F678" s="597" t="s">
        <v>281</v>
      </c>
      <c r="G678" s="597">
        <v>1</v>
      </c>
      <c r="H678" s="597">
        <v>0</v>
      </c>
      <c r="I678" s="597" t="s">
        <v>3874</v>
      </c>
      <c r="J678" s="597" t="s">
        <v>4536</v>
      </c>
      <c r="K678" s="597" t="s">
        <v>1910</v>
      </c>
      <c r="L678" s="597" t="s">
        <v>1108</v>
      </c>
      <c r="M678" s="597" t="s">
        <v>1062</v>
      </c>
      <c r="N678" s="597" t="s">
        <v>4593</v>
      </c>
      <c r="O678" s="597" t="s">
        <v>4593</v>
      </c>
      <c r="P678" s="597" t="s">
        <v>4594</v>
      </c>
      <c r="Q678" s="597">
        <v>6939</v>
      </c>
      <c r="R678" s="621">
        <v>7224</v>
      </c>
      <c r="S678" s="621">
        <v>7224</v>
      </c>
      <c r="T678" s="621">
        <v>0</v>
      </c>
      <c r="U678" s="621">
        <v>0</v>
      </c>
      <c r="V678" s="621">
        <v>0</v>
      </c>
      <c r="W678" s="622">
        <v>1</v>
      </c>
      <c r="X678" s="464">
        <v>1</v>
      </c>
      <c r="Y678" s="464">
        <v>1</v>
      </c>
      <c r="Z678" s="464">
        <v>1</v>
      </c>
      <c r="AA678" s="464">
        <v>1</v>
      </c>
      <c r="AB678" s="464" t="s">
        <v>303</v>
      </c>
      <c r="AC678" s="463" t="s">
        <v>4595</v>
      </c>
      <c r="AD678" s="463"/>
      <c r="AE678" s="463"/>
      <c r="AF678" s="463"/>
      <c r="AG678" s="463"/>
      <c r="AH678" s="463"/>
      <c r="AI678" s="463"/>
      <c r="AJ678" s="460"/>
      <c r="AK678" s="460"/>
      <c r="AL678" s="460"/>
      <c r="AM678" s="460"/>
      <c r="AN678" s="460"/>
      <c r="AO678" s="460"/>
      <c r="AP678" s="463" t="s">
        <v>289</v>
      </c>
      <c r="AQ678" s="463">
        <v>0</v>
      </c>
      <c r="AT678" s="177" t="s">
        <v>1076</v>
      </c>
      <c r="AU678" s="392" t="s">
        <v>4266</v>
      </c>
      <c r="AV678" s="392" t="s">
        <v>4596</v>
      </c>
      <c r="AW678" s="392" t="s">
        <v>4597</v>
      </c>
      <c r="AX678" s="450" t="s">
        <v>4264</v>
      </c>
    </row>
    <row r="679" spans="1:50" ht="35.15" hidden="1" customHeight="1">
      <c r="A679" s="149">
        <v>675</v>
      </c>
      <c r="B679" s="597" t="s">
        <v>1076</v>
      </c>
      <c r="C679" s="597"/>
      <c r="D679" s="597" t="s">
        <v>4598</v>
      </c>
      <c r="E679" s="597" t="s">
        <v>4599</v>
      </c>
      <c r="F679" s="597" t="s">
        <v>281</v>
      </c>
      <c r="G679" s="597">
        <v>1</v>
      </c>
      <c r="H679" s="597">
        <v>0</v>
      </c>
      <c r="I679" s="597" t="s">
        <v>3874</v>
      </c>
      <c r="J679" s="597" t="s">
        <v>3986</v>
      </c>
      <c r="K679" s="597" t="s">
        <v>3917</v>
      </c>
      <c r="L679" s="597" t="s">
        <v>1108</v>
      </c>
      <c r="M679" s="597" t="s">
        <v>1062</v>
      </c>
      <c r="N679" s="597" t="s">
        <v>4599</v>
      </c>
      <c r="O679" s="597" t="s">
        <v>4599</v>
      </c>
      <c r="P679" s="597" t="s">
        <v>10438</v>
      </c>
      <c r="Q679" s="597">
        <v>2470</v>
      </c>
      <c r="R679" s="621">
        <v>2606</v>
      </c>
      <c r="S679" s="621">
        <v>2420</v>
      </c>
      <c r="T679" s="621">
        <v>162</v>
      </c>
      <c r="U679" s="621">
        <v>24</v>
      </c>
      <c r="V679" s="621">
        <v>186</v>
      </c>
      <c r="W679" s="622">
        <v>0.92859999999999998</v>
      </c>
      <c r="X679" s="464">
        <v>0</v>
      </c>
      <c r="Y679" s="464">
        <v>1</v>
      </c>
      <c r="Z679" s="464">
        <v>0</v>
      </c>
      <c r="AA679" s="464">
        <v>0</v>
      </c>
      <c r="AB679" s="464" t="s">
        <v>1076</v>
      </c>
      <c r="AC679" s="463" t="s">
        <v>4600</v>
      </c>
      <c r="AD679" s="463"/>
      <c r="AE679" s="463"/>
      <c r="AF679" s="463"/>
      <c r="AG679" s="463"/>
      <c r="AH679" s="463"/>
      <c r="AI679" s="463"/>
      <c r="AJ679" s="460"/>
      <c r="AK679" s="460"/>
      <c r="AL679" s="460"/>
      <c r="AM679" s="460"/>
      <c r="AN679" s="460"/>
      <c r="AO679" s="460"/>
      <c r="AP679" s="463" t="s">
        <v>289</v>
      </c>
      <c r="AQ679" s="463">
        <v>0</v>
      </c>
      <c r="AT679" s="177" t="s">
        <v>303</v>
      </c>
      <c r="AU679" s="392" t="s">
        <v>4272</v>
      </c>
      <c r="AV679" s="392" t="s">
        <v>4601</v>
      </c>
      <c r="AW679" s="392" t="s">
        <v>4602</v>
      </c>
      <c r="AX679" s="450" t="s">
        <v>4270</v>
      </c>
    </row>
    <row r="680" spans="1:50" ht="35.15" hidden="1" customHeight="1">
      <c r="A680" s="149">
        <v>676</v>
      </c>
      <c r="B680" s="597" t="s">
        <v>303</v>
      </c>
      <c r="C680" s="597"/>
      <c r="D680" s="597" t="s">
        <v>4603</v>
      </c>
      <c r="E680" s="597" t="s">
        <v>4604</v>
      </c>
      <c r="F680" s="597" t="s">
        <v>281</v>
      </c>
      <c r="G680" s="597">
        <v>1</v>
      </c>
      <c r="H680" s="597">
        <v>0</v>
      </c>
      <c r="I680" s="597" t="s">
        <v>3874</v>
      </c>
      <c r="J680" s="597" t="s">
        <v>4536</v>
      </c>
      <c r="K680" s="597" t="s">
        <v>1910</v>
      </c>
      <c r="L680" s="597" t="s">
        <v>1108</v>
      </c>
      <c r="M680" s="597" t="s">
        <v>1062</v>
      </c>
      <c r="N680" s="597" t="s">
        <v>4604</v>
      </c>
      <c r="O680" s="597" t="s">
        <v>4604</v>
      </c>
      <c r="P680" s="597" t="s">
        <v>4605</v>
      </c>
      <c r="Q680" s="597">
        <v>2354</v>
      </c>
      <c r="R680" s="621">
        <v>2384</v>
      </c>
      <c r="S680" s="621">
        <v>2366</v>
      </c>
      <c r="T680" s="621">
        <v>0</v>
      </c>
      <c r="U680" s="621">
        <v>18</v>
      </c>
      <c r="V680" s="621">
        <v>18</v>
      </c>
      <c r="W680" s="622">
        <v>0.99239999999999995</v>
      </c>
      <c r="X680" s="464">
        <v>1</v>
      </c>
      <c r="Y680" s="464">
        <v>1</v>
      </c>
      <c r="Z680" s="464">
        <v>1</v>
      </c>
      <c r="AA680" s="464">
        <v>1</v>
      </c>
      <c r="AB680" s="464" t="s">
        <v>303</v>
      </c>
      <c r="AC680" s="463" t="s">
        <v>4606</v>
      </c>
      <c r="AD680" s="463"/>
      <c r="AE680" s="463"/>
      <c r="AF680" s="463"/>
      <c r="AG680" s="463"/>
      <c r="AH680" s="463"/>
      <c r="AI680" s="463"/>
      <c r="AJ680" s="460"/>
      <c r="AK680" s="460"/>
      <c r="AL680" s="460"/>
      <c r="AM680" s="460"/>
      <c r="AN680" s="460"/>
      <c r="AO680" s="460"/>
      <c r="AP680" s="463" t="s">
        <v>289</v>
      </c>
      <c r="AQ680" s="463">
        <v>0</v>
      </c>
      <c r="AT680" s="177" t="s">
        <v>1076</v>
      </c>
      <c r="AU680" s="392" t="s">
        <v>4277</v>
      </c>
      <c r="AV680" s="392" t="s">
        <v>4607</v>
      </c>
      <c r="AW680" s="392" t="s">
        <v>840</v>
      </c>
      <c r="AX680" s="450" t="s">
        <v>4275</v>
      </c>
    </row>
    <row r="681" spans="1:50" ht="35.15" hidden="1" customHeight="1">
      <c r="A681" s="149">
        <v>677</v>
      </c>
      <c r="B681" s="597" t="s">
        <v>1076</v>
      </c>
      <c r="C681" s="597"/>
      <c r="D681" s="597" t="s">
        <v>4608</v>
      </c>
      <c r="E681" s="597" t="s">
        <v>4609</v>
      </c>
      <c r="F681" s="597" t="s">
        <v>281</v>
      </c>
      <c r="G681" s="597">
        <v>1</v>
      </c>
      <c r="H681" s="597">
        <v>0</v>
      </c>
      <c r="I681" s="597" t="s">
        <v>3874</v>
      </c>
      <c r="J681" s="597" t="s">
        <v>4033</v>
      </c>
      <c r="K681" s="597" t="s">
        <v>2132</v>
      </c>
      <c r="L681" s="597" t="s">
        <v>1108</v>
      </c>
      <c r="M681" s="597" t="s">
        <v>1062</v>
      </c>
      <c r="N681" s="597" t="s">
        <v>4609</v>
      </c>
      <c r="O681" s="597" t="s">
        <v>4609</v>
      </c>
      <c r="P681" s="597" t="s">
        <v>4610</v>
      </c>
      <c r="Q681" s="597">
        <v>2501</v>
      </c>
      <c r="R681" s="621">
        <v>2717</v>
      </c>
      <c r="S681" s="621">
        <v>2681</v>
      </c>
      <c r="T681" s="621">
        <v>8</v>
      </c>
      <c r="U681" s="621">
        <v>28</v>
      </c>
      <c r="V681" s="621">
        <v>36</v>
      </c>
      <c r="W681" s="622">
        <v>0.98680000000000001</v>
      </c>
      <c r="X681" s="464">
        <v>1</v>
      </c>
      <c r="Y681" s="464">
        <v>1</v>
      </c>
      <c r="Z681" s="464">
        <v>1</v>
      </c>
      <c r="AA681" s="464">
        <v>1</v>
      </c>
      <c r="AB681" s="464" t="s">
        <v>1076</v>
      </c>
      <c r="AC681" s="463" t="s">
        <v>4611</v>
      </c>
      <c r="AD681" s="463"/>
      <c r="AE681" s="463"/>
      <c r="AF681" s="463"/>
      <c r="AG681" s="463"/>
      <c r="AH681" s="463"/>
      <c r="AI681" s="463"/>
      <c r="AJ681" s="460"/>
      <c r="AK681" s="460"/>
      <c r="AL681" s="460"/>
      <c r="AM681" s="460"/>
      <c r="AN681" s="460"/>
      <c r="AO681" s="460"/>
      <c r="AP681" s="463" t="s">
        <v>289</v>
      </c>
      <c r="AQ681" s="463">
        <v>0</v>
      </c>
      <c r="AT681" s="177" t="s">
        <v>1076</v>
      </c>
      <c r="AU681" s="392" t="s">
        <v>4283</v>
      </c>
      <c r="AV681" s="392" t="s">
        <v>4612</v>
      </c>
      <c r="AW681" s="392" t="s">
        <v>4613</v>
      </c>
      <c r="AX681" s="450" t="s">
        <v>4281</v>
      </c>
    </row>
    <row r="682" spans="1:50" ht="35.15" hidden="1" customHeight="1">
      <c r="A682" s="149">
        <v>678</v>
      </c>
      <c r="B682" s="597" t="s">
        <v>3946</v>
      </c>
      <c r="C682" s="597"/>
      <c r="D682" s="597" t="s">
        <v>4614</v>
      </c>
      <c r="E682" s="597" t="s">
        <v>4615</v>
      </c>
      <c r="F682" s="597" t="s">
        <v>281</v>
      </c>
      <c r="G682" s="597">
        <v>1</v>
      </c>
      <c r="H682" s="597">
        <v>0</v>
      </c>
      <c r="I682" s="597" t="s">
        <v>3874</v>
      </c>
      <c r="J682" s="597" t="s">
        <v>4392</v>
      </c>
      <c r="K682" s="597" t="s">
        <v>3948</v>
      </c>
      <c r="L682" s="597" t="s">
        <v>1108</v>
      </c>
      <c r="M682" s="597" t="s">
        <v>1062</v>
      </c>
      <c r="N682" s="597" t="s">
        <v>4615</v>
      </c>
      <c r="O682" s="597" t="s">
        <v>4615</v>
      </c>
      <c r="P682" s="597" t="s">
        <v>4616</v>
      </c>
      <c r="Q682" s="597">
        <v>2268</v>
      </c>
      <c r="R682" s="621">
        <v>2218</v>
      </c>
      <c r="S682" s="621">
        <v>2181</v>
      </c>
      <c r="T682" s="621">
        <v>37</v>
      </c>
      <c r="U682" s="621">
        <v>0</v>
      </c>
      <c r="V682" s="621">
        <v>37</v>
      </c>
      <c r="W682" s="622">
        <v>0.98329999999999995</v>
      </c>
      <c r="X682" s="464">
        <v>1</v>
      </c>
      <c r="Y682" s="464">
        <v>1</v>
      </c>
      <c r="Z682" s="464">
        <v>1</v>
      </c>
      <c r="AA682" s="464">
        <v>1</v>
      </c>
      <c r="AB682" s="464" t="s">
        <v>3946</v>
      </c>
      <c r="AC682" s="463" t="s">
        <v>4617</v>
      </c>
      <c r="AD682" s="463"/>
      <c r="AE682" s="463"/>
      <c r="AF682" s="463"/>
      <c r="AG682" s="463"/>
      <c r="AH682" s="463"/>
      <c r="AI682" s="463"/>
      <c r="AJ682" s="460"/>
      <c r="AK682" s="460"/>
      <c r="AL682" s="460"/>
      <c r="AM682" s="460"/>
      <c r="AN682" s="460"/>
      <c r="AO682" s="460"/>
      <c r="AP682" s="463" t="s">
        <v>289</v>
      </c>
      <c r="AQ682" s="463">
        <v>0</v>
      </c>
      <c r="AT682" s="177" t="s">
        <v>303</v>
      </c>
      <c r="AU682" s="392" t="s">
        <v>4289</v>
      </c>
      <c r="AV682" s="392" t="s">
        <v>4618</v>
      </c>
      <c r="AW682" s="392" t="s">
        <v>4286</v>
      </c>
      <c r="AX682" s="450" t="s">
        <v>4286</v>
      </c>
    </row>
    <row r="683" spans="1:50" ht="35.15" hidden="1" customHeight="1">
      <c r="A683" s="149">
        <v>679</v>
      </c>
      <c r="B683" s="597" t="s">
        <v>1076</v>
      </c>
      <c r="C683" s="597"/>
      <c r="D683" s="597" t="s">
        <v>4619</v>
      </c>
      <c r="E683" s="597" t="s">
        <v>4620</v>
      </c>
      <c r="F683" s="597" t="s">
        <v>281</v>
      </c>
      <c r="G683" s="597">
        <v>1</v>
      </c>
      <c r="H683" s="597">
        <v>0</v>
      </c>
      <c r="I683" s="597" t="s">
        <v>3874</v>
      </c>
      <c r="J683" s="597" t="s">
        <v>4008</v>
      </c>
      <c r="K683" s="597" t="s">
        <v>3957</v>
      </c>
      <c r="L683" s="597" t="s">
        <v>1108</v>
      </c>
      <c r="M683" s="597" t="s">
        <v>1062</v>
      </c>
      <c r="N683" s="597" t="s">
        <v>4620</v>
      </c>
      <c r="O683" s="597" t="s">
        <v>4620</v>
      </c>
      <c r="P683" s="597" t="s">
        <v>4621</v>
      </c>
      <c r="Q683" s="597">
        <v>2244</v>
      </c>
      <c r="R683" s="621">
        <v>2244</v>
      </c>
      <c r="S683" s="621">
        <v>2200</v>
      </c>
      <c r="T683" s="621">
        <v>44</v>
      </c>
      <c r="U683" s="621">
        <v>0</v>
      </c>
      <c r="V683" s="621">
        <v>44</v>
      </c>
      <c r="W683" s="622">
        <v>0.98040000000000005</v>
      </c>
      <c r="X683" s="464">
        <v>1</v>
      </c>
      <c r="Y683" s="464">
        <v>1</v>
      </c>
      <c r="Z683" s="464">
        <v>1</v>
      </c>
      <c r="AA683" s="464">
        <v>1</v>
      </c>
      <c r="AB683" s="464" t="s">
        <v>1076</v>
      </c>
      <c r="AC683" s="463" t="s">
        <v>4622</v>
      </c>
      <c r="AD683" s="463"/>
      <c r="AE683" s="463"/>
      <c r="AF683" s="463"/>
      <c r="AG683" s="463"/>
      <c r="AH683" s="463"/>
      <c r="AI683" s="463"/>
      <c r="AJ683" s="460"/>
      <c r="AK683" s="460"/>
      <c r="AL683" s="460"/>
      <c r="AM683" s="460"/>
      <c r="AN683" s="460"/>
      <c r="AO683" s="460"/>
      <c r="AP683" s="463" t="s">
        <v>289</v>
      </c>
      <c r="AQ683" s="463">
        <v>0</v>
      </c>
      <c r="AT683" s="177" t="s">
        <v>1076</v>
      </c>
      <c r="AU683" s="392" t="s">
        <v>4295</v>
      </c>
      <c r="AV683" s="392" t="s">
        <v>4623</v>
      </c>
      <c r="AW683" s="392" t="s">
        <v>4624</v>
      </c>
      <c r="AX683" s="450" t="s">
        <v>4293</v>
      </c>
    </row>
    <row r="684" spans="1:50" ht="35.15" hidden="1" customHeight="1">
      <c r="A684" s="149">
        <v>680</v>
      </c>
      <c r="B684" s="597" t="s">
        <v>303</v>
      </c>
      <c r="C684" s="597"/>
      <c r="D684" s="597" t="s">
        <v>4625</v>
      </c>
      <c r="E684" s="597" t="s">
        <v>4626</v>
      </c>
      <c r="F684" s="597" t="s">
        <v>281</v>
      </c>
      <c r="G684" s="597">
        <v>1</v>
      </c>
      <c r="H684" s="597">
        <v>0</v>
      </c>
      <c r="I684" s="597" t="s">
        <v>3874</v>
      </c>
      <c r="J684" s="597" t="s">
        <v>4536</v>
      </c>
      <c r="K684" s="597" t="s">
        <v>1910</v>
      </c>
      <c r="L684" s="597" t="s">
        <v>1108</v>
      </c>
      <c r="M684" s="597" t="s">
        <v>1062</v>
      </c>
      <c r="N684" s="597" t="s">
        <v>4626</v>
      </c>
      <c r="O684" s="597" t="s">
        <v>4626</v>
      </c>
      <c r="P684" s="597" t="s">
        <v>4627</v>
      </c>
      <c r="Q684" s="597">
        <v>3745</v>
      </c>
      <c r="R684" s="621">
        <v>3702</v>
      </c>
      <c r="S684" s="621">
        <v>2085</v>
      </c>
      <c r="T684" s="621">
        <v>1617</v>
      </c>
      <c r="U684" s="621">
        <v>0</v>
      </c>
      <c r="V684" s="621">
        <v>1617</v>
      </c>
      <c r="W684" s="622">
        <v>0.56320000000000003</v>
      </c>
      <c r="X684" s="464">
        <v>0</v>
      </c>
      <c r="Y684" s="464">
        <v>1</v>
      </c>
      <c r="Z684" s="464">
        <v>1</v>
      </c>
      <c r="AA684" s="464">
        <v>0</v>
      </c>
      <c r="AB684" s="464" t="s">
        <v>303</v>
      </c>
      <c r="AC684" s="463" t="s">
        <v>4628</v>
      </c>
      <c r="AD684" s="463"/>
      <c r="AE684" s="463"/>
      <c r="AF684" s="463"/>
      <c r="AG684" s="463"/>
      <c r="AH684" s="463"/>
      <c r="AI684" s="463"/>
      <c r="AJ684" s="460"/>
      <c r="AK684" s="460"/>
      <c r="AL684" s="460"/>
      <c r="AM684" s="460"/>
      <c r="AN684" s="460"/>
      <c r="AO684" s="460"/>
      <c r="AP684" s="463" t="s">
        <v>289</v>
      </c>
      <c r="AQ684" s="463">
        <v>0</v>
      </c>
      <c r="AT684" s="177" t="s">
        <v>1076</v>
      </c>
      <c r="AU684" s="392" t="s">
        <v>4301</v>
      </c>
      <c r="AV684" s="392" t="s">
        <v>4629</v>
      </c>
      <c r="AW684" s="392" t="s">
        <v>4630</v>
      </c>
      <c r="AX684" s="450" t="s">
        <v>4299</v>
      </c>
    </row>
    <row r="685" spans="1:50" ht="35.15" hidden="1" customHeight="1">
      <c r="A685" s="149">
        <v>681</v>
      </c>
      <c r="B685" s="597" t="s">
        <v>1076</v>
      </c>
      <c r="C685" s="597"/>
      <c r="D685" s="597" t="s">
        <v>4631</v>
      </c>
      <c r="E685" s="597" t="s">
        <v>4632</v>
      </c>
      <c r="F685" s="597" t="s">
        <v>281</v>
      </c>
      <c r="G685" s="597">
        <v>1</v>
      </c>
      <c r="H685" s="597">
        <v>0</v>
      </c>
      <c r="I685" s="597" t="s">
        <v>3874</v>
      </c>
      <c r="J685" s="597" t="s">
        <v>4116</v>
      </c>
      <c r="K685" s="597" t="s">
        <v>2141</v>
      </c>
      <c r="L685" s="597" t="s">
        <v>1108</v>
      </c>
      <c r="M685" s="597" t="s">
        <v>1062</v>
      </c>
      <c r="N685" s="597" t="s">
        <v>4633</v>
      </c>
      <c r="O685" s="597" t="s">
        <v>4633</v>
      </c>
      <c r="P685" s="597" t="s">
        <v>4634</v>
      </c>
      <c r="Q685" s="597">
        <v>50294</v>
      </c>
      <c r="R685" s="621">
        <v>14927</v>
      </c>
      <c r="S685" s="621">
        <v>14497</v>
      </c>
      <c r="T685" s="621">
        <v>430</v>
      </c>
      <c r="U685" s="621">
        <v>0</v>
      </c>
      <c r="V685" s="621">
        <v>430</v>
      </c>
      <c r="W685" s="622">
        <v>0.97119999999999995</v>
      </c>
      <c r="X685" s="464">
        <v>0</v>
      </c>
      <c r="Y685" s="464">
        <v>1</v>
      </c>
      <c r="Z685" s="464">
        <v>1</v>
      </c>
      <c r="AA685" s="464">
        <v>0</v>
      </c>
      <c r="AB685" s="464" t="s">
        <v>1076</v>
      </c>
      <c r="AC685" s="463" t="s">
        <v>4635</v>
      </c>
      <c r="AD685" s="463"/>
      <c r="AE685" s="463"/>
      <c r="AF685" s="463"/>
      <c r="AG685" s="463"/>
      <c r="AH685" s="463"/>
      <c r="AI685" s="463"/>
      <c r="AJ685" s="460"/>
      <c r="AK685" s="460"/>
      <c r="AL685" s="460"/>
      <c r="AM685" s="460"/>
      <c r="AN685" s="460"/>
      <c r="AO685" s="460"/>
      <c r="AP685" s="463" t="s">
        <v>289</v>
      </c>
      <c r="AQ685" s="463">
        <v>0</v>
      </c>
      <c r="AT685" s="177" t="s">
        <v>1076</v>
      </c>
      <c r="AU685" s="392" t="s">
        <v>4302</v>
      </c>
      <c r="AV685" s="392" t="s">
        <v>4636</v>
      </c>
      <c r="AW685" s="392" t="s">
        <v>4637</v>
      </c>
      <c r="AX685" s="450" t="s">
        <v>4299</v>
      </c>
    </row>
    <row r="686" spans="1:50" ht="35.15" hidden="1" customHeight="1">
      <c r="A686" s="149">
        <v>682</v>
      </c>
      <c r="B686" s="597" t="s">
        <v>1076</v>
      </c>
      <c r="C686" s="597"/>
      <c r="D686" s="597" t="s">
        <v>4638</v>
      </c>
      <c r="E686" s="597" t="s">
        <v>4639</v>
      </c>
      <c r="F686" s="597" t="s">
        <v>281</v>
      </c>
      <c r="G686" s="597">
        <v>1</v>
      </c>
      <c r="H686" s="597">
        <v>0</v>
      </c>
      <c r="I686" s="597" t="s">
        <v>3874</v>
      </c>
      <c r="J686" s="597" t="s">
        <v>4046</v>
      </c>
      <c r="K686" s="597" t="s">
        <v>1078</v>
      </c>
      <c r="L686" s="597" t="s">
        <v>1108</v>
      </c>
      <c r="M686" s="597" t="s">
        <v>1062</v>
      </c>
      <c r="N686" s="597" t="s">
        <v>4639</v>
      </c>
      <c r="O686" s="597" t="s">
        <v>4639</v>
      </c>
      <c r="P686" s="597" t="s">
        <v>4640</v>
      </c>
      <c r="Q686" s="597">
        <v>4616</v>
      </c>
      <c r="R686" s="621">
        <v>4616</v>
      </c>
      <c r="S686" s="621">
        <v>4593</v>
      </c>
      <c r="T686" s="621">
        <v>23</v>
      </c>
      <c r="U686" s="621">
        <v>0</v>
      </c>
      <c r="V686" s="621">
        <v>23</v>
      </c>
      <c r="W686" s="622">
        <v>0.995</v>
      </c>
      <c r="X686" s="464">
        <v>1</v>
      </c>
      <c r="Y686" s="464">
        <v>1</v>
      </c>
      <c r="Z686" s="464">
        <v>1</v>
      </c>
      <c r="AA686" s="464">
        <v>1</v>
      </c>
      <c r="AB686" s="464" t="s">
        <v>1076</v>
      </c>
      <c r="AC686" s="463" t="s">
        <v>4641</v>
      </c>
      <c r="AD686" s="463"/>
      <c r="AE686" s="463"/>
      <c r="AF686" s="463"/>
      <c r="AG686" s="463"/>
      <c r="AH686" s="463"/>
      <c r="AI686" s="463"/>
      <c r="AJ686" s="460"/>
      <c r="AK686" s="460"/>
      <c r="AL686" s="460"/>
      <c r="AM686" s="460"/>
      <c r="AN686" s="460"/>
      <c r="AO686" s="460"/>
      <c r="AP686" s="463" t="s">
        <v>289</v>
      </c>
      <c r="AQ686" s="463">
        <v>0</v>
      </c>
      <c r="AT686" s="177" t="s">
        <v>1076</v>
      </c>
      <c r="AU686" s="392" t="s">
        <v>4303</v>
      </c>
      <c r="AV686" s="392" t="s">
        <v>4642</v>
      </c>
      <c r="AW686" s="392" t="s">
        <v>4643</v>
      </c>
      <c r="AX686" s="450" t="s">
        <v>4299</v>
      </c>
    </row>
    <row r="687" spans="1:50" ht="35.15" hidden="1" customHeight="1">
      <c r="A687" s="149">
        <v>683</v>
      </c>
      <c r="B687" s="597" t="s">
        <v>1076</v>
      </c>
      <c r="C687" s="597"/>
      <c r="D687" s="597" t="s">
        <v>4644</v>
      </c>
      <c r="E687" s="597" t="s">
        <v>4645</v>
      </c>
      <c r="F687" s="597" t="s">
        <v>281</v>
      </c>
      <c r="G687" s="597">
        <v>1</v>
      </c>
      <c r="H687" s="597">
        <v>0</v>
      </c>
      <c r="I687" s="597" t="s">
        <v>3874</v>
      </c>
      <c r="J687" s="597" t="s">
        <v>4231</v>
      </c>
      <c r="K687" s="597" t="s">
        <v>2132</v>
      </c>
      <c r="L687" s="597" t="s">
        <v>1108</v>
      </c>
      <c r="M687" s="597" t="s">
        <v>1062</v>
      </c>
      <c r="N687" s="597" t="s">
        <v>4645</v>
      </c>
      <c r="O687" s="597" t="s">
        <v>4645</v>
      </c>
      <c r="P687" s="597" t="s">
        <v>4646</v>
      </c>
      <c r="Q687" s="597">
        <v>2585</v>
      </c>
      <c r="R687" s="621">
        <v>2580</v>
      </c>
      <c r="S687" s="621">
        <v>2543</v>
      </c>
      <c r="T687" s="621">
        <v>15</v>
      </c>
      <c r="U687" s="621">
        <v>10</v>
      </c>
      <c r="V687" s="621">
        <v>37</v>
      </c>
      <c r="W687" s="622">
        <v>0.98570000000000002</v>
      </c>
      <c r="X687" s="464">
        <v>1</v>
      </c>
      <c r="Y687" s="464">
        <v>1</v>
      </c>
      <c r="Z687" s="464">
        <v>0</v>
      </c>
      <c r="AA687" s="464">
        <v>0</v>
      </c>
      <c r="AB687" s="464" t="s">
        <v>1076</v>
      </c>
      <c r="AC687" s="463" t="s">
        <v>4647</v>
      </c>
      <c r="AD687" s="463"/>
      <c r="AE687" s="463"/>
      <c r="AF687" s="463"/>
      <c r="AG687" s="463"/>
      <c r="AH687" s="463"/>
      <c r="AI687" s="463"/>
      <c r="AJ687" s="460"/>
      <c r="AK687" s="460"/>
      <c r="AL687" s="460"/>
      <c r="AM687" s="460"/>
      <c r="AN687" s="460"/>
      <c r="AO687" s="460"/>
      <c r="AP687" s="463" t="s">
        <v>289</v>
      </c>
      <c r="AQ687" s="463">
        <v>0</v>
      </c>
      <c r="AT687" s="177" t="s">
        <v>1076</v>
      </c>
      <c r="AU687" s="392" t="s">
        <v>4308</v>
      </c>
      <c r="AV687" s="392" t="s">
        <v>4648</v>
      </c>
      <c r="AW687" s="392" t="s">
        <v>4306</v>
      </c>
      <c r="AX687" s="450" t="s">
        <v>4306</v>
      </c>
    </row>
    <row r="688" spans="1:50" ht="35.15" hidden="1" customHeight="1">
      <c r="A688" s="149">
        <v>684</v>
      </c>
      <c r="B688" s="597" t="s">
        <v>303</v>
      </c>
      <c r="C688" s="597"/>
      <c r="D688" s="597" t="s">
        <v>4649</v>
      </c>
      <c r="E688" s="597" t="s">
        <v>4650</v>
      </c>
      <c r="F688" s="597" t="s">
        <v>281</v>
      </c>
      <c r="G688" s="597">
        <v>1</v>
      </c>
      <c r="H688" s="597">
        <v>0</v>
      </c>
      <c r="I688" s="597" t="s">
        <v>3874</v>
      </c>
      <c r="J688" s="597" t="s">
        <v>4651</v>
      </c>
      <c r="K688" s="597" t="s">
        <v>1910</v>
      </c>
      <c r="L688" s="597" t="s">
        <v>1108</v>
      </c>
      <c r="M688" s="597" t="s">
        <v>1062</v>
      </c>
      <c r="N688" s="597" t="s">
        <v>4650</v>
      </c>
      <c r="O688" s="597" t="s">
        <v>4650</v>
      </c>
      <c r="P688" s="597" t="s">
        <v>4652</v>
      </c>
      <c r="Q688" s="597">
        <v>9891</v>
      </c>
      <c r="R688" s="621">
        <v>9896</v>
      </c>
      <c r="S688" s="621">
        <v>9757</v>
      </c>
      <c r="T688" s="621">
        <v>115</v>
      </c>
      <c r="U688" s="621">
        <v>24</v>
      </c>
      <c r="V688" s="621">
        <v>139</v>
      </c>
      <c r="W688" s="622">
        <v>0.98599999999999999</v>
      </c>
      <c r="X688" s="464">
        <v>1</v>
      </c>
      <c r="Y688" s="464">
        <v>1</v>
      </c>
      <c r="Z688" s="464">
        <v>1</v>
      </c>
      <c r="AA688" s="464">
        <v>1</v>
      </c>
      <c r="AB688" s="464" t="s">
        <v>303</v>
      </c>
      <c r="AC688" s="463" t="s">
        <v>4653</v>
      </c>
      <c r="AD688" s="463"/>
      <c r="AE688" s="463"/>
      <c r="AF688" s="463"/>
      <c r="AG688" s="463"/>
      <c r="AH688" s="463"/>
      <c r="AI688" s="463"/>
      <c r="AJ688" s="460"/>
      <c r="AK688" s="460"/>
      <c r="AL688" s="460"/>
      <c r="AM688" s="460"/>
      <c r="AN688" s="460"/>
      <c r="AO688" s="460"/>
      <c r="AP688" s="463" t="s">
        <v>289</v>
      </c>
      <c r="AQ688" s="463">
        <v>0</v>
      </c>
      <c r="AT688" s="177" t="s">
        <v>1076</v>
      </c>
      <c r="AU688" s="392" t="s">
        <v>4314</v>
      </c>
      <c r="AV688" s="392" t="s">
        <v>4654</v>
      </c>
      <c r="AW688" s="392" t="s">
        <v>4655</v>
      </c>
      <c r="AX688" s="450" t="s">
        <v>4312</v>
      </c>
    </row>
    <row r="689" spans="1:50" ht="35.15" hidden="1" customHeight="1">
      <c r="A689" s="149">
        <v>685</v>
      </c>
      <c r="B689" s="597" t="s">
        <v>1076</v>
      </c>
      <c r="C689" s="597"/>
      <c r="D689" s="597" t="s">
        <v>4656</v>
      </c>
      <c r="E689" s="597" t="s">
        <v>4657</v>
      </c>
      <c r="F689" s="597" t="s">
        <v>1400</v>
      </c>
      <c r="G689" s="597">
        <v>1</v>
      </c>
      <c r="H689" s="597">
        <v>2</v>
      </c>
      <c r="I689" s="597" t="s">
        <v>3874</v>
      </c>
      <c r="J689" s="597" t="s">
        <v>4116</v>
      </c>
      <c r="K689" s="597" t="s">
        <v>2141</v>
      </c>
      <c r="L689" s="597" t="s">
        <v>1108</v>
      </c>
      <c r="M689" s="597" t="s">
        <v>1062</v>
      </c>
      <c r="N689" s="597" t="s">
        <v>4632</v>
      </c>
      <c r="O689" s="597" t="s">
        <v>4632</v>
      </c>
      <c r="P689" s="597" t="s">
        <v>4658</v>
      </c>
      <c r="Q689" s="597">
        <v>3178</v>
      </c>
      <c r="R689" s="621">
        <v>3990</v>
      </c>
      <c r="S689" s="621">
        <v>3475</v>
      </c>
      <c r="T689" s="621">
        <v>515</v>
      </c>
      <c r="U689" s="621">
        <v>0</v>
      </c>
      <c r="V689" s="621">
        <v>515</v>
      </c>
      <c r="W689" s="622">
        <v>0.87090000000000001</v>
      </c>
      <c r="X689" s="464">
        <v>0</v>
      </c>
      <c r="Y689" s="464">
        <v>1</v>
      </c>
      <c r="Z689" s="464">
        <v>1</v>
      </c>
      <c r="AA689" s="464">
        <v>0</v>
      </c>
      <c r="AB689" s="464" t="s">
        <v>1076</v>
      </c>
      <c r="AC689" s="463" t="s">
        <v>4659</v>
      </c>
      <c r="AD689" s="463"/>
      <c r="AE689" s="463"/>
      <c r="AF689" s="463"/>
      <c r="AG689" s="463"/>
      <c r="AH689" s="463"/>
      <c r="AI689" s="463"/>
      <c r="AJ689" s="460" t="s">
        <v>3873</v>
      </c>
      <c r="AK689" s="460" t="s">
        <v>4218</v>
      </c>
      <c r="AL689" s="460"/>
      <c r="AM689" s="460"/>
      <c r="AN689" s="460"/>
      <c r="AO689" s="460"/>
      <c r="AP689" s="463" t="s">
        <v>289</v>
      </c>
      <c r="AQ689" s="463">
        <v>0</v>
      </c>
      <c r="AT689" s="177" t="s">
        <v>1076</v>
      </c>
      <c r="AU689" s="594" t="s">
        <v>4319</v>
      </c>
      <c r="AV689" s="392" t="s">
        <v>4660</v>
      </c>
      <c r="AW689" s="595" t="s">
        <v>4661</v>
      </c>
      <c r="AX689" s="450" t="s">
        <v>4317</v>
      </c>
    </row>
    <row r="690" spans="1:50" ht="35.15" hidden="1" customHeight="1">
      <c r="A690" s="149">
        <v>686</v>
      </c>
      <c r="B690" s="597" t="s">
        <v>1076</v>
      </c>
      <c r="C690" s="597"/>
      <c r="D690" s="597" t="s">
        <v>4662</v>
      </c>
      <c r="E690" s="597" t="s">
        <v>3095</v>
      </c>
      <c r="F690" s="597" t="s">
        <v>281</v>
      </c>
      <c r="G690" s="597">
        <v>1</v>
      </c>
      <c r="H690" s="597">
        <v>0</v>
      </c>
      <c r="I690" s="597" t="s">
        <v>3874</v>
      </c>
      <c r="J690" s="597" t="s">
        <v>3994</v>
      </c>
      <c r="K690" s="597" t="s">
        <v>1076</v>
      </c>
      <c r="L690" s="597" t="s">
        <v>1108</v>
      </c>
      <c r="M690" s="597" t="s">
        <v>1062</v>
      </c>
      <c r="N690" s="597" t="s">
        <v>4663</v>
      </c>
      <c r="O690" s="597" t="s">
        <v>4663</v>
      </c>
      <c r="P690" s="597" t="s">
        <v>4664</v>
      </c>
      <c r="Q690" s="597">
        <v>3130</v>
      </c>
      <c r="R690" s="621">
        <v>3210</v>
      </c>
      <c r="S690" s="621">
        <v>3149</v>
      </c>
      <c r="T690" s="621">
        <v>61</v>
      </c>
      <c r="U690" s="621">
        <v>0</v>
      </c>
      <c r="V690" s="621">
        <v>61</v>
      </c>
      <c r="W690" s="622">
        <v>0.98099999999999998</v>
      </c>
      <c r="X690" s="464">
        <v>1</v>
      </c>
      <c r="Y690" s="464">
        <v>1</v>
      </c>
      <c r="Z690" s="595">
        <v>1</v>
      </c>
      <c r="AA690" s="595">
        <v>1</v>
      </c>
      <c r="AB690" s="595" t="s">
        <v>1076</v>
      </c>
      <c r="AC690" s="463" t="s">
        <v>4665</v>
      </c>
      <c r="AD690" s="463"/>
      <c r="AE690" s="463"/>
      <c r="AF690" s="463"/>
      <c r="AG690" s="463"/>
      <c r="AH690" s="463"/>
      <c r="AI690" s="463"/>
      <c r="AJ690" s="460"/>
      <c r="AK690" s="460"/>
      <c r="AL690" s="460"/>
      <c r="AM690" s="460"/>
      <c r="AN690" s="460"/>
      <c r="AO690" s="460"/>
      <c r="AP690" s="463" t="s">
        <v>289</v>
      </c>
      <c r="AQ690" s="463">
        <v>0</v>
      </c>
      <c r="AT690" s="177" t="s">
        <v>1076</v>
      </c>
      <c r="AU690" s="392" t="s">
        <v>4325</v>
      </c>
      <c r="AV690" s="392" t="s">
        <v>4666</v>
      </c>
      <c r="AW690" s="392" t="s">
        <v>4323</v>
      </c>
      <c r="AX690" s="450" t="s">
        <v>4323</v>
      </c>
    </row>
    <row r="691" spans="1:50" ht="35.15" hidden="1" customHeight="1">
      <c r="A691" s="149">
        <v>687</v>
      </c>
      <c r="B691" s="597" t="s">
        <v>303</v>
      </c>
      <c r="C691" s="597"/>
      <c r="D691" s="597" t="s">
        <v>4667</v>
      </c>
      <c r="E691" s="597" t="s">
        <v>4668</v>
      </c>
      <c r="F691" s="597" t="s">
        <v>281</v>
      </c>
      <c r="G691" s="597">
        <v>1</v>
      </c>
      <c r="H691" s="597">
        <v>0</v>
      </c>
      <c r="I691" s="597" t="s">
        <v>3874</v>
      </c>
      <c r="J691" s="597" t="s">
        <v>4100</v>
      </c>
      <c r="K691" s="597" t="s">
        <v>1910</v>
      </c>
      <c r="L691" s="597" t="s">
        <v>1108</v>
      </c>
      <c r="M691" s="597" t="s">
        <v>1062</v>
      </c>
      <c r="N691" s="597" t="s">
        <v>4669</v>
      </c>
      <c r="O691" s="597" t="s">
        <v>4669</v>
      </c>
      <c r="P691" s="597" t="s">
        <v>4670</v>
      </c>
      <c r="Q691" s="597">
        <v>2300</v>
      </c>
      <c r="R691" s="621">
        <v>2312</v>
      </c>
      <c r="S691" s="621">
        <v>2300</v>
      </c>
      <c r="T691" s="621">
        <v>12</v>
      </c>
      <c r="U691" s="621">
        <v>0</v>
      </c>
      <c r="V691" s="621">
        <v>12</v>
      </c>
      <c r="W691" s="622">
        <v>0.99480000000000002</v>
      </c>
      <c r="X691" s="464">
        <v>1</v>
      </c>
      <c r="Y691" s="464">
        <v>1</v>
      </c>
      <c r="Z691" s="464">
        <v>1</v>
      </c>
      <c r="AA691" s="464">
        <v>1</v>
      </c>
      <c r="AB691" s="464" t="s">
        <v>303</v>
      </c>
      <c r="AC691" s="463" t="s">
        <v>4671</v>
      </c>
      <c r="AD691" s="463"/>
      <c r="AE691" s="463"/>
      <c r="AF691" s="463"/>
      <c r="AG691" s="463"/>
      <c r="AH691" s="463"/>
      <c r="AI691" s="463"/>
      <c r="AJ691" s="460"/>
      <c r="AK691" s="460"/>
      <c r="AL691" s="460"/>
      <c r="AM691" s="460"/>
      <c r="AN691" s="460"/>
      <c r="AO691" s="460"/>
      <c r="AP691" s="463" t="s">
        <v>289</v>
      </c>
      <c r="AQ691" s="463">
        <v>0</v>
      </c>
      <c r="AT691" s="177" t="s">
        <v>1076</v>
      </c>
      <c r="AU691" s="392" t="s">
        <v>4331</v>
      </c>
      <c r="AV691" s="392" t="s">
        <v>4672</v>
      </c>
      <c r="AW691" s="392" t="s">
        <v>4329</v>
      </c>
      <c r="AX691" s="450" t="s">
        <v>4329</v>
      </c>
    </row>
    <row r="692" spans="1:50" ht="35.15" hidden="1" customHeight="1">
      <c r="A692" s="149">
        <v>688</v>
      </c>
      <c r="B692" s="597" t="s">
        <v>1076</v>
      </c>
      <c r="C692" s="597"/>
      <c r="D692" s="597" t="s">
        <v>4673</v>
      </c>
      <c r="E692" s="597" t="s">
        <v>4674</v>
      </c>
      <c r="F692" s="597" t="s">
        <v>281</v>
      </c>
      <c r="G692" s="597">
        <v>1</v>
      </c>
      <c r="H692" s="597">
        <v>0</v>
      </c>
      <c r="I692" s="597" t="s">
        <v>3874</v>
      </c>
      <c r="J692" s="597" t="s">
        <v>4232</v>
      </c>
      <c r="K692" s="597" t="s">
        <v>2132</v>
      </c>
      <c r="L692" s="597" t="s">
        <v>1108</v>
      </c>
      <c r="M692" s="597" t="s">
        <v>1062</v>
      </c>
      <c r="N692" s="597" t="s">
        <v>4674</v>
      </c>
      <c r="O692" s="597" t="s">
        <v>4674</v>
      </c>
      <c r="P692" s="597" t="s">
        <v>4675</v>
      </c>
      <c r="Q692" s="597">
        <v>2283</v>
      </c>
      <c r="R692" s="621">
        <v>2398</v>
      </c>
      <c r="S692" s="621">
        <v>2388</v>
      </c>
      <c r="T692" s="621">
        <v>5</v>
      </c>
      <c r="U692" s="621">
        <v>5</v>
      </c>
      <c r="V692" s="621">
        <v>10</v>
      </c>
      <c r="W692" s="622">
        <v>0.99580000000000002</v>
      </c>
      <c r="X692" s="464">
        <v>1</v>
      </c>
      <c r="Y692" s="464">
        <v>0</v>
      </c>
      <c r="Z692" s="464">
        <v>1</v>
      </c>
      <c r="AA692" s="464">
        <v>0</v>
      </c>
      <c r="AB692" s="464" t="s">
        <v>1076</v>
      </c>
      <c r="AC692" s="463" t="s">
        <v>4676</v>
      </c>
      <c r="AD692" s="463"/>
      <c r="AE692" s="463"/>
      <c r="AF692" s="463"/>
      <c r="AG692" s="463"/>
      <c r="AH692" s="463"/>
      <c r="AI692" s="463"/>
      <c r="AJ692" s="460"/>
      <c r="AK692" s="460"/>
      <c r="AL692" s="460"/>
      <c r="AM692" s="460"/>
      <c r="AN692" s="460"/>
      <c r="AO692" s="460"/>
      <c r="AP692" s="463" t="s">
        <v>289</v>
      </c>
      <c r="AQ692" s="463">
        <v>0</v>
      </c>
      <c r="AT692" s="177" t="s">
        <v>1076</v>
      </c>
      <c r="AU692" s="392" t="s">
        <v>4336</v>
      </c>
      <c r="AV692" s="392" t="s">
        <v>4677</v>
      </c>
      <c r="AW692" s="392" t="s">
        <v>4334</v>
      </c>
      <c r="AX692" s="450" t="s">
        <v>4334</v>
      </c>
    </row>
    <row r="693" spans="1:50" ht="35.15" hidden="1" customHeight="1">
      <c r="A693" s="149">
        <v>689</v>
      </c>
      <c r="B693" s="597" t="s">
        <v>1076</v>
      </c>
      <c r="C693" s="597"/>
      <c r="D693" s="597" t="s">
        <v>4678</v>
      </c>
      <c r="E693" s="597" t="s">
        <v>4679</v>
      </c>
      <c r="F693" s="597" t="s">
        <v>281</v>
      </c>
      <c r="G693" s="597">
        <v>1</v>
      </c>
      <c r="H693" s="597">
        <v>0</v>
      </c>
      <c r="I693" s="597" t="s">
        <v>3874</v>
      </c>
      <c r="J693" s="597" t="s">
        <v>3926</v>
      </c>
      <c r="K693" s="597" t="s">
        <v>1076</v>
      </c>
      <c r="L693" s="597" t="s">
        <v>1108</v>
      </c>
      <c r="M693" s="597" t="s">
        <v>1062</v>
      </c>
      <c r="N693" s="597" t="s">
        <v>4679</v>
      </c>
      <c r="O693" s="597" t="s">
        <v>4679</v>
      </c>
      <c r="P693" s="597" t="s">
        <v>4680</v>
      </c>
      <c r="Q693" s="597">
        <v>2103</v>
      </c>
      <c r="R693" s="621">
        <v>2210</v>
      </c>
      <c r="S693" s="621">
        <v>1855</v>
      </c>
      <c r="T693" s="621">
        <v>333</v>
      </c>
      <c r="U693" s="621">
        <v>22</v>
      </c>
      <c r="V693" s="621">
        <v>355</v>
      </c>
      <c r="W693" s="622">
        <v>0.83940000000000003</v>
      </c>
      <c r="X693" s="464">
        <v>0</v>
      </c>
      <c r="Y693" s="464">
        <v>1</v>
      </c>
      <c r="Z693" s="464">
        <v>1</v>
      </c>
      <c r="AA693" s="464">
        <v>0</v>
      </c>
      <c r="AB693" s="464" t="s">
        <v>1076</v>
      </c>
      <c r="AC693" s="463" t="s">
        <v>4681</v>
      </c>
      <c r="AD693" s="463"/>
      <c r="AE693" s="463"/>
      <c r="AF693" s="463"/>
      <c r="AG693" s="463"/>
      <c r="AH693" s="463"/>
      <c r="AI693" s="463"/>
      <c r="AJ693" s="460"/>
      <c r="AK693" s="460"/>
      <c r="AL693" s="460"/>
      <c r="AM693" s="460"/>
      <c r="AN693" s="460"/>
      <c r="AO693" s="460"/>
      <c r="AP693" s="463" t="s">
        <v>289</v>
      </c>
      <c r="AQ693" s="463">
        <v>0</v>
      </c>
      <c r="AT693" s="177" t="s">
        <v>1076</v>
      </c>
      <c r="AU693" s="392" t="s">
        <v>4343</v>
      </c>
      <c r="AV693" s="392" t="s">
        <v>4682</v>
      </c>
      <c r="AW693" s="392" t="s">
        <v>840</v>
      </c>
      <c r="AX693" s="450" t="s">
        <v>4340</v>
      </c>
    </row>
    <row r="694" spans="1:50" ht="35.15" hidden="1" customHeight="1">
      <c r="A694" s="149">
        <v>690</v>
      </c>
      <c r="B694" s="597" t="s">
        <v>3946</v>
      </c>
      <c r="C694" s="597"/>
      <c r="D694" s="597" t="s">
        <v>4683</v>
      </c>
      <c r="E694" s="597" t="s">
        <v>4684</v>
      </c>
      <c r="F694" s="597" t="s">
        <v>1400</v>
      </c>
      <c r="G694" s="597">
        <v>1</v>
      </c>
      <c r="H694" s="597">
        <v>1</v>
      </c>
      <c r="I694" s="597" t="s">
        <v>3874</v>
      </c>
      <c r="J694" s="597" t="s">
        <v>4392</v>
      </c>
      <c r="K694" s="597" t="s">
        <v>3948</v>
      </c>
      <c r="L694" s="597" t="s">
        <v>1108</v>
      </c>
      <c r="M694" s="597" t="s">
        <v>1062</v>
      </c>
      <c r="N694" s="597" t="s">
        <v>4684</v>
      </c>
      <c r="O694" s="597" t="s">
        <v>4684</v>
      </c>
      <c r="P694" s="597" t="s">
        <v>4685</v>
      </c>
      <c r="Q694" s="597">
        <v>2842</v>
      </c>
      <c r="R694" s="621">
        <v>2927</v>
      </c>
      <c r="S694" s="621">
        <v>2879</v>
      </c>
      <c r="T694" s="621">
        <v>32</v>
      </c>
      <c r="U694" s="621">
        <v>16</v>
      </c>
      <c r="V694" s="621">
        <v>48</v>
      </c>
      <c r="W694" s="622">
        <v>0.98360000000000003</v>
      </c>
      <c r="X694" s="464">
        <v>1</v>
      </c>
      <c r="Y694" s="464">
        <v>1</v>
      </c>
      <c r="Z694" s="464">
        <v>1</v>
      </c>
      <c r="AA694" s="464">
        <v>1</v>
      </c>
      <c r="AB694" s="464" t="s">
        <v>3946</v>
      </c>
      <c r="AC694" s="463" t="s">
        <v>4686</v>
      </c>
      <c r="AD694" s="463"/>
      <c r="AE694" s="463"/>
      <c r="AF694" s="463"/>
      <c r="AG694" s="463"/>
      <c r="AH694" s="463"/>
      <c r="AI694" s="463"/>
      <c r="AJ694" s="460" t="s">
        <v>3947</v>
      </c>
      <c r="AK694" s="460"/>
      <c r="AL694" s="460"/>
      <c r="AM694" s="460"/>
      <c r="AN694" s="460"/>
      <c r="AO694" s="460"/>
      <c r="AP694" s="463" t="s">
        <v>289</v>
      </c>
      <c r="AQ694" s="463">
        <v>0</v>
      </c>
      <c r="AT694" s="177" t="s">
        <v>1076</v>
      </c>
      <c r="AU694" s="594" t="s">
        <v>4349</v>
      </c>
      <c r="AV694" s="392" t="s">
        <v>4687</v>
      </c>
      <c r="AW694" s="595" t="s">
        <v>4347</v>
      </c>
      <c r="AX694" s="450" t="s">
        <v>4347</v>
      </c>
    </row>
    <row r="695" spans="1:50" ht="35.15" hidden="1" customHeight="1">
      <c r="A695" s="149">
        <v>691</v>
      </c>
      <c r="B695" s="597" t="s">
        <v>303</v>
      </c>
      <c r="C695" s="597"/>
      <c r="D695" s="597" t="s">
        <v>4688</v>
      </c>
      <c r="E695" s="597" t="s">
        <v>4689</v>
      </c>
      <c r="F695" s="597" t="s">
        <v>281</v>
      </c>
      <c r="G695" s="597">
        <v>1</v>
      </c>
      <c r="H695" s="597">
        <v>0</v>
      </c>
      <c r="I695" s="597" t="s">
        <v>3874</v>
      </c>
      <c r="J695" s="597" t="s">
        <v>3956</v>
      </c>
      <c r="K695" s="597" t="s">
        <v>1910</v>
      </c>
      <c r="L695" s="597" t="s">
        <v>1108</v>
      </c>
      <c r="M695" s="597" t="s">
        <v>1062</v>
      </c>
      <c r="N695" s="597" t="s">
        <v>4689</v>
      </c>
      <c r="O695" s="597" t="s">
        <v>4689</v>
      </c>
      <c r="P695" s="597" t="s">
        <v>4690</v>
      </c>
      <c r="Q695" s="597">
        <v>2821</v>
      </c>
      <c r="R695" s="621">
        <v>2848</v>
      </c>
      <c r="S695" s="621">
        <v>2792</v>
      </c>
      <c r="T695" s="621">
        <v>56</v>
      </c>
      <c r="U695" s="621">
        <v>0</v>
      </c>
      <c r="V695" s="621">
        <v>56</v>
      </c>
      <c r="W695" s="622">
        <v>0.98029999999999995</v>
      </c>
      <c r="X695" s="464">
        <v>1</v>
      </c>
      <c r="Y695" s="464">
        <v>1</v>
      </c>
      <c r="Z695" s="464">
        <v>1</v>
      </c>
      <c r="AA695" s="464">
        <v>1</v>
      </c>
      <c r="AB695" s="464" t="s">
        <v>303</v>
      </c>
      <c r="AC695" s="463" t="s">
        <v>4691</v>
      </c>
      <c r="AD695" s="463"/>
      <c r="AE695" s="463"/>
      <c r="AF695" s="463"/>
      <c r="AG695" s="463"/>
      <c r="AH695" s="463"/>
      <c r="AI695" s="463"/>
      <c r="AJ695" s="460"/>
      <c r="AK695" s="460"/>
      <c r="AL695" s="460"/>
      <c r="AM695" s="460"/>
      <c r="AN695" s="460"/>
      <c r="AO695" s="460"/>
      <c r="AP695" s="463" t="s">
        <v>289</v>
      </c>
      <c r="AQ695" s="463">
        <v>0</v>
      </c>
      <c r="AT695" s="177" t="s">
        <v>1076</v>
      </c>
      <c r="AU695" s="392" t="s">
        <v>4350</v>
      </c>
      <c r="AV695" s="392" t="s">
        <v>4692</v>
      </c>
      <c r="AW695" s="392" t="s">
        <v>4693</v>
      </c>
      <c r="AX695" s="450" t="s">
        <v>4347</v>
      </c>
    </row>
    <row r="696" spans="1:50" ht="35.15" hidden="1" customHeight="1">
      <c r="A696" s="149">
        <v>692</v>
      </c>
      <c r="B696" s="597" t="s">
        <v>1076</v>
      </c>
      <c r="C696" s="597"/>
      <c r="D696" s="597" t="s">
        <v>4694</v>
      </c>
      <c r="E696" s="597" t="s">
        <v>4695</v>
      </c>
      <c r="F696" s="597" t="s">
        <v>281</v>
      </c>
      <c r="G696" s="597">
        <v>1</v>
      </c>
      <c r="H696" s="597">
        <v>0</v>
      </c>
      <c r="I696" s="597" t="s">
        <v>3874</v>
      </c>
      <c r="J696" s="597" t="s">
        <v>4108</v>
      </c>
      <c r="K696" s="597" t="s">
        <v>1076</v>
      </c>
      <c r="L696" s="597" t="s">
        <v>1108</v>
      </c>
      <c r="M696" s="597" t="s">
        <v>1062</v>
      </c>
      <c r="N696" s="597" t="s">
        <v>4347</v>
      </c>
      <c r="O696" s="597" t="s">
        <v>4347</v>
      </c>
      <c r="P696" s="597" t="s">
        <v>4696</v>
      </c>
      <c r="Q696" s="597">
        <v>3416</v>
      </c>
      <c r="R696" s="621">
        <v>3383</v>
      </c>
      <c r="S696" s="621">
        <v>2555</v>
      </c>
      <c r="T696" s="621">
        <v>741</v>
      </c>
      <c r="U696" s="621">
        <v>87</v>
      </c>
      <c r="V696" s="621">
        <v>828</v>
      </c>
      <c r="W696" s="622">
        <v>0.75519999999999998</v>
      </c>
      <c r="X696" s="464">
        <v>0</v>
      </c>
      <c r="Y696" s="464">
        <v>1</v>
      </c>
      <c r="Z696" s="464">
        <v>1</v>
      </c>
      <c r="AA696" s="464">
        <v>0</v>
      </c>
      <c r="AB696" s="464" t="s">
        <v>1076</v>
      </c>
      <c r="AC696" s="463" t="s">
        <v>4697</v>
      </c>
      <c r="AD696" s="463"/>
      <c r="AE696" s="463"/>
      <c r="AF696" s="463"/>
      <c r="AG696" s="463"/>
      <c r="AH696" s="463"/>
      <c r="AI696" s="463"/>
      <c r="AJ696" s="460"/>
      <c r="AK696" s="460"/>
      <c r="AL696" s="460"/>
      <c r="AM696" s="460"/>
      <c r="AN696" s="460"/>
      <c r="AO696" s="460"/>
      <c r="AP696" s="463" t="s">
        <v>289</v>
      </c>
      <c r="AQ696" s="463">
        <v>0</v>
      </c>
      <c r="AT696" s="177" t="s">
        <v>1076</v>
      </c>
      <c r="AU696" s="392" t="s">
        <v>4355</v>
      </c>
      <c r="AV696" s="392" t="s">
        <v>4698</v>
      </c>
      <c r="AW696" s="392" t="s">
        <v>4699</v>
      </c>
      <c r="AX696" s="450" t="s">
        <v>4353</v>
      </c>
    </row>
    <row r="697" spans="1:50" ht="35.15" hidden="1" customHeight="1">
      <c r="A697" s="149">
        <v>693</v>
      </c>
      <c r="B697" s="597" t="s">
        <v>1076</v>
      </c>
      <c r="C697" s="597"/>
      <c r="D697" s="597" t="s">
        <v>4700</v>
      </c>
      <c r="E697" s="597" t="s">
        <v>4701</v>
      </c>
      <c r="F697" s="597" t="s">
        <v>281</v>
      </c>
      <c r="G697" s="597">
        <v>1</v>
      </c>
      <c r="H697" s="597">
        <v>0</v>
      </c>
      <c r="I697" s="597" t="s">
        <v>3874</v>
      </c>
      <c r="J697" s="597" t="s">
        <v>4008</v>
      </c>
      <c r="K697" s="597" t="s">
        <v>1076</v>
      </c>
      <c r="L697" s="597" t="s">
        <v>1108</v>
      </c>
      <c r="M697" s="597" t="s">
        <v>1062</v>
      </c>
      <c r="N697" s="597" t="s">
        <v>4701</v>
      </c>
      <c r="O697" s="597" t="s">
        <v>4701</v>
      </c>
      <c r="P697" s="597" t="s">
        <v>4702</v>
      </c>
      <c r="Q697" s="597">
        <v>1780</v>
      </c>
      <c r="R697" s="621">
        <v>1787</v>
      </c>
      <c r="S697" s="621">
        <v>1787</v>
      </c>
      <c r="T697" s="621">
        <v>0</v>
      </c>
      <c r="U697" s="621">
        <v>0</v>
      </c>
      <c r="V697" s="621">
        <v>0</v>
      </c>
      <c r="W697" s="622">
        <v>1</v>
      </c>
      <c r="X697" s="464">
        <v>1</v>
      </c>
      <c r="Y697" s="464">
        <v>1</v>
      </c>
      <c r="Z697" s="464">
        <v>1</v>
      </c>
      <c r="AA697" s="464">
        <v>1</v>
      </c>
      <c r="AB697" s="464" t="s">
        <v>1076</v>
      </c>
      <c r="AC697" s="463" t="s">
        <v>4703</v>
      </c>
      <c r="AD697" s="463"/>
      <c r="AE697" s="463"/>
      <c r="AF697" s="463"/>
      <c r="AG697" s="463"/>
      <c r="AH697" s="463"/>
      <c r="AI697" s="463"/>
      <c r="AJ697" s="460"/>
      <c r="AK697" s="460"/>
      <c r="AL697" s="460"/>
      <c r="AM697" s="460"/>
      <c r="AN697" s="460"/>
      <c r="AO697" s="460"/>
      <c r="AP697" s="463" t="s">
        <v>289</v>
      </c>
      <c r="AQ697" s="463">
        <v>0</v>
      </c>
      <c r="AT697" s="177" t="s">
        <v>1076</v>
      </c>
      <c r="AU697" s="392" t="s">
        <v>4360</v>
      </c>
      <c r="AV697" s="392" t="s">
        <v>4704</v>
      </c>
      <c r="AW697" s="392" t="s">
        <v>4705</v>
      </c>
      <c r="AX697" s="450" t="s">
        <v>4358</v>
      </c>
    </row>
    <row r="698" spans="1:50" ht="35.15" hidden="1" customHeight="1">
      <c r="A698" s="149">
        <v>694</v>
      </c>
      <c r="B698" s="597" t="s">
        <v>1076</v>
      </c>
      <c r="C698" s="597"/>
      <c r="D698" s="597" t="s">
        <v>4706</v>
      </c>
      <c r="E698" s="597" t="s">
        <v>4707</v>
      </c>
      <c r="F698" s="597" t="s">
        <v>281</v>
      </c>
      <c r="G698" s="597">
        <v>1</v>
      </c>
      <c r="H698" s="597">
        <v>0</v>
      </c>
      <c r="I698" s="597" t="s">
        <v>3874</v>
      </c>
      <c r="J698" s="597" t="s">
        <v>3956</v>
      </c>
      <c r="K698" s="597" t="s">
        <v>3957</v>
      </c>
      <c r="L698" s="597" t="s">
        <v>1108</v>
      </c>
      <c r="M698" s="597" t="s">
        <v>1062</v>
      </c>
      <c r="N698" s="597" t="s">
        <v>4707</v>
      </c>
      <c r="O698" s="597" t="s">
        <v>4707</v>
      </c>
      <c r="P698" s="597" t="s">
        <v>4708</v>
      </c>
      <c r="Q698" s="597">
        <v>3089</v>
      </c>
      <c r="R698" s="621">
        <v>3248</v>
      </c>
      <c r="S698" s="621">
        <v>3089</v>
      </c>
      <c r="T698" s="621">
        <v>151</v>
      </c>
      <c r="U698" s="621">
        <v>8</v>
      </c>
      <c r="V698" s="621">
        <v>159</v>
      </c>
      <c r="W698" s="622">
        <v>0.95099999999999996</v>
      </c>
      <c r="X698" s="464">
        <v>0</v>
      </c>
      <c r="Y698" s="464">
        <v>1</v>
      </c>
      <c r="Z698" s="464">
        <v>1</v>
      </c>
      <c r="AA698" s="464">
        <v>0</v>
      </c>
      <c r="AB698" s="464" t="s">
        <v>1076</v>
      </c>
      <c r="AC698" s="463" t="s">
        <v>4709</v>
      </c>
      <c r="AD698" s="463"/>
      <c r="AE698" s="463"/>
      <c r="AF698" s="463"/>
      <c r="AG698" s="463"/>
      <c r="AH698" s="463"/>
      <c r="AI698" s="463"/>
      <c r="AJ698" s="460"/>
      <c r="AK698" s="460"/>
      <c r="AL698" s="460"/>
      <c r="AM698" s="460"/>
      <c r="AN698" s="460"/>
      <c r="AO698" s="460"/>
      <c r="AP698" s="463" t="s">
        <v>289</v>
      </c>
      <c r="AQ698" s="463">
        <v>0</v>
      </c>
      <c r="AT698" s="177" t="s">
        <v>1076</v>
      </c>
      <c r="AU698" s="392" t="s">
        <v>4366</v>
      </c>
      <c r="AV698" s="392" t="s">
        <v>4710</v>
      </c>
      <c r="AW698" s="392" t="s">
        <v>4711</v>
      </c>
      <c r="AX698" s="450" t="s">
        <v>4364</v>
      </c>
    </row>
    <row r="699" spans="1:50" ht="35.15" hidden="1" customHeight="1">
      <c r="A699" s="149">
        <v>695</v>
      </c>
      <c r="B699" s="597" t="s">
        <v>1076</v>
      </c>
      <c r="C699" s="597"/>
      <c r="D699" s="597" t="s">
        <v>4712</v>
      </c>
      <c r="E699" s="597" t="s">
        <v>1999</v>
      </c>
      <c r="F699" s="597" t="s">
        <v>281</v>
      </c>
      <c r="G699" s="597">
        <v>1</v>
      </c>
      <c r="H699" s="597">
        <v>0</v>
      </c>
      <c r="I699" s="597" t="s">
        <v>3874</v>
      </c>
      <c r="J699" s="597" t="s">
        <v>3926</v>
      </c>
      <c r="K699" s="597" t="s">
        <v>1076</v>
      </c>
      <c r="L699" s="597" t="s">
        <v>1108</v>
      </c>
      <c r="M699" s="597" t="s">
        <v>1062</v>
      </c>
      <c r="N699" s="597" t="s">
        <v>1999</v>
      </c>
      <c r="O699" s="597" t="s">
        <v>1999</v>
      </c>
      <c r="P699" s="597" t="s">
        <v>4713</v>
      </c>
      <c r="Q699" s="597">
        <v>17000</v>
      </c>
      <c r="R699" s="621">
        <v>17942</v>
      </c>
      <c r="S699" s="621">
        <v>17837</v>
      </c>
      <c r="T699" s="621">
        <v>105</v>
      </c>
      <c r="U699" s="621">
        <v>0</v>
      </c>
      <c r="V699" s="621">
        <v>105</v>
      </c>
      <c r="W699" s="622">
        <v>0.99409999999999998</v>
      </c>
      <c r="X699" s="464">
        <v>1</v>
      </c>
      <c r="Y699" s="464">
        <v>1</v>
      </c>
      <c r="Z699" s="464">
        <v>1</v>
      </c>
      <c r="AA699" s="464">
        <v>1</v>
      </c>
      <c r="AB699" s="464" t="s">
        <v>1076</v>
      </c>
      <c r="AC699" s="463" t="s">
        <v>3929</v>
      </c>
      <c r="AD699" s="463"/>
      <c r="AE699" s="463"/>
      <c r="AF699" s="463"/>
      <c r="AG699" s="463"/>
      <c r="AH699" s="463"/>
      <c r="AI699" s="463"/>
      <c r="AJ699" s="460"/>
      <c r="AK699" s="460"/>
      <c r="AL699" s="460"/>
      <c r="AM699" s="460"/>
      <c r="AN699" s="460"/>
      <c r="AO699" s="460"/>
      <c r="AP699" s="463" t="s">
        <v>289</v>
      </c>
      <c r="AQ699" s="463">
        <v>0</v>
      </c>
      <c r="AT699" s="177" t="s">
        <v>1076</v>
      </c>
      <c r="AU699" s="392" t="s">
        <v>4370</v>
      </c>
      <c r="AV699" s="392" t="s">
        <v>4714</v>
      </c>
      <c r="AW699" s="392" t="s">
        <v>3549</v>
      </c>
      <c r="AX699" s="450" t="s">
        <v>3549</v>
      </c>
    </row>
    <row r="700" spans="1:50" ht="35.15" hidden="1" customHeight="1">
      <c r="A700" s="149">
        <v>696</v>
      </c>
      <c r="B700" s="597" t="s">
        <v>3946</v>
      </c>
      <c r="C700" s="597"/>
      <c r="D700" s="597" t="s">
        <v>4715</v>
      </c>
      <c r="E700" s="597" t="s">
        <v>4716</v>
      </c>
      <c r="F700" s="597" t="s">
        <v>745</v>
      </c>
      <c r="G700" s="597">
        <v>0</v>
      </c>
      <c r="H700" s="597">
        <v>3</v>
      </c>
      <c r="I700" s="597" t="s">
        <v>3874</v>
      </c>
      <c r="J700" s="597" t="s">
        <v>4392</v>
      </c>
      <c r="K700" s="597" t="s">
        <v>3946</v>
      </c>
      <c r="L700" s="597" t="s">
        <v>4717</v>
      </c>
      <c r="M700" s="597" t="s">
        <v>1062</v>
      </c>
      <c r="N700" s="597" t="s">
        <v>4716</v>
      </c>
      <c r="O700" s="597" t="s">
        <v>4716</v>
      </c>
      <c r="P700" s="597" t="s">
        <v>4718</v>
      </c>
      <c r="Q700" s="597">
        <v>9857</v>
      </c>
      <c r="R700" s="621">
        <v>10150</v>
      </c>
      <c r="S700" s="621">
        <v>9814</v>
      </c>
      <c r="T700" s="621">
        <v>243</v>
      </c>
      <c r="U700" s="621">
        <v>93</v>
      </c>
      <c r="V700" s="621">
        <v>336</v>
      </c>
      <c r="W700" s="622">
        <v>0.96689999999999998</v>
      </c>
      <c r="X700" s="464">
        <v>0</v>
      </c>
      <c r="Y700" s="464">
        <v>1</v>
      </c>
      <c r="Z700" s="464">
        <v>1</v>
      </c>
      <c r="AA700" s="464">
        <v>0</v>
      </c>
      <c r="AB700" s="464" t="s">
        <v>3946</v>
      </c>
      <c r="AC700" s="463"/>
      <c r="AD700" s="463"/>
      <c r="AE700" s="463"/>
      <c r="AF700" s="463"/>
      <c r="AG700" s="463"/>
      <c r="AH700" s="463"/>
      <c r="AI700" s="463"/>
      <c r="AJ700" s="460" t="s">
        <v>3947</v>
      </c>
      <c r="AK700" s="598" t="s">
        <v>3947</v>
      </c>
      <c r="AL700" s="623" t="s">
        <v>3947</v>
      </c>
      <c r="AM700" s="460"/>
      <c r="AN700" s="460"/>
      <c r="AO700" s="460"/>
      <c r="AP700" s="463" t="s">
        <v>289</v>
      </c>
      <c r="AQ700" s="463">
        <v>0</v>
      </c>
      <c r="AT700" s="177" t="s">
        <v>1076</v>
      </c>
      <c r="AU700" s="392" t="s">
        <v>4376</v>
      </c>
      <c r="AV700" s="392" t="s">
        <v>4719</v>
      </c>
      <c r="AW700" s="392" t="s">
        <v>4373</v>
      </c>
      <c r="AX700" s="450" t="s">
        <v>4373</v>
      </c>
    </row>
    <row r="701" spans="1:50" ht="35.15" hidden="1" customHeight="1">
      <c r="A701" s="149">
        <v>697</v>
      </c>
      <c r="B701" s="597" t="s">
        <v>2944</v>
      </c>
      <c r="C701" s="597"/>
      <c r="D701" s="597" t="s">
        <v>4720</v>
      </c>
      <c r="E701" s="597" t="s">
        <v>4721</v>
      </c>
      <c r="F701" s="597" t="s">
        <v>281</v>
      </c>
      <c r="G701" s="597">
        <v>1</v>
      </c>
      <c r="H701" s="597">
        <v>0</v>
      </c>
      <c r="I701" s="597" t="s">
        <v>4722</v>
      </c>
      <c r="J701" s="597" t="s">
        <v>1728</v>
      </c>
      <c r="K701" s="597" t="s">
        <v>4721</v>
      </c>
      <c r="L701" s="597" t="s">
        <v>284</v>
      </c>
      <c r="M701" s="597" t="s">
        <v>285</v>
      </c>
      <c r="N701" s="597" t="s">
        <v>4721</v>
      </c>
      <c r="O701" s="597" t="s">
        <v>4723</v>
      </c>
      <c r="P701" s="597" t="s">
        <v>4724</v>
      </c>
      <c r="Q701" s="597">
        <v>261118</v>
      </c>
      <c r="R701" s="621">
        <v>257723</v>
      </c>
      <c r="S701" s="621">
        <v>254035</v>
      </c>
      <c r="T701" s="621">
        <v>2890</v>
      </c>
      <c r="U701" s="621">
        <v>798</v>
      </c>
      <c r="V701" s="621">
        <v>3688</v>
      </c>
      <c r="W701" s="622">
        <v>0.98570000000000002</v>
      </c>
      <c r="X701" s="464">
        <v>0</v>
      </c>
      <c r="Y701" s="464">
        <v>1</v>
      </c>
      <c r="Z701" s="464">
        <v>0</v>
      </c>
      <c r="AA701" s="464">
        <v>0</v>
      </c>
      <c r="AB701" s="464" t="s">
        <v>2944</v>
      </c>
      <c r="AC701" s="463" t="s">
        <v>4725</v>
      </c>
      <c r="AD701" s="463"/>
      <c r="AE701" s="463"/>
      <c r="AF701" s="463"/>
      <c r="AG701" s="463"/>
      <c r="AH701" s="463"/>
      <c r="AI701" s="463"/>
      <c r="AJ701" s="460"/>
      <c r="AK701" s="460"/>
      <c r="AL701" s="460"/>
      <c r="AM701" s="460"/>
      <c r="AN701" s="460"/>
      <c r="AO701" s="460"/>
      <c r="AP701" s="463" t="s">
        <v>289</v>
      </c>
      <c r="AQ701" s="463">
        <v>0</v>
      </c>
      <c r="AT701" s="177" t="s">
        <v>1076</v>
      </c>
      <c r="AU701" s="392" t="s">
        <v>4381</v>
      </c>
      <c r="AV701" s="392" t="s">
        <v>4726</v>
      </c>
      <c r="AW701" s="392" t="s">
        <v>4727</v>
      </c>
      <c r="AX701" s="450" t="s">
        <v>4379</v>
      </c>
    </row>
    <row r="702" spans="1:50" ht="35.15" hidden="1" customHeight="1">
      <c r="A702" s="149">
        <v>698</v>
      </c>
      <c r="B702" s="597" t="s">
        <v>279</v>
      </c>
      <c r="C702" s="597"/>
      <c r="D702" s="597" t="s">
        <v>4728</v>
      </c>
      <c r="E702" s="597" t="s">
        <v>338</v>
      </c>
      <c r="F702" s="597" t="s">
        <v>281</v>
      </c>
      <c r="G702" s="597">
        <v>1</v>
      </c>
      <c r="H702" s="597">
        <v>0</v>
      </c>
      <c r="I702" s="597" t="s">
        <v>4722</v>
      </c>
      <c r="J702" s="597" t="s">
        <v>4729</v>
      </c>
      <c r="K702" s="597" t="s">
        <v>338</v>
      </c>
      <c r="L702" s="597" t="s">
        <v>284</v>
      </c>
      <c r="M702" s="597" t="s">
        <v>285</v>
      </c>
      <c r="N702" s="597" t="s">
        <v>338</v>
      </c>
      <c r="O702" s="597" t="s">
        <v>4730</v>
      </c>
      <c r="P702" s="597" t="s">
        <v>4731</v>
      </c>
      <c r="Q702" s="597">
        <v>102930</v>
      </c>
      <c r="R702" s="621">
        <v>105827</v>
      </c>
      <c r="S702" s="621">
        <v>104868</v>
      </c>
      <c r="T702" s="621">
        <v>655</v>
      </c>
      <c r="U702" s="621">
        <v>304</v>
      </c>
      <c r="V702" s="621">
        <v>959</v>
      </c>
      <c r="W702" s="622">
        <v>0.9909</v>
      </c>
      <c r="X702" s="464">
        <v>1</v>
      </c>
      <c r="Y702" s="464">
        <v>1</v>
      </c>
      <c r="Z702" s="464">
        <v>1</v>
      </c>
      <c r="AA702" s="464">
        <v>1</v>
      </c>
      <c r="AB702" s="464" t="s">
        <v>279</v>
      </c>
      <c r="AC702" s="463" t="s">
        <v>4732</v>
      </c>
      <c r="AD702" s="463"/>
      <c r="AE702" s="463"/>
      <c r="AF702" s="463"/>
      <c r="AG702" s="463"/>
      <c r="AH702" s="463"/>
      <c r="AI702" s="463"/>
      <c r="AJ702" s="460"/>
      <c r="AK702" s="460"/>
      <c r="AL702" s="460"/>
      <c r="AM702" s="460"/>
      <c r="AN702" s="460"/>
      <c r="AO702" s="460"/>
      <c r="AP702" s="463" t="s">
        <v>289</v>
      </c>
      <c r="AQ702" s="463">
        <v>0</v>
      </c>
      <c r="AT702" s="177" t="s">
        <v>1076</v>
      </c>
      <c r="AU702" s="392" t="s">
        <v>4387</v>
      </c>
      <c r="AV702" s="392" t="s">
        <v>4733</v>
      </c>
      <c r="AW702" s="392" t="s">
        <v>4384</v>
      </c>
      <c r="AX702" s="450" t="s">
        <v>4384</v>
      </c>
    </row>
    <row r="703" spans="1:50" ht="35.15" hidden="1" customHeight="1">
      <c r="A703" s="149">
        <v>699</v>
      </c>
      <c r="B703" s="597" t="s">
        <v>2944</v>
      </c>
      <c r="C703" s="597"/>
      <c r="D703" s="597" t="s">
        <v>4734</v>
      </c>
      <c r="E703" s="597" t="s">
        <v>4735</v>
      </c>
      <c r="F703" s="597" t="s">
        <v>281</v>
      </c>
      <c r="G703" s="597">
        <v>2</v>
      </c>
      <c r="H703" s="597">
        <v>0</v>
      </c>
      <c r="I703" s="597" t="s">
        <v>4722</v>
      </c>
      <c r="J703" s="597" t="s">
        <v>4736</v>
      </c>
      <c r="K703" s="597" t="s">
        <v>2944</v>
      </c>
      <c r="L703" s="597" t="s">
        <v>339</v>
      </c>
      <c r="M703" s="597" t="s">
        <v>285</v>
      </c>
      <c r="N703" s="597" t="s">
        <v>4735</v>
      </c>
      <c r="O703" s="597" t="s">
        <v>4737</v>
      </c>
      <c r="P703" s="597" t="s">
        <v>4738</v>
      </c>
      <c r="Q703" s="597">
        <v>74857</v>
      </c>
      <c r="R703" s="621">
        <v>74061</v>
      </c>
      <c r="S703" s="621">
        <v>72660</v>
      </c>
      <c r="T703" s="621">
        <v>1284</v>
      </c>
      <c r="U703" s="621">
        <v>117</v>
      </c>
      <c r="V703" s="621">
        <v>1401</v>
      </c>
      <c r="W703" s="622">
        <v>0.98109999999999997</v>
      </c>
      <c r="X703" s="464">
        <v>1</v>
      </c>
      <c r="Y703" s="464">
        <v>1</v>
      </c>
      <c r="Z703" s="464">
        <v>1</v>
      </c>
      <c r="AA703" s="464">
        <v>1</v>
      </c>
      <c r="AB703" s="464" t="s">
        <v>2944</v>
      </c>
      <c r="AC703" s="463" t="s">
        <v>4739</v>
      </c>
      <c r="AD703" s="463" t="s">
        <v>4740</v>
      </c>
      <c r="AE703" s="463"/>
      <c r="AF703" s="463"/>
      <c r="AG703" s="463"/>
      <c r="AH703" s="463"/>
      <c r="AI703" s="463"/>
      <c r="AJ703" s="460"/>
      <c r="AK703" s="460"/>
      <c r="AL703" s="460"/>
      <c r="AM703" s="460"/>
      <c r="AN703" s="460"/>
      <c r="AO703" s="460"/>
      <c r="AP703" s="463" t="s">
        <v>289</v>
      </c>
      <c r="AQ703" s="463">
        <v>0</v>
      </c>
      <c r="AT703" s="177" t="s">
        <v>3946</v>
      </c>
      <c r="AU703" s="392" t="s">
        <v>4394</v>
      </c>
      <c r="AV703" s="392" t="s">
        <v>4741</v>
      </c>
      <c r="AW703" s="392" t="s">
        <v>4391</v>
      </c>
      <c r="AX703" s="450" t="s">
        <v>4391</v>
      </c>
    </row>
    <row r="704" spans="1:50" ht="35.15" hidden="1" customHeight="1">
      <c r="A704" s="149">
        <v>700</v>
      </c>
      <c r="B704" s="597" t="s">
        <v>2944</v>
      </c>
      <c r="C704" s="597"/>
      <c r="D704" s="597" t="s">
        <v>4742</v>
      </c>
      <c r="E704" s="597" t="s">
        <v>4743</v>
      </c>
      <c r="F704" s="597" t="s">
        <v>281</v>
      </c>
      <c r="G704" s="597">
        <v>1</v>
      </c>
      <c r="H704" s="597">
        <v>0</v>
      </c>
      <c r="I704" s="597" t="s">
        <v>4722</v>
      </c>
      <c r="J704" s="597" t="s">
        <v>4744</v>
      </c>
      <c r="K704" s="597" t="s">
        <v>4721</v>
      </c>
      <c r="L704" s="597" t="s">
        <v>284</v>
      </c>
      <c r="M704" s="597" t="s">
        <v>285</v>
      </c>
      <c r="N704" s="597" t="s">
        <v>4743</v>
      </c>
      <c r="O704" s="597" t="s">
        <v>4745</v>
      </c>
      <c r="P704" s="597" t="s">
        <v>4746</v>
      </c>
      <c r="Q704" s="597">
        <v>41190</v>
      </c>
      <c r="R704" s="621">
        <v>31781</v>
      </c>
      <c r="S704" s="621">
        <v>31216</v>
      </c>
      <c r="T704" s="621">
        <v>521</v>
      </c>
      <c r="U704" s="621">
        <v>44</v>
      </c>
      <c r="V704" s="621">
        <v>565</v>
      </c>
      <c r="W704" s="622">
        <v>0.98219999999999996</v>
      </c>
      <c r="X704" s="464">
        <v>1</v>
      </c>
      <c r="Y704" s="464">
        <v>1</v>
      </c>
      <c r="Z704" s="464">
        <v>1</v>
      </c>
      <c r="AA704" s="464">
        <v>1</v>
      </c>
      <c r="AB704" s="464" t="s">
        <v>2944</v>
      </c>
      <c r="AC704" s="463" t="s">
        <v>4747</v>
      </c>
      <c r="AD704" s="463"/>
      <c r="AE704" s="463"/>
      <c r="AF704" s="463"/>
      <c r="AG704" s="463"/>
      <c r="AH704" s="463"/>
      <c r="AI704" s="463"/>
      <c r="AJ704" s="460"/>
      <c r="AK704" s="460"/>
      <c r="AL704" s="460"/>
      <c r="AM704" s="460"/>
      <c r="AN704" s="460"/>
      <c r="AO704" s="460"/>
      <c r="AP704" s="463" t="s">
        <v>289</v>
      </c>
      <c r="AQ704" s="463">
        <v>0</v>
      </c>
      <c r="AT704" s="177" t="s">
        <v>3946</v>
      </c>
      <c r="AU704" s="392" t="s">
        <v>4400</v>
      </c>
      <c r="AV704" s="392" t="s">
        <v>4748</v>
      </c>
      <c r="AW704" s="392" t="s">
        <v>4398</v>
      </c>
      <c r="AX704" s="450" t="s">
        <v>4398</v>
      </c>
    </row>
    <row r="705" spans="1:50" ht="35.15" hidden="1" customHeight="1">
      <c r="A705" s="149">
        <v>701</v>
      </c>
      <c r="B705" s="597" t="s">
        <v>279</v>
      </c>
      <c r="C705" s="597"/>
      <c r="D705" s="597" t="s">
        <v>4749</v>
      </c>
      <c r="E705" s="597" t="s">
        <v>4750</v>
      </c>
      <c r="F705" s="597" t="s">
        <v>281</v>
      </c>
      <c r="G705" s="597">
        <v>1</v>
      </c>
      <c r="H705" s="597">
        <v>0</v>
      </c>
      <c r="I705" s="597" t="s">
        <v>4722</v>
      </c>
      <c r="J705" s="597" t="s">
        <v>4751</v>
      </c>
      <c r="K705" s="597" t="s">
        <v>279</v>
      </c>
      <c r="L705" s="597" t="s">
        <v>284</v>
      </c>
      <c r="M705" s="597" t="s">
        <v>285</v>
      </c>
      <c r="N705" s="597" t="s">
        <v>4750</v>
      </c>
      <c r="O705" s="597" t="s">
        <v>4752</v>
      </c>
      <c r="P705" s="597" t="s">
        <v>4753</v>
      </c>
      <c r="Q705" s="597">
        <v>96209</v>
      </c>
      <c r="R705" s="621">
        <v>94369</v>
      </c>
      <c r="S705" s="621">
        <v>93771</v>
      </c>
      <c r="T705" s="621">
        <v>293</v>
      </c>
      <c r="U705" s="621">
        <v>305</v>
      </c>
      <c r="V705" s="621">
        <v>598</v>
      </c>
      <c r="W705" s="622">
        <v>0.99370000000000003</v>
      </c>
      <c r="X705" s="464">
        <v>1</v>
      </c>
      <c r="Y705" s="464">
        <v>1</v>
      </c>
      <c r="Z705" s="464">
        <v>1</v>
      </c>
      <c r="AA705" s="464">
        <v>1</v>
      </c>
      <c r="AB705" s="464" t="s">
        <v>279</v>
      </c>
      <c r="AC705" s="463" t="s">
        <v>4754</v>
      </c>
      <c r="AD705" s="463"/>
      <c r="AE705" s="463"/>
      <c r="AF705" s="463"/>
      <c r="AG705" s="463"/>
      <c r="AH705" s="463"/>
      <c r="AI705" s="463"/>
      <c r="AJ705" s="460"/>
      <c r="AK705" s="460"/>
      <c r="AL705" s="460"/>
      <c r="AM705" s="460"/>
      <c r="AN705" s="460"/>
      <c r="AO705" s="460"/>
      <c r="AP705" s="463" t="s">
        <v>289</v>
      </c>
      <c r="AQ705" s="463">
        <v>0</v>
      </c>
      <c r="AT705" s="177" t="s">
        <v>1076</v>
      </c>
      <c r="AU705" s="392" t="s">
        <v>4406</v>
      </c>
      <c r="AV705" s="392" t="s">
        <v>4755</v>
      </c>
      <c r="AW705" s="392" t="s">
        <v>4756</v>
      </c>
      <c r="AX705" s="450" t="s">
        <v>4404</v>
      </c>
    </row>
    <row r="706" spans="1:50" ht="35.15" hidden="1" customHeight="1">
      <c r="A706" s="149">
        <v>702</v>
      </c>
      <c r="B706" s="597" t="s">
        <v>2944</v>
      </c>
      <c r="C706" s="597"/>
      <c r="D706" s="597" t="s">
        <v>4757</v>
      </c>
      <c r="E706" s="597" t="s">
        <v>4758</v>
      </c>
      <c r="F706" s="597" t="s">
        <v>281</v>
      </c>
      <c r="G706" s="597">
        <v>1</v>
      </c>
      <c r="H706" s="597">
        <v>0</v>
      </c>
      <c r="I706" s="597" t="s">
        <v>4722</v>
      </c>
      <c r="J706" s="597" t="s">
        <v>4759</v>
      </c>
      <c r="K706" s="597" t="s">
        <v>4721</v>
      </c>
      <c r="L706" s="597" t="s">
        <v>284</v>
      </c>
      <c r="M706" s="597" t="s">
        <v>285</v>
      </c>
      <c r="N706" s="597" t="s">
        <v>4758</v>
      </c>
      <c r="O706" s="597" t="s">
        <v>4760</v>
      </c>
      <c r="P706" s="597" t="s">
        <v>4761</v>
      </c>
      <c r="Q706" s="597">
        <v>30667</v>
      </c>
      <c r="R706" s="621">
        <v>26141</v>
      </c>
      <c r="S706" s="621">
        <v>26059</v>
      </c>
      <c r="T706" s="621">
        <v>66</v>
      </c>
      <c r="U706" s="621">
        <v>16</v>
      </c>
      <c r="V706" s="621">
        <v>82</v>
      </c>
      <c r="W706" s="622">
        <v>0.99690000000000001</v>
      </c>
      <c r="X706" s="464">
        <v>1</v>
      </c>
      <c r="Y706" s="464">
        <v>1</v>
      </c>
      <c r="Z706" s="464">
        <v>1</v>
      </c>
      <c r="AA706" s="464">
        <v>1</v>
      </c>
      <c r="AB706" s="464" t="s">
        <v>2944</v>
      </c>
      <c r="AC706" s="463" t="s">
        <v>4762</v>
      </c>
      <c r="AD706" s="463"/>
      <c r="AE706" s="463"/>
      <c r="AF706" s="463"/>
      <c r="AG706" s="463"/>
      <c r="AH706" s="463"/>
      <c r="AI706" s="463"/>
      <c r="AJ706" s="460"/>
      <c r="AK706" s="460"/>
      <c r="AL706" s="460"/>
      <c r="AM706" s="460"/>
      <c r="AN706" s="460"/>
      <c r="AO706" s="460"/>
      <c r="AP706" s="463" t="s">
        <v>289</v>
      </c>
      <c r="AQ706" s="463">
        <v>0</v>
      </c>
      <c r="AT706" s="177" t="s">
        <v>1076</v>
      </c>
      <c r="AU706" s="392" t="s">
        <v>4412</v>
      </c>
      <c r="AV706" s="392" t="s">
        <v>4763</v>
      </c>
      <c r="AW706" s="392" t="s">
        <v>4764</v>
      </c>
      <c r="AX706" s="450" t="s">
        <v>4410</v>
      </c>
    </row>
    <row r="707" spans="1:50" ht="35.15" hidden="1" customHeight="1">
      <c r="A707" s="149">
        <v>703</v>
      </c>
      <c r="B707" s="597" t="s">
        <v>279</v>
      </c>
      <c r="C707" s="597"/>
      <c r="D707" s="597" t="s">
        <v>4765</v>
      </c>
      <c r="E707" s="597" t="s">
        <v>4766</v>
      </c>
      <c r="F707" s="597" t="s">
        <v>281</v>
      </c>
      <c r="G707" s="597">
        <v>2</v>
      </c>
      <c r="H707" s="597">
        <v>0</v>
      </c>
      <c r="I707" s="597" t="s">
        <v>4722</v>
      </c>
      <c r="J707" s="597" t="s">
        <v>4767</v>
      </c>
      <c r="K707" s="597" t="s">
        <v>279</v>
      </c>
      <c r="L707" s="597" t="s">
        <v>284</v>
      </c>
      <c r="M707" s="597" t="s">
        <v>285</v>
      </c>
      <c r="N707" s="597" t="s">
        <v>4766</v>
      </c>
      <c r="O707" s="597" t="s">
        <v>4768</v>
      </c>
      <c r="P707" s="597" t="s">
        <v>4769</v>
      </c>
      <c r="Q707" s="597">
        <v>36793</v>
      </c>
      <c r="R707" s="621">
        <v>35647</v>
      </c>
      <c r="S707" s="621">
        <v>34551</v>
      </c>
      <c r="T707" s="621">
        <v>814</v>
      </c>
      <c r="U707" s="621">
        <v>282</v>
      </c>
      <c r="V707" s="621">
        <v>1096</v>
      </c>
      <c r="W707" s="622">
        <v>0.96930000000000005</v>
      </c>
      <c r="X707" s="464">
        <v>0</v>
      </c>
      <c r="Y707" s="464">
        <v>1</v>
      </c>
      <c r="Z707" s="464">
        <v>0</v>
      </c>
      <c r="AA707" s="464">
        <v>0</v>
      </c>
      <c r="AB707" s="464" t="s">
        <v>279</v>
      </c>
      <c r="AC707" s="463" t="s">
        <v>4770</v>
      </c>
      <c r="AD707" s="463" t="s">
        <v>4771</v>
      </c>
      <c r="AE707" s="463"/>
      <c r="AF707" s="463"/>
      <c r="AG707" s="463"/>
      <c r="AH707" s="463"/>
      <c r="AI707" s="463"/>
      <c r="AJ707" s="460"/>
      <c r="AK707" s="460"/>
      <c r="AL707" s="460"/>
      <c r="AM707" s="460"/>
      <c r="AN707" s="460"/>
      <c r="AO707" s="460"/>
      <c r="AP707" s="463" t="s">
        <v>289</v>
      </c>
      <c r="AQ707" s="463">
        <v>0</v>
      </c>
      <c r="AT707" s="177" t="s">
        <v>1076</v>
      </c>
      <c r="AU707" s="392" t="s">
        <v>4418</v>
      </c>
      <c r="AV707" s="392" t="s">
        <v>4772</v>
      </c>
      <c r="AW707" s="392" t="s">
        <v>4773</v>
      </c>
      <c r="AX707" s="450" t="s">
        <v>4416</v>
      </c>
    </row>
    <row r="708" spans="1:50" ht="35.15" hidden="1" customHeight="1">
      <c r="A708" s="149">
        <v>704</v>
      </c>
      <c r="B708" s="597" t="s">
        <v>2944</v>
      </c>
      <c r="C708" s="597"/>
      <c r="D708" s="597" t="s">
        <v>4774</v>
      </c>
      <c r="E708" s="597" t="s">
        <v>4775</v>
      </c>
      <c r="F708" s="597" t="s">
        <v>281</v>
      </c>
      <c r="G708" s="597">
        <v>1</v>
      </c>
      <c r="H708" s="597">
        <v>0</v>
      </c>
      <c r="I708" s="597" t="s">
        <v>4722</v>
      </c>
      <c r="J708" s="597" t="s">
        <v>4744</v>
      </c>
      <c r="K708" s="597" t="s">
        <v>4721</v>
      </c>
      <c r="L708" s="597" t="s">
        <v>339</v>
      </c>
      <c r="M708" s="597" t="s">
        <v>285</v>
      </c>
      <c r="N708" s="597" t="s">
        <v>4775</v>
      </c>
      <c r="O708" s="597" t="s">
        <v>4776</v>
      </c>
      <c r="P708" s="597" t="s">
        <v>4777</v>
      </c>
      <c r="Q708" s="597">
        <v>17448</v>
      </c>
      <c r="R708" s="621">
        <v>16825</v>
      </c>
      <c r="S708" s="621">
        <v>16536</v>
      </c>
      <c r="T708" s="621">
        <v>233</v>
      </c>
      <c r="U708" s="621">
        <v>56</v>
      </c>
      <c r="V708" s="621">
        <v>289</v>
      </c>
      <c r="W708" s="622">
        <v>0.98280000000000001</v>
      </c>
      <c r="X708" s="464">
        <v>1</v>
      </c>
      <c r="Y708" s="464">
        <v>1</v>
      </c>
      <c r="Z708" s="464">
        <v>1</v>
      </c>
      <c r="AA708" s="464">
        <v>1</v>
      </c>
      <c r="AB708" s="464" t="s">
        <v>2944</v>
      </c>
      <c r="AC708" s="463" t="s">
        <v>4778</v>
      </c>
      <c r="AD708" s="463"/>
      <c r="AE708" s="463"/>
      <c r="AF708" s="463"/>
      <c r="AG708" s="463"/>
      <c r="AH708" s="463"/>
      <c r="AI708" s="463"/>
      <c r="AJ708" s="460"/>
      <c r="AK708" s="460"/>
      <c r="AL708" s="460"/>
      <c r="AM708" s="460"/>
      <c r="AN708" s="460"/>
      <c r="AO708" s="460"/>
      <c r="AP708" s="624" t="s">
        <v>323</v>
      </c>
      <c r="AQ708" s="463">
        <v>1</v>
      </c>
      <c r="AT708" s="177" t="s">
        <v>1076</v>
      </c>
      <c r="AU708" s="392" t="s">
        <v>4425</v>
      </c>
      <c r="AV708" s="392" t="s">
        <v>4779</v>
      </c>
      <c r="AW708" s="392" t="s">
        <v>4780</v>
      </c>
      <c r="AX708" s="450" t="s">
        <v>4422</v>
      </c>
    </row>
    <row r="709" spans="1:50" ht="35.15" hidden="1" customHeight="1">
      <c r="A709" s="149">
        <v>705</v>
      </c>
      <c r="B709" s="597" t="s">
        <v>2944</v>
      </c>
      <c r="C709" s="597"/>
      <c r="D709" s="597" t="s">
        <v>4781</v>
      </c>
      <c r="E709" s="597" t="s">
        <v>4782</v>
      </c>
      <c r="F709" s="597" t="s">
        <v>281</v>
      </c>
      <c r="G709" s="597">
        <v>1</v>
      </c>
      <c r="H709" s="597">
        <v>0</v>
      </c>
      <c r="I709" s="597" t="s">
        <v>4722</v>
      </c>
      <c r="J709" s="597" t="s">
        <v>4783</v>
      </c>
      <c r="K709" s="597" t="s">
        <v>4721</v>
      </c>
      <c r="L709" s="597" t="s">
        <v>284</v>
      </c>
      <c r="M709" s="597" t="s">
        <v>285</v>
      </c>
      <c r="N709" s="597" t="s">
        <v>4782</v>
      </c>
      <c r="O709" s="597" t="s">
        <v>4782</v>
      </c>
      <c r="P709" s="597" t="s">
        <v>4784</v>
      </c>
      <c r="Q709" s="597">
        <v>30137</v>
      </c>
      <c r="R709" s="621">
        <v>28550</v>
      </c>
      <c r="S709" s="621">
        <v>28458</v>
      </c>
      <c r="T709" s="621">
        <v>0</v>
      </c>
      <c r="U709" s="621">
        <v>92</v>
      </c>
      <c r="V709" s="621">
        <v>92</v>
      </c>
      <c r="W709" s="622">
        <v>0.99680000000000002</v>
      </c>
      <c r="X709" s="464">
        <v>1</v>
      </c>
      <c r="Y709" s="464">
        <v>1</v>
      </c>
      <c r="Z709" s="464">
        <v>1</v>
      </c>
      <c r="AA709" s="464">
        <v>1</v>
      </c>
      <c r="AB709" s="464" t="s">
        <v>2944</v>
      </c>
      <c r="AC709" s="463" t="s">
        <v>4785</v>
      </c>
      <c r="AD709" s="463"/>
      <c r="AE709" s="463"/>
      <c r="AF709" s="463"/>
      <c r="AG709" s="463"/>
      <c r="AH709" s="463"/>
      <c r="AI709" s="463"/>
      <c r="AJ709" s="460"/>
      <c r="AK709" s="460"/>
      <c r="AL709" s="460"/>
      <c r="AM709" s="460"/>
      <c r="AN709" s="460"/>
      <c r="AO709" s="460"/>
      <c r="AP709" s="463" t="s">
        <v>289</v>
      </c>
      <c r="AQ709" s="463">
        <v>0</v>
      </c>
      <c r="AT709" s="177" t="s">
        <v>1076</v>
      </c>
      <c r="AU709" s="392" t="s">
        <v>4431</v>
      </c>
      <c r="AV709" s="392" t="s">
        <v>4786</v>
      </c>
      <c r="AW709" s="392" t="s">
        <v>4787</v>
      </c>
      <c r="AX709" s="450" t="s">
        <v>4428</v>
      </c>
    </row>
    <row r="710" spans="1:50" ht="35.15" hidden="1" customHeight="1">
      <c r="A710" s="149">
        <v>706</v>
      </c>
      <c r="B710" s="597" t="s">
        <v>2944</v>
      </c>
      <c r="C710" s="597"/>
      <c r="D710" s="597" t="s">
        <v>4788</v>
      </c>
      <c r="E710" s="597" t="s">
        <v>4789</v>
      </c>
      <c r="F710" s="597" t="s">
        <v>281</v>
      </c>
      <c r="G710" s="597">
        <v>1</v>
      </c>
      <c r="H710" s="597">
        <v>0</v>
      </c>
      <c r="I710" s="597" t="s">
        <v>4722</v>
      </c>
      <c r="J710" s="597" t="s">
        <v>4790</v>
      </c>
      <c r="K710" s="597" t="s">
        <v>4721</v>
      </c>
      <c r="L710" s="597" t="s">
        <v>284</v>
      </c>
      <c r="M710" s="597" t="s">
        <v>285</v>
      </c>
      <c r="N710" s="597" t="s">
        <v>4791</v>
      </c>
      <c r="O710" s="597" t="s">
        <v>4792</v>
      </c>
      <c r="P710" s="597" t="s">
        <v>4793</v>
      </c>
      <c r="Q710" s="597">
        <v>38073</v>
      </c>
      <c r="R710" s="621">
        <v>39874</v>
      </c>
      <c r="S710" s="621">
        <v>39159</v>
      </c>
      <c r="T710" s="621">
        <v>692</v>
      </c>
      <c r="U710" s="621">
        <v>23</v>
      </c>
      <c r="V710" s="621">
        <v>715</v>
      </c>
      <c r="W710" s="622">
        <v>0.98209999999999997</v>
      </c>
      <c r="X710" s="464">
        <v>1</v>
      </c>
      <c r="Y710" s="464">
        <v>1</v>
      </c>
      <c r="Z710" s="464">
        <v>1</v>
      </c>
      <c r="AA710" s="464">
        <v>1</v>
      </c>
      <c r="AB710" s="464" t="s">
        <v>2944</v>
      </c>
      <c r="AC710" s="463" t="s">
        <v>4794</v>
      </c>
      <c r="AD710" s="463"/>
      <c r="AE710" s="463"/>
      <c r="AF710" s="463"/>
      <c r="AG710" s="463"/>
      <c r="AH710" s="463"/>
      <c r="AI710" s="463"/>
      <c r="AJ710" s="460"/>
      <c r="AK710" s="460"/>
      <c r="AL710" s="460"/>
      <c r="AM710" s="460"/>
      <c r="AN710" s="460"/>
      <c r="AO710" s="460"/>
      <c r="AP710" s="463" t="s">
        <v>289</v>
      </c>
      <c r="AQ710" s="463">
        <v>0</v>
      </c>
      <c r="AT710" s="177" t="s">
        <v>1076</v>
      </c>
      <c r="AU710" s="392" t="s">
        <v>4436</v>
      </c>
      <c r="AV710" s="392" t="s">
        <v>4795</v>
      </c>
      <c r="AW710" s="392" t="s">
        <v>4796</v>
      </c>
      <c r="AX710" s="450" t="s">
        <v>4434</v>
      </c>
    </row>
    <row r="711" spans="1:50" ht="35.15" hidden="1" customHeight="1">
      <c r="A711" s="149">
        <v>707</v>
      </c>
      <c r="B711" s="597" t="s">
        <v>1319</v>
      </c>
      <c r="C711" s="597"/>
      <c r="D711" s="597" t="s">
        <v>4797</v>
      </c>
      <c r="E711" s="597" t="s">
        <v>4798</v>
      </c>
      <c r="F711" s="597" t="s">
        <v>281</v>
      </c>
      <c r="G711" s="597">
        <v>1</v>
      </c>
      <c r="H711" s="597">
        <v>0</v>
      </c>
      <c r="I711" s="597" t="s">
        <v>4722</v>
      </c>
      <c r="J711" s="597" t="s">
        <v>4799</v>
      </c>
      <c r="K711" s="597" t="s">
        <v>2300</v>
      </c>
      <c r="L711" s="597" t="s">
        <v>1322</v>
      </c>
      <c r="M711" s="597" t="s">
        <v>285</v>
      </c>
      <c r="N711" s="597" t="s">
        <v>4798</v>
      </c>
      <c r="O711" s="597" t="s">
        <v>4800</v>
      </c>
      <c r="P711" s="597" t="s">
        <v>4801</v>
      </c>
      <c r="Q711" s="597">
        <v>11547</v>
      </c>
      <c r="R711" s="621">
        <v>12257</v>
      </c>
      <c r="S711" s="621">
        <v>11879</v>
      </c>
      <c r="T711" s="621">
        <v>259</v>
      </c>
      <c r="U711" s="621">
        <v>119</v>
      </c>
      <c r="V711" s="621">
        <v>378</v>
      </c>
      <c r="W711" s="622">
        <v>0.96919999999999995</v>
      </c>
      <c r="X711" s="464">
        <v>0</v>
      </c>
      <c r="Y711" s="464">
        <v>1</v>
      </c>
      <c r="Z711" s="464">
        <v>1</v>
      </c>
      <c r="AA711" s="464">
        <v>0</v>
      </c>
      <c r="AB711" s="464" t="s">
        <v>1319</v>
      </c>
      <c r="AC711" s="463" t="s">
        <v>4802</v>
      </c>
      <c r="AD711" s="463"/>
      <c r="AE711" s="463"/>
      <c r="AF711" s="463"/>
      <c r="AG711" s="463"/>
      <c r="AH711" s="463"/>
      <c r="AI711" s="463"/>
      <c r="AJ711" s="460"/>
      <c r="AK711" s="460"/>
      <c r="AL711" s="460"/>
      <c r="AM711" s="460"/>
      <c r="AN711" s="460"/>
      <c r="AO711" s="460"/>
      <c r="AP711" s="463" t="s">
        <v>289</v>
      </c>
      <c r="AQ711" s="463">
        <v>0</v>
      </c>
      <c r="AT711" s="177" t="s">
        <v>303</v>
      </c>
      <c r="AU711" s="392" t="s">
        <v>4442</v>
      </c>
      <c r="AV711" s="392" t="s">
        <v>4803</v>
      </c>
      <c r="AW711" s="392" t="s">
        <v>4804</v>
      </c>
      <c r="AX711" s="450" t="s">
        <v>4440</v>
      </c>
    </row>
    <row r="712" spans="1:50" ht="35.15" hidden="1" customHeight="1">
      <c r="A712" s="149">
        <v>708</v>
      </c>
      <c r="B712" s="597" t="s">
        <v>2944</v>
      </c>
      <c r="C712" s="597"/>
      <c r="D712" s="597" t="s">
        <v>4805</v>
      </c>
      <c r="E712" s="597" t="s">
        <v>4806</v>
      </c>
      <c r="F712" s="597" t="s">
        <v>281</v>
      </c>
      <c r="G712" s="597">
        <v>1</v>
      </c>
      <c r="H712" s="597">
        <v>0</v>
      </c>
      <c r="I712" s="597" t="s">
        <v>4722</v>
      </c>
      <c r="J712" s="597" t="s">
        <v>1728</v>
      </c>
      <c r="K712" s="597" t="s">
        <v>4721</v>
      </c>
      <c r="L712" s="597" t="s">
        <v>284</v>
      </c>
      <c r="M712" s="597" t="s">
        <v>285</v>
      </c>
      <c r="N712" s="597" t="s">
        <v>4806</v>
      </c>
      <c r="O712" s="597" t="s">
        <v>4806</v>
      </c>
      <c r="P712" s="597" t="s">
        <v>4807</v>
      </c>
      <c r="Q712" s="597">
        <v>18112</v>
      </c>
      <c r="R712" s="621">
        <v>18200</v>
      </c>
      <c r="S712" s="621">
        <v>17842</v>
      </c>
      <c r="T712" s="621">
        <v>99</v>
      </c>
      <c r="U712" s="621">
        <v>259</v>
      </c>
      <c r="V712" s="621">
        <v>358</v>
      </c>
      <c r="W712" s="622">
        <v>0.98029999999999995</v>
      </c>
      <c r="X712" s="464">
        <v>1</v>
      </c>
      <c r="Y712" s="464">
        <v>1</v>
      </c>
      <c r="Z712" s="464">
        <v>1</v>
      </c>
      <c r="AA712" s="464">
        <v>1</v>
      </c>
      <c r="AB712" s="464" t="s">
        <v>2944</v>
      </c>
      <c r="AC712" s="463" t="s">
        <v>4808</v>
      </c>
      <c r="AD712" s="463"/>
      <c r="AE712" s="463"/>
      <c r="AF712" s="463"/>
      <c r="AG712" s="463"/>
      <c r="AH712" s="463"/>
      <c r="AI712" s="463"/>
      <c r="AJ712" s="460"/>
      <c r="AK712" s="460"/>
      <c r="AL712" s="460"/>
      <c r="AM712" s="460"/>
      <c r="AN712" s="460"/>
      <c r="AO712" s="460"/>
      <c r="AP712" s="463" t="s">
        <v>289</v>
      </c>
      <c r="AQ712" s="463">
        <v>0</v>
      </c>
      <c r="AT712" s="177" t="s">
        <v>1076</v>
      </c>
      <c r="AU712" s="392" t="s">
        <v>4449</v>
      </c>
      <c r="AV712" s="392" t="s">
        <v>4809</v>
      </c>
      <c r="AW712" s="392" t="s">
        <v>4446</v>
      </c>
      <c r="AX712" s="450" t="s">
        <v>4446</v>
      </c>
    </row>
    <row r="713" spans="1:50" ht="35.15" hidden="1" customHeight="1">
      <c r="A713" s="149">
        <v>709</v>
      </c>
      <c r="B713" s="597" t="s">
        <v>2944</v>
      </c>
      <c r="C713" s="597"/>
      <c r="D713" s="597" t="s">
        <v>4810</v>
      </c>
      <c r="E713" s="597" t="s">
        <v>4811</v>
      </c>
      <c r="F713" s="597" t="s">
        <v>281</v>
      </c>
      <c r="G713" s="597">
        <v>1</v>
      </c>
      <c r="H713" s="597">
        <v>0</v>
      </c>
      <c r="I713" s="597" t="s">
        <v>4722</v>
      </c>
      <c r="J713" s="597" t="s">
        <v>1728</v>
      </c>
      <c r="K713" s="597" t="s">
        <v>4721</v>
      </c>
      <c r="L713" s="597" t="s">
        <v>284</v>
      </c>
      <c r="M713" s="597" t="s">
        <v>285</v>
      </c>
      <c r="N713" s="597" t="s">
        <v>4811</v>
      </c>
      <c r="O713" s="597" t="s">
        <v>4812</v>
      </c>
      <c r="P713" s="597" t="s">
        <v>4813</v>
      </c>
      <c r="Q713" s="597">
        <v>18300</v>
      </c>
      <c r="R713" s="621">
        <v>18233</v>
      </c>
      <c r="S713" s="621">
        <v>17911</v>
      </c>
      <c r="T713" s="621">
        <v>322</v>
      </c>
      <c r="U713" s="621">
        <v>0</v>
      </c>
      <c r="V713" s="621">
        <v>322</v>
      </c>
      <c r="W713" s="622">
        <v>0.98229999999999995</v>
      </c>
      <c r="X713" s="464">
        <v>1</v>
      </c>
      <c r="Y713" s="464">
        <v>1</v>
      </c>
      <c r="Z713" s="464">
        <v>1</v>
      </c>
      <c r="AA713" s="464">
        <v>1</v>
      </c>
      <c r="AB713" s="464" t="s">
        <v>2944</v>
      </c>
      <c r="AC713" s="463" t="s">
        <v>4814</v>
      </c>
      <c r="AD713" s="463"/>
      <c r="AE713" s="463"/>
      <c r="AF713" s="463"/>
      <c r="AG713" s="463"/>
      <c r="AH713" s="463"/>
      <c r="AI713" s="463"/>
      <c r="AJ713" s="460"/>
      <c r="AK713" s="460"/>
      <c r="AL713" s="460"/>
      <c r="AM713" s="460"/>
      <c r="AN713" s="460"/>
      <c r="AO713" s="460"/>
      <c r="AP713" s="463" t="s">
        <v>289</v>
      </c>
      <c r="AQ713" s="463">
        <v>0</v>
      </c>
      <c r="AT713" s="177" t="s">
        <v>1076</v>
      </c>
      <c r="AU713" s="392" t="s">
        <v>4453</v>
      </c>
      <c r="AV713" s="392" t="s">
        <v>4815</v>
      </c>
      <c r="AW713" s="392" t="s">
        <v>4816</v>
      </c>
      <c r="AX713" s="450" t="s">
        <v>1550</v>
      </c>
    </row>
    <row r="714" spans="1:50" ht="35.15" hidden="1" customHeight="1">
      <c r="A714" s="149">
        <v>710</v>
      </c>
      <c r="B714" s="597" t="s">
        <v>2944</v>
      </c>
      <c r="C714" s="597"/>
      <c r="D714" s="597" t="s">
        <v>4817</v>
      </c>
      <c r="E714" s="597" t="s">
        <v>4818</v>
      </c>
      <c r="F714" s="597" t="s">
        <v>281</v>
      </c>
      <c r="G714" s="597">
        <v>1</v>
      </c>
      <c r="H714" s="597">
        <v>0</v>
      </c>
      <c r="I714" s="597" t="s">
        <v>4722</v>
      </c>
      <c r="J714" s="597" t="s">
        <v>4819</v>
      </c>
      <c r="K714" s="597" t="s">
        <v>2944</v>
      </c>
      <c r="L714" s="597" t="s">
        <v>339</v>
      </c>
      <c r="M714" s="597" t="s">
        <v>285</v>
      </c>
      <c r="N714" s="597" t="s">
        <v>4818</v>
      </c>
      <c r="O714" s="597" t="s">
        <v>4818</v>
      </c>
      <c r="P714" s="597" t="s">
        <v>4820</v>
      </c>
      <c r="Q714" s="597">
        <v>3226</v>
      </c>
      <c r="R714" s="621">
        <v>3233</v>
      </c>
      <c r="S714" s="621">
        <v>3226</v>
      </c>
      <c r="T714" s="621">
        <v>7</v>
      </c>
      <c r="U714" s="621">
        <v>0</v>
      </c>
      <c r="V714" s="621">
        <v>7</v>
      </c>
      <c r="W714" s="622">
        <v>0.99780000000000002</v>
      </c>
      <c r="X714" s="464">
        <v>1</v>
      </c>
      <c r="Y714" s="464">
        <v>1</v>
      </c>
      <c r="Z714" s="464">
        <v>1</v>
      </c>
      <c r="AA714" s="464">
        <v>1</v>
      </c>
      <c r="AB714" s="464" t="s">
        <v>2944</v>
      </c>
      <c r="AC714" s="463" t="s">
        <v>4821</v>
      </c>
      <c r="AD714" s="463"/>
      <c r="AE714" s="463"/>
      <c r="AF714" s="463"/>
      <c r="AG714" s="463"/>
      <c r="AH714" s="463"/>
      <c r="AI714" s="463"/>
      <c r="AJ714" s="460"/>
      <c r="AK714" s="460"/>
      <c r="AL714" s="460"/>
      <c r="AM714" s="460"/>
      <c r="AN714" s="460"/>
      <c r="AO714" s="460"/>
      <c r="AP714" s="463" t="s">
        <v>289</v>
      </c>
      <c r="AQ714" s="463">
        <v>0</v>
      </c>
      <c r="AT714" s="177" t="s">
        <v>1076</v>
      </c>
      <c r="AU714" s="392" t="s">
        <v>4459</v>
      </c>
      <c r="AV714" s="392" t="s">
        <v>4822</v>
      </c>
      <c r="AW714" s="392" t="s">
        <v>4823</v>
      </c>
      <c r="AX714" s="450" t="s">
        <v>4457</v>
      </c>
    </row>
    <row r="715" spans="1:50" ht="35.15" hidden="1" customHeight="1">
      <c r="A715" s="149">
        <v>711</v>
      </c>
      <c r="B715" s="597" t="s">
        <v>2944</v>
      </c>
      <c r="C715" s="597"/>
      <c r="D715" s="597" t="s">
        <v>4824</v>
      </c>
      <c r="E715" s="597" t="s">
        <v>4825</v>
      </c>
      <c r="F715" s="597" t="s">
        <v>281</v>
      </c>
      <c r="G715" s="597">
        <v>1</v>
      </c>
      <c r="H715" s="597">
        <v>0</v>
      </c>
      <c r="I715" s="597" t="s">
        <v>4722</v>
      </c>
      <c r="J715" s="597" t="s">
        <v>4826</v>
      </c>
      <c r="K715" s="597" t="s">
        <v>4721</v>
      </c>
      <c r="L715" s="597" t="s">
        <v>284</v>
      </c>
      <c r="M715" s="597" t="s">
        <v>285</v>
      </c>
      <c r="N715" s="597" t="s">
        <v>4825</v>
      </c>
      <c r="O715" s="597" t="s">
        <v>4825</v>
      </c>
      <c r="P715" s="597" t="s">
        <v>4827</v>
      </c>
      <c r="Q715" s="597">
        <v>8057</v>
      </c>
      <c r="R715" s="621">
        <v>7878</v>
      </c>
      <c r="S715" s="621">
        <v>7813</v>
      </c>
      <c r="T715" s="621">
        <v>65</v>
      </c>
      <c r="U715" s="621">
        <v>0</v>
      </c>
      <c r="V715" s="621">
        <v>65</v>
      </c>
      <c r="W715" s="622">
        <v>0.99170000000000003</v>
      </c>
      <c r="X715" s="464">
        <v>1</v>
      </c>
      <c r="Y715" s="464">
        <v>1</v>
      </c>
      <c r="Z715" s="464">
        <v>1</v>
      </c>
      <c r="AA715" s="464">
        <v>1</v>
      </c>
      <c r="AB715" s="464" t="s">
        <v>2944</v>
      </c>
      <c r="AC715" s="463" t="s">
        <v>4828</v>
      </c>
      <c r="AD715" s="463"/>
      <c r="AE715" s="463"/>
      <c r="AF715" s="463"/>
      <c r="AG715" s="463"/>
      <c r="AH715" s="463"/>
      <c r="AI715" s="463"/>
      <c r="AJ715" s="460"/>
      <c r="AK715" s="460"/>
      <c r="AL715" s="460"/>
      <c r="AM715" s="460"/>
      <c r="AN715" s="460"/>
      <c r="AO715" s="460"/>
      <c r="AP715" s="463" t="s">
        <v>289</v>
      </c>
      <c r="AQ715" s="463">
        <v>0</v>
      </c>
      <c r="AT715" s="177" t="s">
        <v>3946</v>
      </c>
      <c r="AU715" s="392" t="s">
        <v>4464</v>
      </c>
      <c r="AV715" s="392" t="s">
        <v>4829</v>
      </c>
      <c r="AW715" s="392" t="s">
        <v>4830</v>
      </c>
      <c r="AX715" s="450" t="s">
        <v>4462</v>
      </c>
    </row>
    <row r="716" spans="1:50" ht="35.15" hidden="1" customHeight="1">
      <c r="A716" s="149">
        <v>712</v>
      </c>
      <c r="B716" s="597" t="s">
        <v>2944</v>
      </c>
      <c r="C716" s="597"/>
      <c r="D716" s="597" t="s">
        <v>4831</v>
      </c>
      <c r="E716" s="597" t="s">
        <v>4832</v>
      </c>
      <c r="F716" s="597" t="s">
        <v>281</v>
      </c>
      <c r="G716" s="597">
        <v>1</v>
      </c>
      <c r="H716" s="597">
        <v>0</v>
      </c>
      <c r="I716" s="597" t="s">
        <v>4722</v>
      </c>
      <c r="J716" s="597" t="s">
        <v>4783</v>
      </c>
      <c r="K716" s="597" t="s">
        <v>4721</v>
      </c>
      <c r="L716" s="597" t="s">
        <v>284</v>
      </c>
      <c r="M716" s="597" t="s">
        <v>285</v>
      </c>
      <c r="N716" s="597" t="s">
        <v>4832</v>
      </c>
      <c r="O716" s="597" t="s">
        <v>4832</v>
      </c>
      <c r="P716" s="597" t="s">
        <v>4833</v>
      </c>
      <c r="Q716" s="597">
        <v>8303</v>
      </c>
      <c r="R716" s="621">
        <v>8356</v>
      </c>
      <c r="S716" s="621">
        <v>8193</v>
      </c>
      <c r="T716" s="621">
        <v>145</v>
      </c>
      <c r="U716" s="621">
        <v>18</v>
      </c>
      <c r="V716" s="621">
        <v>163</v>
      </c>
      <c r="W716" s="622">
        <v>0.98050000000000004</v>
      </c>
      <c r="X716" s="464">
        <v>1</v>
      </c>
      <c r="Y716" s="464">
        <v>1</v>
      </c>
      <c r="Z716" s="464">
        <v>1</v>
      </c>
      <c r="AA716" s="464">
        <v>1</v>
      </c>
      <c r="AB716" s="464" t="s">
        <v>2944</v>
      </c>
      <c r="AC716" s="463" t="s">
        <v>4834</v>
      </c>
      <c r="AD716" s="463"/>
      <c r="AE716" s="463"/>
      <c r="AF716" s="463"/>
      <c r="AG716" s="463"/>
      <c r="AH716" s="463"/>
      <c r="AI716" s="463"/>
      <c r="AJ716" s="460"/>
      <c r="AK716" s="460"/>
      <c r="AL716" s="460"/>
      <c r="AM716" s="460"/>
      <c r="AN716" s="460"/>
      <c r="AO716" s="460"/>
      <c r="AP716" s="463" t="s">
        <v>289</v>
      </c>
      <c r="AQ716" s="463">
        <v>0</v>
      </c>
      <c r="AT716" s="177" t="s">
        <v>1076</v>
      </c>
      <c r="AU716" s="392" t="s">
        <v>4470</v>
      </c>
      <c r="AV716" s="392" t="s">
        <v>4835</v>
      </c>
      <c r="AW716" s="392" t="s">
        <v>4836</v>
      </c>
      <c r="AX716" s="450" t="s">
        <v>4468</v>
      </c>
    </row>
    <row r="717" spans="1:50" ht="35.15" hidden="1" customHeight="1">
      <c r="A717" s="149">
        <v>713</v>
      </c>
      <c r="B717" s="597" t="s">
        <v>279</v>
      </c>
      <c r="C717" s="597"/>
      <c r="D717" s="597" t="s">
        <v>4837</v>
      </c>
      <c r="E717" s="597" t="s">
        <v>4838</v>
      </c>
      <c r="F717" s="597" t="s">
        <v>281</v>
      </c>
      <c r="G717" s="597">
        <v>1</v>
      </c>
      <c r="H717" s="597">
        <v>0</v>
      </c>
      <c r="I717" s="597" t="s">
        <v>4722</v>
      </c>
      <c r="J717" s="597" t="s">
        <v>1728</v>
      </c>
      <c r="K717" s="597" t="s">
        <v>338</v>
      </c>
      <c r="L717" s="597" t="s">
        <v>284</v>
      </c>
      <c r="M717" s="597" t="s">
        <v>285</v>
      </c>
      <c r="N717" s="597" t="s">
        <v>4838</v>
      </c>
      <c r="O717" s="597" t="s">
        <v>4838</v>
      </c>
      <c r="P717" s="597" t="s">
        <v>4839</v>
      </c>
      <c r="Q717" s="597">
        <v>7762</v>
      </c>
      <c r="R717" s="621">
        <v>7380</v>
      </c>
      <c r="S717" s="621">
        <v>7189</v>
      </c>
      <c r="T717" s="621">
        <v>93</v>
      </c>
      <c r="U717" s="621">
        <v>98</v>
      </c>
      <c r="V717" s="621">
        <v>191</v>
      </c>
      <c r="W717" s="622">
        <v>0.97409999999999997</v>
      </c>
      <c r="X717" s="464">
        <v>0</v>
      </c>
      <c r="Y717" s="464">
        <v>1</v>
      </c>
      <c r="Z717" s="464">
        <v>1</v>
      </c>
      <c r="AA717" s="464">
        <v>0</v>
      </c>
      <c r="AB717" s="464" t="s">
        <v>279</v>
      </c>
      <c r="AC717" s="463" t="s">
        <v>4840</v>
      </c>
      <c r="AD717" s="463"/>
      <c r="AE717" s="463"/>
      <c r="AF717" s="463"/>
      <c r="AG717" s="463"/>
      <c r="AH717" s="463"/>
      <c r="AI717" s="463"/>
      <c r="AJ717" s="460"/>
      <c r="AK717" s="460"/>
      <c r="AL717" s="460"/>
      <c r="AM717" s="460"/>
      <c r="AN717" s="460"/>
      <c r="AO717" s="460"/>
      <c r="AP717" s="463" t="s">
        <v>289</v>
      </c>
      <c r="AQ717" s="463">
        <v>0</v>
      </c>
      <c r="AT717" s="177" t="s">
        <v>1076</v>
      </c>
      <c r="AU717" s="392" t="s">
        <v>4476</v>
      </c>
      <c r="AV717" s="392" t="s">
        <v>4841</v>
      </c>
      <c r="AW717" s="392" t="s">
        <v>4842</v>
      </c>
      <c r="AX717" s="450" t="s">
        <v>4474</v>
      </c>
    </row>
    <row r="718" spans="1:50" ht="35.15" hidden="1" customHeight="1">
      <c r="A718" s="149">
        <v>714</v>
      </c>
      <c r="B718" s="597" t="s">
        <v>279</v>
      </c>
      <c r="C718" s="597"/>
      <c r="D718" s="597" t="s">
        <v>4843</v>
      </c>
      <c r="E718" s="597" t="s">
        <v>4844</v>
      </c>
      <c r="F718" s="597" t="s">
        <v>281</v>
      </c>
      <c r="G718" s="597">
        <v>1</v>
      </c>
      <c r="H718" s="597">
        <v>0</v>
      </c>
      <c r="I718" s="597" t="s">
        <v>4722</v>
      </c>
      <c r="J718" s="597" t="s">
        <v>4750</v>
      </c>
      <c r="K718" s="597" t="s">
        <v>338</v>
      </c>
      <c r="L718" s="597" t="s">
        <v>284</v>
      </c>
      <c r="M718" s="597" t="s">
        <v>285</v>
      </c>
      <c r="N718" s="597" t="s">
        <v>4844</v>
      </c>
      <c r="O718" s="597" t="s">
        <v>4844</v>
      </c>
      <c r="P718" s="597" t="s">
        <v>4845</v>
      </c>
      <c r="Q718" s="597">
        <v>8159</v>
      </c>
      <c r="R718" s="621">
        <v>7892</v>
      </c>
      <c r="S718" s="621">
        <v>7850</v>
      </c>
      <c r="T718" s="621">
        <v>0</v>
      </c>
      <c r="U718" s="621">
        <v>42</v>
      </c>
      <c r="V718" s="621">
        <v>42</v>
      </c>
      <c r="W718" s="622">
        <v>0.99470000000000003</v>
      </c>
      <c r="X718" s="464">
        <v>1</v>
      </c>
      <c r="Y718" s="464">
        <v>1</v>
      </c>
      <c r="Z718" s="464">
        <v>1</v>
      </c>
      <c r="AA718" s="464">
        <v>1</v>
      </c>
      <c r="AB718" s="464" t="s">
        <v>279</v>
      </c>
      <c r="AC718" s="463" t="s">
        <v>4846</v>
      </c>
      <c r="AD718" s="463"/>
      <c r="AE718" s="463"/>
      <c r="AF718" s="463"/>
      <c r="AG718" s="463"/>
      <c r="AH718" s="463"/>
      <c r="AI718" s="463"/>
      <c r="AJ718" s="460"/>
      <c r="AK718" s="460"/>
      <c r="AL718" s="460"/>
      <c r="AM718" s="460"/>
      <c r="AN718" s="460"/>
      <c r="AO718" s="460"/>
      <c r="AP718" s="463" t="s">
        <v>289</v>
      </c>
      <c r="AQ718" s="463">
        <v>0</v>
      </c>
      <c r="AT718" s="177" t="s">
        <v>1076</v>
      </c>
      <c r="AU718" s="392" t="s">
        <v>4481</v>
      </c>
      <c r="AV718" s="392" t="s">
        <v>4847</v>
      </c>
      <c r="AW718" s="392" t="s">
        <v>4479</v>
      </c>
      <c r="AX718" s="450" t="s">
        <v>4479</v>
      </c>
    </row>
    <row r="719" spans="1:50" ht="35.15" hidden="1" customHeight="1">
      <c r="A719" s="149">
        <v>715</v>
      </c>
      <c r="B719" s="597" t="s">
        <v>2944</v>
      </c>
      <c r="C719" s="597"/>
      <c r="D719" s="597" t="s">
        <v>4848</v>
      </c>
      <c r="E719" s="597" t="s">
        <v>4849</v>
      </c>
      <c r="F719" s="597" t="s">
        <v>281</v>
      </c>
      <c r="G719" s="597">
        <v>1</v>
      </c>
      <c r="H719" s="597">
        <v>0</v>
      </c>
      <c r="I719" s="597" t="s">
        <v>4722</v>
      </c>
      <c r="J719" s="597" t="s">
        <v>4790</v>
      </c>
      <c r="K719" s="597" t="s">
        <v>4721</v>
      </c>
      <c r="L719" s="597" t="s">
        <v>339</v>
      </c>
      <c r="M719" s="597" t="s">
        <v>285</v>
      </c>
      <c r="N719" s="597" t="s">
        <v>4849</v>
      </c>
      <c r="O719" s="597" t="s">
        <v>4849</v>
      </c>
      <c r="P719" s="597" t="s">
        <v>4850</v>
      </c>
      <c r="Q719" s="597">
        <v>9180</v>
      </c>
      <c r="R719" s="621">
        <v>8681</v>
      </c>
      <c r="S719" s="621">
        <v>8422</v>
      </c>
      <c r="T719" s="621">
        <v>241</v>
      </c>
      <c r="U719" s="621">
        <v>18</v>
      </c>
      <c r="V719" s="621">
        <v>259</v>
      </c>
      <c r="W719" s="622">
        <v>0.97019999999999995</v>
      </c>
      <c r="X719" s="464">
        <v>0</v>
      </c>
      <c r="Y719" s="464">
        <v>1</v>
      </c>
      <c r="Z719" s="464">
        <v>1</v>
      </c>
      <c r="AA719" s="464">
        <v>0</v>
      </c>
      <c r="AB719" s="464" t="s">
        <v>2944</v>
      </c>
      <c r="AC719" s="463" t="s">
        <v>4851</v>
      </c>
      <c r="AD719" s="463"/>
      <c r="AE719" s="463"/>
      <c r="AF719" s="463"/>
      <c r="AG719" s="463"/>
      <c r="AH719" s="463"/>
      <c r="AI719" s="463"/>
      <c r="AJ719" s="460"/>
      <c r="AK719" s="460"/>
      <c r="AL719" s="460"/>
      <c r="AM719" s="460"/>
      <c r="AN719" s="460"/>
      <c r="AO719" s="460"/>
      <c r="AP719" s="463" t="s">
        <v>289</v>
      </c>
      <c r="AQ719" s="463">
        <v>0</v>
      </c>
      <c r="AT719" s="177" t="s">
        <v>303</v>
      </c>
      <c r="AU719" s="392" t="s">
        <v>4487</v>
      </c>
      <c r="AV719" s="392" t="s">
        <v>4852</v>
      </c>
      <c r="AW719" s="392" t="s">
        <v>4853</v>
      </c>
      <c r="AX719" s="450" t="s">
        <v>4485</v>
      </c>
    </row>
    <row r="720" spans="1:50" ht="35.15" hidden="1" customHeight="1">
      <c r="A720" s="149">
        <v>716</v>
      </c>
      <c r="B720" s="597" t="s">
        <v>279</v>
      </c>
      <c r="C720" s="597"/>
      <c r="D720" s="597" t="s">
        <v>4854</v>
      </c>
      <c r="E720" s="597" t="s">
        <v>4855</v>
      </c>
      <c r="F720" s="597" t="s">
        <v>281</v>
      </c>
      <c r="G720" s="597">
        <v>1</v>
      </c>
      <c r="H720" s="597">
        <v>0</v>
      </c>
      <c r="I720" s="597" t="s">
        <v>4722</v>
      </c>
      <c r="J720" s="597" t="s">
        <v>338</v>
      </c>
      <c r="K720" s="597" t="s">
        <v>338</v>
      </c>
      <c r="L720" s="597" t="s">
        <v>339</v>
      </c>
      <c r="M720" s="597" t="s">
        <v>285</v>
      </c>
      <c r="N720" s="597" t="s">
        <v>4855</v>
      </c>
      <c r="O720" s="597" t="s">
        <v>4855</v>
      </c>
      <c r="P720" s="597" t="s">
        <v>4856</v>
      </c>
      <c r="Q720" s="597">
        <v>7351</v>
      </c>
      <c r="R720" s="621">
        <v>7082</v>
      </c>
      <c r="S720" s="621">
        <v>6956</v>
      </c>
      <c r="T720" s="621">
        <v>76</v>
      </c>
      <c r="U720" s="621">
        <v>50</v>
      </c>
      <c r="V720" s="621">
        <v>126</v>
      </c>
      <c r="W720" s="622">
        <v>0.98219999999999996</v>
      </c>
      <c r="X720" s="464">
        <v>1</v>
      </c>
      <c r="Y720" s="464">
        <v>1</v>
      </c>
      <c r="Z720" s="464">
        <v>1</v>
      </c>
      <c r="AA720" s="464">
        <v>1</v>
      </c>
      <c r="AB720" s="464" t="s">
        <v>279</v>
      </c>
      <c r="AC720" s="463" t="s">
        <v>4857</v>
      </c>
      <c r="AD720" s="463"/>
      <c r="AE720" s="463"/>
      <c r="AF720" s="463"/>
      <c r="AG720" s="463"/>
      <c r="AH720" s="463"/>
      <c r="AI720" s="463"/>
      <c r="AJ720" s="460"/>
      <c r="AK720" s="460"/>
      <c r="AL720" s="460"/>
      <c r="AM720" s="460"/>
      <c r="AN720" s="460"/>
      <c r="AO720" s="460"/>
      <c r="AP720" s="463" t="s">
        <v>289</v>
      </c>
      <c r="AQ720" s="463">
        <v>0</v>
      </c>
      <c r="AT720" s="177" t="s">
        <v>1076</v>
      </c>
      <c r="AU720" s="392" t="s">
        <v>4492</v>
      </c>
      <c r="AV720" s="392" t="s">
        <v>4858</v>
      </c>
      <c r="AW720" s="392" t="s">
        <v>4490</v>
      </c>
      <c r="AX720" s="450" t="s">
        <v>4490</v>
      </c>
    </row>
    <row r="721" spans="1:50" ht="35.15" hidden="1" customHeight="1">
      <c r="A721" s="149">
        <v>717</v>
      </c>
      <c r="B721" s="597" t="s">
        <v>279</v>
      </c>
      <c r="C721" s="597"/>
      <c r="D721" s="597" t="s">
        <v>4859</v>
      </c>
      <c r="E721" s="597" t="s">
        <v>4860</v>
      </c>
      <c r="F721" s="597" t="s">
        <v>281</v>
      </c>
      <c r="G721" s="597">
        <v>1</v>
      </c>
      <c r="H721" s="597">
        <v>0</v>
      </c>
      <c r="I721" s="597" t="s">
        <v>4722</v>
      </c>
      <c r="J721" s="597" t="s">
        <v>4750</v>
      </c>
      <c r="K721" s="597" t="s">
        <v>338</v>
      </c>
      <c r="L721" s="597" t="s">
        <v>284</v>
      </c>
      <c r="M721" s="597" t="s">
        <v>285</v>
      </c>
      <c r="N721" s="597" t="s">
        <v>4860</v>
      </c>
      <c r="O721" s="597" t="s">
        <v>4860</v>
      </c>
      <c r="P721" s="597" t="s">
        <v>4861</v>
      </c>
      <c r="Q721" s="597">
        <v>16793</v>
      </c>
      <c r="R721" s="621">
        <v>16449</v>
      </c>
      <c r="S721" s="621">
        <v>16323</v>
      </c>
      <c r="T721" s="621">
        <v>12</v>
      </c>
      <c r="U721" s="621">
        <v>114</v>
      </c>
      <c r="V721" s="621">
        <v>126</v>
      </c>
      <c r="W721" s="622">
        <v>0.99229999999999996</v>
      </c>
      <c r="X721" s="464">
        <v>1</v>
      </c>
      <c r="Y721" s="464">
        <v>1</v>
      </c>
      <c r="Z721" s="464">
        <v>1</v>
      </c>
      <c r="AA721" s="464">
        <v>1</v>
      </c>
      <c r="AB721" s="464" t="s">
        <v>279</v>
      </c>
      <c r="AC721" s="463" t="s">
        <v>4862</v>
      </c>
      <c r="AD721" s="463"/>
      <c r="AE721" s="463"/>
      <c r="AF721" s="463"/>
      <c r="AG721" s="463"/>
      <c r="AH721" s="463"/>
      <c r="AI721" s="463"/>
      <c r="AJ721" s="460"/>
      <c r="AK721" s="460"/>
      <c r="AL721" s="460"/>
      <c r="AM721" s="460"/>
      <c r="AN721" s="460"/>
      <c r="AO721" s="460"/>
      <c r="AP721" s="463" t="s">
        <v>289</v>
      </c>
      <c r="AQ721" s="463">
        <v>0</v>
      </c>
      <c r="AT721" s="177" t="s">
        <v>1076</v>
      </c>
      <c r="AU721" s="392" t="s">
        <v>4498</v>
      </c>
      <c r="AV721" s="392" t="s">
        <v>4863</v>
      </c>
      <c r="AW721" s="392" t="s">
        <v>4864</v>
      </c>
      <c r="AX721" s="450" t="s">
        <v>4496</v>
      </c>
    </row>
    <row r="722" spans="1:50" ht="35.15" hidden="1" customHeight="1">
      <c r="A722" s="149">
        <v>718</v>
      </c>
      <c r="B722" s="597" t="s">
        <v>2944</v>
      </c>
      <c r="C722" s="597"/>
      <c r="D722" s="597" t="s">
        <v>4865</v>
      </c>
      <c r="E722" s="597" t="s">
        <v>3586</v>
      </c>
      <c r="F722" s="597" t="s">
        <v>281</v>
      </c>
      <c r="G722" s="597">
        <v>1</v>
      </c>
      <c r="H722" s="597">
        <v>0</v>
      </c>
      <c r="I722" s="597" t="s">
        <v>4722</v>
      </c>
      <c r="J722" s="597" t="s">
        <v>4799</v>
      </c>
      <c r="K722" s="597" t="s">
        <v>4721</v>
      </c>
      <c r="L722" s="597" t="s">
        <v>284</v>
      </c>
      <c r="M722" s="597" t="s">
        <v>285</v>
      </c>
      <c r="N722" s="597" t="s">
        <v>3586</v>
      </c>
      <c r="O722" s="597" t="s">
        <v>3586</v>
      </c>
      <c r="P722" s="597" t="s">
        <v>4866</v>
      </c>
      <c r="Q722" s="597">
        <v>10491</v>
      </c>
      <c r="R722" s="621">
        <v>10066</v>
      </c>
      <c r="S722" s="621">
        <v>9872</v>
      </c>
      <c r="T722" s="621">
        <v>94</v>
      </c>
      <c r="U722" s="621">
        <v>100</v>
      </c>
      <c r="V722" s="621">
        <v>194</v>
      </c>
      <c r="W722" s="622">
        <v>0.98070000000000002</v>
      </c>
      <c r="X722" s="464">
        <v>1</v>
      </c>
      <c r="Y722" s="464">
        <v>1</v>
      </c>
      <c r="Z722" s="464">
        <v>0</v>
      </c>
      <c r="AA722" s="464">
        <v>0</v>
      </c>
      <c r="AB722" s="464" t="s">
        <v>2944</v>
      </c>
      <c r="AC722" s="463" t="s">
        <v>4867</v>
      </c>
      <c r="AD722" s="463"/>
      <c r="AE722" s="463"/>
      <c r="AF722" s="463"/>
      <c r="AG722" s="463"/>
      <c r="AH722" s="463"/>
      <c r="AI722" s="463"/>
      <c r="AJ722" s="460"/>
      <c r="AK722" s="460"/>
      <c r="AL722" s="460"/>
      <c r="AM722" s="460"/>
      <c r="AN722" s="460"/>
      <c r="AO722" s="460"/>
      <c r="AP722" s="463" t="s">
        <v>289</v>
      </c>
      <c r="AQ722" s="463">
        <v>0</v>
      </c>
      <c r="AT722" s="177" t="s">
        <v>3946</v>
      </c>
      <c r="AU722" s="392" t="s">
        <v>4504</v>
      </c>
      <c r="AV722" s="392" t="s">
        <v>4868</v>
      </c>
      <c r="AW722" s="392" t="s">
        <v>4502</v>
      </c>
      <c r="AX722" s="450" t="s">
        <v>4502</v>
      </c>
    </row>
    <row r="723" spans="1:50" ht="35.15" hidden="1" customHeight="1">
      <c r="A723" s="149">
        <v>719</v>
      </c>
      <c r="B723" s="597" t="s">
        <v>279</v>
      </c>
      <c r="C723" s="597"/>
      <c r="D723" s="597" t="s">
        <v>4869</v>
      </c>
      <c r="E723" s="597" t="s">
        <v>4870</v>
      </c>
      <c r="F723" s="597" t="s">
        <v>281</v>
      </c>
      <c r="G723" s="597">
        <v>1</v>
      </c>
      <c r="H723" s="597">
        <v>0</v>
      </c>
      <c r="I723" s="597" t="s">
        <v>4722</v>
      </c>
      <c r="J723" s="597" t="s">
        <v>4729</v>
      </c>
      <c r="K723" s="597" t="s">
        <v>338</v>
      </c>
      <c r="L723" s="597" t="s">
        <v>284</v>
      </c>
      <c r="M723" s="597" t="s">
        <v>285</v>
      </c>
      <c r="N723" s="597" t="s">
        <v>4870</v>
      </c>
      <c r="O723" s="597" t="s">
        <v>4870</v>
      </c>
      <c r="P723" s="597" t="s">
        <v>4871</v>
      </c>
      <c r="Q723" s="597">
        <v>2440</v>
      </c>
      <c r="R723" s="621">
        <v>2440</v>
      </c>
      <c r="S723" s="621">
        <v>2440</v>
      </c>
      <c r="T723" s="621">
        <v>0</v>
      </c>
      <c r="U723" s="621">
        <v>0</v>
      </c>
      <c r="V723" s="621">
        <v>0</v>
      </c>
      <c r="W723" s="622">
        <v>1</v>
      </c>
      <c r="X723" s="464">
        <v>1</v>
      </c>
      <c r="Y723" s="464">
        <v>1</v>
      </c>
      <c r="Z723" s="464">
        <v>1</v>
      </c>
      <c r="AA723" s="464">
        <v>1</v>
      </c>
      <c r="AB723" s="464" t="s">
        <v>279</v>
      </c>
      <c r="AC723" s="463" t="s">
        <v>4872</v>
      </c>
      <c r="AD723" s="463"/>
      <c r="AE723" s="463"/>
      <c r="AF723" s="463"/>
      <c r="AG723" s="463"/>
      <c r="AH723" s="463"/>
      <c r="AI723" s="463"/>
      <c r="AJ723" s="460"/>
      <c r="AK723" s="460"/>
      <c r="AL723" s="460"/>
      <c r="AM723" s="460"/>
      <c r="AN723" s="460"/>
      <c r="AO723" s="460"/>
      <c r="AP723" s="463" t="s">
        <v>289</v>
      </c>
      <c r="AQ723" s="463">
        <v>0</v>
      </c>
      <c r="AT723" s="177" t="s">
        <v>1076</v>
      </c>
      <c r="AU723" s="392" t="s">
        <v>4510</v>
      </c>
      <c r="AV723" s="392" t="s">
        <v>4873</v>
      </c>
      <c r="AW723" s="392" t="s">
        <v>4508</v>
      </c>
      <c r="AX723" s="450" t="s">
        <v>4508</v>
      </c>
    </row>
    <row r="724" spans="1:50" ht="35.15" hidden="1" customHeight="1">
      <c r="A724" s="149">
        <v>720</v>
      </c>
      <c r="B724" s="597" t="s">
        <v>2944</v>
      </c>
      <c r="C724" s="597"/>
      <c r="D724" s="597" t="s">
        <v>4874</v>
      </c>
      <c r="E724" s="597" t="s">
        <v>4875</v>
      </c>
      <c r="F724" s="597" t="s">
        <v>281</v>
      </c>
      <c r="G724" s="597">
        <v>1</v>
      </c>
      <c r="H724" s="597">
        <v>0</v>
      </c>
      <c r="I724" s="597" t="s">
        <v>4722</v>
      </c>
      <c r="J724" s="597" t="s">
        <v>4744</v>
      </c>
      <c r="K724" s="597" t="s">
        <v>4721</v>
      </c>
      <c r="L724" s="597" t="s">
        <v>339</v>
      </c>
      <c r="M724" s="597" t="s">
        <v>285</v>
      </c>
      <c r="N724" s="597" t="s">
        <v>4875</v>
      </c>
      <c r="O724" s="597" t="s">
        <v>4875</v>
      </c>
      <c r="P724" s="597" t="s">
        <v>4876</v>
      </c>
      <c r="Q724" s="597">
        <v>9019</v>
      </c>
      <c r="R724" s="621">
        <v>9560</v>
      </c>
      <c r="S724" s="621">
        <v>9537</v>
      </c>
      <c r="T724" s="621">
        <v>23</v>
      </c>
      <c r="U724" s="621">
        <v>0</v>
      </c>
      <c r="V724" s="621">
        <v>23</v>
      </c>
      <c r="W724" s="622">
        <v>0.99760000000000004</v>
      </c>
      <c r="X724" s="464">
        <v>1</v>
      </c>
      <c r="Y724" s="464">
        <v>1</v>
      </c>
      <c r="Z724" s="464">
        <v>1</v>
      </c>
      <c r="AA724" s="464">
        <v>1</v>
      </c>
      <c r="AB724" s="464" t="s">
        <v>2944</v>
      </c>
      <c r="AC724" s="463" t="s">
        <v>4877</v>
      </c>
      <c r="AD724" s="463"/>
      <c r="AE724" s="463"/>
      <c r="AF724" s="463"/>
      <c r="AG724" s="463"/>
      <c r="AH724" s="463"/>
      <c r="AI724" s="463"/>
      <c r="AJ724" s="460"/>
      <c r="AK724" s="460"/>
      <c r="AL724" s="460"/>
      <c r="AM724" s="460"/>
      <c r="AN724" s="460"/>
      <c r="AO724" s="460"/>
      <c r="AP724" s="463" t="s">
        <v>289</v>
      </c>
      <c r="AQ724" s="463">
        <v>0</v>
      </c>
      <c r="AT724" s="177" t="s">
        <v>1076</v>
      </c>
      <c r="AU724" s="392" t="s">
        <v>4515</v>
      </c>
      <c r="AV724" s="392" t="s">
        <v>4878</v>
      </c>
      <c r="AW724" s="392" t="s">
        <v>4513</v>
      </c>
      <c r="AX724" s="450" t="s">
        <v>4513</v>
      </c>
    </row>
    <row r="725" spans="1:50" ht="35.15" hidden="1" customHeight="1">
      <c r="A725" s="149">
        <v>721</v>
      </c>
      <c r="B725" s="597" t="s">
        <v>2944</v>
      </c>
      <c r="C725" s="597"/>
      <c r="D725" s="597" t="s">
        <v>4879</v>
      </c>
      <c r="E725" s="597" t="s">
        <v>4880</v>
      </c>
      <c r="F725" s="597" t="s">
        <v>281</v>
      </c>
      <c r="G725" s="597">
        <v>1</v>
      </c>
      <c r="H725" s="597">
        <v>0</v>
      </c>
      <c r="I725" s="597" t="s">
        <v>4722</v>
      </c>
      <c r="J725" s="597" t="s">
        <v>4736</v>
      </c>
      <c r="K725" s="597" t="s">
        <v>2944</v>
      </c>
      <c r="L725" s="597" t="s">
        <v>339</v>
      </c>
      <c r="M725" s="597" t="s">
        <v>285</v>
      </c>
      <c r="N725" s="597" t="s">
        <v>4880</v>
      </c>
      <c r="O725" s="597" t="s">
        <v>4881</v>
      </c>
      <c r="P725" s="597" t="s">
        <v>4882</v>
      </c>
      <c r="Q725" s="597">
        <v>4035</v>
      </c>
      <c r="R725" s="621">
        <v>3930</v>
      </c>
      <c r="S725" s="621">
        <v>3891</v>
      </c>
      <c r="T725" s="621">
        <v>39</v>
      </c>
      <c r="U725" s="621">
        <v>0</v>
      </c>
      <c r="V725" s="621">
        <v>39</v>
      </c>
      <c r="W725" s="622">
        <v>0.99009999999999998</v>
      </c>
      <c r="X725" s="464">
        <v>1</v>
      </c>
      <c r="Y725" s="464">
        <v>1</v>
      </c>
      <c r="Z725" s="464">
        <v>1</v>
      </c>
      <c r="AA725" s="464">
        <v>1</v>
      </c>
      <c r="AB725" s="464" t="s">
        <v>2944</v>
      </c>
      <c r="AC725" s="463" t="s">
        <v>4883</v>
      </c>
      <c r="AD725" s="463"/>
      <c r="AE725" s="463"/>
      <c r="AF725" s="463"/>
      <c r="AG725" s="463"/>
      <c r="AH725" s="463"/>
      <c r="AI725" s="463"/>
      <c r="AJ725" s="460"/>
      <c r="AK725" s="460"/>
      <c r="AL725" s="460"/>
      <c r="AM725" s="460"/>
      <c r="AN725" s="460"/>
      <c r="AO725" s="460"/>
      <c r="AP725" s="463" t="s">
        <v>289</v>
      </c>
      <c r="AQ725" s="463">
        <v>0</v>
      </c>
      <c r="AT725" s="177" t="s">
        <v>303</v>
      </c>
      <c r="AU725" s="392" t="s">
        <v>4520</v>
      </c>
      <c r="AV725" s="392" t="s">
        <v>4884</v>
      </c>
      <c r="AW725" s="392" t="s">
        <v>4885</v>
      </c>
      <c r="AX725" s="450" t="s">
        <v>4518</v>
      </c>
    </row>
    <row r="726" spans="1:50" ht="35.15" hidden="1" customHeight="1">
      <c r="A726" s="149">
        <v>722</v>
      </c>
      <c r="B726" s="597" t="s">
        <v>2944</v>
      </c>
      <c r="C726" s="597"/>
      <c r="D726" s="597" t="s">
        <v>4886</v>
      </c>
      <c r="E726" s="597" t="s">
        <v>4887</v>
      </c>
      <c r="F726" s="597" t="s">
        <v>281</v>
      </c>
      <c r="G726" s="597">
        <v>2</v>
      </c>
      <c r="H726" s="597">
        <v>0</v>
      </c>
      <c r="I726" s="597" t="s">
        <v>4722</v>
      </c>
      <c r="J726" s="597" t="s">
        <v>1728</v>
      </c>
      <c r="K726" s="597" t="s">
        <v>4721</v>
      </c>
      <c r="L726" s="597" t="s">
        <v>339</v>
      </c>
      <c r="M726" s="597" t="s">
        <v>285</v>
      </c>
      <c r="N726" s="597" t="s">
        <v>4888</v>
      </c>
      <c r="O726" s="597" t="s">
        <v>4888</v>
      </c>
      <c r="P726" s="597" t="s">
        <v>4889</v>
      </c>
      <c r="Q726" s="597">
        <v>7538</v>
      </c>
      <c r="R726" s="621">
        <v>7263</v>
      </c>
      <c r="S726" s="621">
        <v>7155</v>
      </c>
      <c r="T726" s="621">
        <v>69</v>
      </c>
      <c r="U726" s="621">
        <v>39</v>
      </c>
      <c r="V726" s="621">
        <v>108</v>
      </c>
      <c r="W726" s="622">
        <v>0.98509999999999998</v>
      </c>
      <c r="X726" s="464">
        <v>1</v>
      </c>
      <c r="Y726" s="464">
        <v>0</v>
      </c>
      <c r="Z726" s="464">
        <v>1</v>
      </c>
      <c r="AA726" s="464">
        <v>0</v>
      </c>
      <c r="AB726" s="464" t="s">
        <v>2944</v>
      </c>
      <c r="AC726" s="463" t="s">
        <v>4890</v>
      </c>
      <c r="AD726" s="463" t="s">
        <v>4891</v>
      </c>
      <c r="AE726" s="463"/>
      <c r="AF726" s="463"/>
      <c r="AG726" s="463"/>
      <c r="AH726" s="463"/>
      <c r="AI726" s="463"/>
      <c r="AJ726" s="460"/>
      <c r="AK726" s="460"/>
      <c r="AL726" s="460"/>
      <c r="AM726" s="460"/>
      <c r="AN726" s="460"/>
      <c r="AO726" s="460"/>
      <c r="AP726" s="463" t="s">
        <v>289</v>
      </c>
      <c r="AQ726" s="463">
        <v>0</v>
      </c>
      <c r="AT726" s="177" t="s">
        <v>1076</v>
      </c>
      <c r="AU726" s="594" t="s">
        <v>4525</v>
      </c>
      <c r="AV726" s="392" t="s">
        <v>4892</v>
      </c>
      <c r="AW726" s="595" t="s">
        <v>4893</v>
      </c>
      <c r="AX726" s="450" t="s">
        <v>4523</v>
      </c>
    </row>
    <row r="727" spans="1:50" ht="35.15" hidden="1" customHeight="1">
      <c r="A727" s="149">
        <v>723</v>
      </c>
      <c r="B727" s="597" t="s">
        <v>2944</v>
      </c>
      <c r="C727" s="597"/>
      <c r="D727" s="597" t="s">
        <v>4894</v>
      </c>
      <c r="E727" s="597" t="s">
        <v>4895</v>
      </c>
      <c r="F727" s="597" t="s">
        <v>281</v>
      </c>
      <c r="G727" s="597">
        <v>1</v>
      </c>
      <c r="H727" s="597">
        <v>0</v>
      </c>
      <c r="I727" s="597" t="s">
        <v>4722</v>
      </c>
      <c r="J727" s="597" t="s">
        <v>1728</v>
      </c>
      <c r="K727" s="597" t="s">
        <v>4721</v>
      </c>
      <c r="L727" s="597" t="s">
        <v>339</v>
      </c>
      <c r="M727" s="597" t="s">
        <v>285</v>
      </c>
      <c r="N727" s="597" t="s">
        <v>4895</v>
      </c>
      <c r="O727" s="597" t="s">
        <v>4895</v>
      </c>
      <c r="P727" s="597" t="s">
        <v>4896</v>
      </c>
      <c r="Q727" s="597">
        <v>2105</v>
      </c>
      <c r="R727" s="621">
        <v>2043</v>
      </c>
      <c r="S727" s="621">
        <v>2010</v>
      </c>
      <c r="T727" s="621">
        <v>28</v>
      </c>
      <c r="U727" s="621">
        <v>5</v>
      </c>
      <c r="V727" s="621">
        <v>33</v>
      </c>
      <c r="W727" s="622">
        <v>0.98380000000000001</v>
      </c>
      <c r="X727" s="464">
        <v>1</v>
      </c>
      <c r="Y727" s="464">
        <v>1</v>
      </c>
      <c r="Z727" s="464">
        <v>1</v>
      </c>
      <c r="AA727" s="464">
        <v>1</v>
      </c>
      <c r="AB727" s="464" t="s">
        <v>2944</v>
      </c>
      <c r="AC727" s="463" t="s">
        <v>4897</v>
      </c>
      <c r="AD727" s="463"/>
      <c r="AE727" s="463"/>
      <c r="AF727" s="463"/>
      <c r="AG727" s="463"/>
      <c r="AH727" s="463"/>
      <c r="AI727" s="463"/>
      <c r="AJ727" s="460"/>
      <c r="AK727" s="460"/>
      <c r="AL727" s="460"/>
      <c r="AM727" s="460"/>
      <c r="AN727" s="460"/>
      <c r="AO727" s="460"/>
      <c r="AP727" s="463" t="s">
        <v>289</v>
      </c>
      <c r="AQ727" s="463">
        <v>0</v>
      </c>
      <c r="AT727" s="177" t="s">
        <v>1076</v>
      </c>
      <c r="AU727" s="392" t="s">
        <v>4532</v>
      </c>
      <c r="AV727" s="392" t="s">
        <v>4898</v>
      </c>
      <c r="AW727" s="392" t="s">
        <v>4529</v>
      </c>
      <c r="AX727" s="450" t="s">
        <v>4529</v>
      </c>
    </row>
    <row r="728" spans="1:50" ht="35.15" hidden="1" customHeight="1">
      <c r="A728" s="149">
        <v>724</v>
      </c>
      <c r="B728" s="597" t="s">
        <v>2944</v>
      </c>
      <c r="C728" s="597"/>
      <c r="D728" s="597" t="s">
        <v>4899</v>
      </c>
      <c r="E728" s="597" t="s">
        <v>4900</v>
      </c>
      <c r="F728" s="597" t="s">
        <v>281</v>
      </c>
      <c r="G728" s="597">
        <v>1</v>
      </c>
      <c r="H728" s="597">
        <v>0</v>
      </c>
      <c r="I728" s="597" t="s">
        <v>4722</v>
      </c>
      <c r="J728" s="597" t="s">
        <v>1728</v>
      </c>
      <c r="K728" s="597" t="s">
        <v>4721</v>
      </c>
      <c r="L728" s="597" t="s">
        <v>284</v>
      </c>
      <c r="M728" s="597" t="s">
        <v>285</v>
      </c>
      <c r="N728" s="597" t="s">
        <v>4900</v>
      </c>
      <c r="O728" s="597" t="s">
        <v>4901</v>
      </c>
      <c r="P728" s="597" t="s">
        <v>4902</v>
      </c>
      <c r="Q728" s="597">
        <v>11118</v>
      </c>
      <c r="R728" s="621">
        <v>11011</v>
      </c>
      <c r="S728" s="621">
        <v>10922</v>
      </c>
      <c r="T728" s="621">
        <v>60</v>
      </c>
      <c r="U728" s="621">
        <v>29</v>
      </c>
      <c r="V728" s="621">
        <v>89</v>
      </c>
      <c r="W728" s="622">
        <v>0.9919</v>
      </c>
      <c r="X728" s="464">
        <v>1</v>
      </c>
      <c r="Y728" s="464">
        <v>1</v>
      </c>
      <c r="Z728" s="464">
        <v>1</v>
      </c>
      <c r="AA728" s="464">
        <v>1</v>
      </c>
      <c r="AB728" s="464" t="s">
        <v>2944</v>
      </c>
      <c r="AC728" s="463" t="s">
        <v>4903</v>
      </c>
      <c r="AD728" s="463"/>
      <c r="AE728" s="463"/>
      <c r="AF728" s="463"/>
      <c r="AG728" s="463"/>
      <c r="AH728" s="463"/>
      <c r="AI728" s="463"/>
      <c r="AJ728" s="460"/>
      <c r="AK728" s="460"/>
      <c r="AL728" s="460"/>
      <c r="AM728" s="460"/>
      <c r="AN728" s="460"/>
      <c r="AO728" s="460"/>
      <c r="AP728" s="463" t="s">
        <v>289</v>
      </c>
      <c r="AQ728" s="463">
        <v>0</v>
      </c>
      <c r="AT728" s="177" t="s">
        <v>303</v>
      </c>
      <c r="AU728" s="392" t="s">
        <v>4538</v>
      </c>
      <c r="AV728" s="392" t="s">
        <v>4904</v>
      </c>
      <c r="AW728" s="392" t="s">
        <v>4535</v>
      </c>
      <c r="AX728" s="450" t="s">
        <v>4535</v>
      </c>
    </row>
    <row r="729" spans="1:50" ht="35.15" hidden="1" customHeight="1">
      <c r="A729" s="149">
        <v>725</v>
      </c>
      <c r="B729" s="597" t="s">
        <v>2944</v>
      </c>
      <c r="C729" s="597"/>
      <c r="D729" s="597" t="s">
        <v>4905</v>
      </c>
      <c r="E729" s="597" t="s">
        <v>4906</v>
      </c>
      <c r="F729" s="597" t="s">
        <v>281</v>
      </c>
      <c r="G729" s="597">
        <v>1</v>
      </c>
      <c r="H729" s="597">
        <v>0</v>
      </c>
      <c r="I729" s="597" t="s">
        <v>4722</v>
      </c>
      <c r="J729" s="597" t="s">
        <v>4790</v>
      </c>
      <c r="K729" s="597" t="s">
        <v>4721</v>
      </c>
      <c r="L729" s="597" t="s">
        <v>284</v>
      </c>
      <c r="M729" s="597" t="s">
        <v>285</v>
      </c>
      <c r="N729" s="597" t="s">
        <v>4906</v>
      </c>
      <c r="O729" s="597" t="s">
        <v>4906</v>
      </c>
      <c r="P729" s="597" t="s">
        <v>4907</v>
      </c>
      <c r="Q729" s="597">
        <v>6225</v>
      </c>
      <c r="R729" s="621">
        <v>6232</v>
      </c>
      <c r="S729" s="621">
        <v>6200</v>
      </c>
      <c r="T729" s="621">
        <v>28</v>
      </c>
      <c r="U729" s="621">
        <v>4</v>
      </c>
      <c r="V729" s="621">
        <v>32</v>
      </c>
      <c r="W729" s="622">
        <v>0.99490000000000001</v>
      </c>
      <c r="X729" s="464">
        <v>1</v>
      </c>
      <c r="Y729" s="464">
        <v>1</v>
      </c>
      <c r="Z729" s="464">
        <v>1</v>
      </c>
      <c r="AA729" s="464">
        <v>1</v>
      </c>
      <c r="AB729" s="464" t="s">
        <v>2944</v>
      </c>
      <c r="AC729" s="463" t="s">
        <v>4908</v>
      </c>
      <c r="AD729" s="463"/>
      <c r="AE729" s="463"/>
      <c r="AF729" s="463"/>
      <c r="AG729" s="463"/>
      <c r="AH729" s="463"/>
      <c r="AI729" s="463"/>
      <c r="AJ729" s="460"/>
      <c r="AK729" s="460"/>
      <c r="AL729" s="460"/>
      <c r="AM729" s="460"/>
      <c r="AN729" s="460"/>
      <c r="AO729" s="460"/>
      <c r="AP729" s="463" t="s">
        <v>289</v>
      </c>
      <c r="AQ729" s="463">
        <v>0</v>
      </c>
      <c r="AT729" s="177" t="s">
        <v>1076</v>
      </c>
      <c r="AU729" s="392" t="s">
        <v>4543</v>
      </c>
      <c r="AV729" s="392" t="s">
        <v>4909</v>
      </c>
      <c r="AW729" s="392" t="s">
        <v>4910</v>
      </c>
      <c r="AX729" s="450" t="s">
        <v>4541</v>
      </c>
    </row>
    <row r="730" spans="1:50" ht="35.15" hidden="1" customHeight="1">
      <c r="A730" s="149">
        <v>726</v>
      </c>
      <c r="B730" s="597" t="s">
        <v>2944</v>
      </c>
      <c r="C730" s="597"/>
      <c r="D730" s="597" t="s">
        <v>4911</v>
      </c>
      <c r="E730" s="597" t="s">
        <v>4912</v>
      </c>
      <c r="F730" s="597" t="s">
        <v>281</v>
      </c>
      <c r="G730" s="597">
        <v>1</v>
      </c>
      <c r="H730" s="597">
        <v>0</v>
      </c>
      <c r="I730" s="597" t="s">
        <v>4722</v>
      </c>
      <c r="J730" s="597" t="s">
        <v>1728</v>
      </c>
      <c r="K730" s="597" t="s">
        <v>4721</v>
      </c>
      <c r="L730" s="597" t="s">
        <v>284</v>
      </c>
      <c r="M730" s="597" t="s">
        <v>285</v>
      </c>
      <c r="N730" s="597" t="s">
        <v>4912</v>
      </c>
      <c r="O730" s="597" t="s">
        <v>4912</v>
      </c>
      <c r="P730" s="597" t="s">
        <v>4913</v>
      </c>
      <c r="Q730" s="597">
        <v>5279</v>
      </c>
      <c r="R730" s="621">
        <v>5943</v>
      </c>
      <c r="S730" s="621">
        <v>5856</v>
      </c>
      <c r="T730" s="621">
        <v>32</v>
      </c>
      <c r="U730" s="621">
        <v>55</v>
      </c>
      <c r="V730" s="621">
        <v>87</v>
      </c>
      <c r="W730" s="622">
        <v>0.98540000000000005</v>
      </c>
      <c r="X730" s="464">
        <v>1</v>
      </c>
      <c r="Y730" s="464">
        <v>1</v>
      </c>
      <c r="Z730" s="464">
        <v>1</v>
      </c>
      <c r="AA730" s="464">
        <v>1</v>
      </c>
      <c r="AB730" s="464" t="s">
        <v>2944</v>
      </c>
      <c r="AC730" s="463" t="s">
        <v>4914</v>
      </c>
      <c r="AD730" s="463"/>
      <c r="AE730" s="463"/>
      <c r="AF730" s="463"/>
      <c r="AG730" s="463"/>
      <c r="AH730" s="463"/>
      <c r="AI730" s="463"/>
      <c r="AJ730" s="460"/>
      <c r="AK730" s="460"/>
      <c r="AL730" s="460"/>
      <c r="AM730" s="460"/>
      <c r="AN730" s="460"/>
      <c r="AO730" s="460"/>
      <c r="AP730" s="463" t="s">
        <v>289</v>
      </c>
      <c r="AQ730" s="463">
        <v>0</v>
      </c>
      <c r="AT730" s="177" t="s">
        <v>1076</v>
      </c>
      <c r="AU730" s="392" t="s">
        <v>4549</v>
      </c>
      <c r="AV730" s="392" t="s">
        <v>4915</v>
      </c>
      <c r="AW730" s="392" t="s">
        <v>4547</v>
      </c>
      <c r="AX730" s="450" t="s">
        <v>4547</v>
      </c>
    </row>
    <row r="731" spans="1:50" ht="35.15" hidden="1" customHeight="1">
      <c r="A731" s="149">
        <v>727</v>
      </c>
      <c r="B731" s="597" t="s">
        <v>2944</v>
      </c>
      <c r="C731" s="597"/>
      <c r="D731" s="597" t="s">
        <v>4916</v>
      </c>
      <c r="E731" s="597" t="s">
        <v>4917</v>
      </c>
      <c r="F731" s="597" t="s">
        <v>281</v>
      </c>
      <c r="G731" s="597">
        <v>1</v>
      </c>
      <c r="H731" s="597">
        <v>0</v>
      </c>
      <c r="I731" s="597" t="s">
        <v>4722</v>
      </c>
      <c r="J731" s="597" t="s">
        <v>4799</v>
      </c>
      <c r="K731" s="597" t="s">
        <v>4721</v>
      </c>
      <c r="L731" s="597" t="s">
        <v>284</v>
      </c>
      <c r="M731" s="597" t="s">
        <v>285</v>
      </c>
      <c r="N731" s="597" t="s">
        <v>4917</v>
      </c>
      <c r="O731" s="597" t="s">
        <v>4917</v>
      </c>
      <c r="P731" s="597" t="s">
        <v>4918</v>
      </c>
      <c r="Q731" s="597">
        <v>4529</v>
      </c>
      <c r="R731" s="621">
        <v>4318</v>
      </c>
      <c r="S731" s="621">
        <v>3850</v>
      </c>
      <c r="T731" s="621">
        <v>418</v>
      </c>
      <c r="U731" s="621">
        <v>50</v>
      </c>
      <c r="V731" s="621">
        <v>468</v>
      </c>
      <c r="W731" s="622">
        <v>0.89159999999999995</v>
      </c>
      <c r="X731" s="464">
        <v>0</v>
      </c>
      <c r="Y731" s="464">
        <v>1</v>
      </c>
      <c r="Z731" s="464">
        <v>1</v>
      </c>
      <c r="AA731" s="464">
        <v>0</v>
      </c>
      <c r="AB731" s="464" t="s">
        <v>2944</v>
      </c>
      <c r="AC731" s="463" t="s">
        <v>4919</v>
      </c>
      <c r="AD731" s="463"/>
      <c r="AE731" s="463"/>
      <c r="AF731" s="463"/>
      <c r="AG731" s="463"/>
      <c r="AH731" s="463"/>
      <c r="AI731" s="463"/>
      <c r="AJ731" s="460"/>
      <c r="AK731" s="460"/>
      <c r="AL731" s="460"/>
      <c r="AM731" s="460"/>
      <c r="AN731" s="460"/>
      <c r="AO731" s="460"/>
      <c r="AP731" s="463" t="s">
        <v>289</v>
      </c>
      <c r="AQ731" s="463">
        <v>0</v>
      </c>
      <c r="AT731" s="177" t="s">
        <v>1076</v>
      </c>
      <c r="AU731" s="392" t="s">
        <v>4554</v>
      </c>
      <c r="AV731" s="392" t="s">
        <v>4920</v>
      </c>
      <c r="AW731" s="392" t="s">
        <v>4921</v>
      </c>
      <c r="AX731" s="450" t="s">
        <v>4552</v>
      </c>
    </row>
    <row r="732" spans="1:50" ht="35.15" hidden="1" customHeight="1">
      <c r="A732" s="149">
        <v>728</v>
      </c>
      <c r="B732" s="597" t="s">
        <v>2944</v>
      </c>
      <c r="C732" s="597"/>
      <c r="D732" s="597" t="s">
        <v>4922</v>
      </c>
      <c r="E732" s="597" t="s">
        <v>4923</v>
      </c>
      <c r="F732" s="597" t="s">
        <v>281</v>
      </c>
      <c r="G732" s="597">
        <v>1</v>
      </c>
      <c r="H732" s="597">
        <v>0</v>
      </c>
      <c r="I732" s="597" t="s">
        <v>4722</v>
      </c>
      <c r="J732" s="597" t="s">
        <v>4819</v>
      </c>
      <c r="K732" s="597" t="s">
        <v>2944</v>
      </c>
      <c r="L732" s="597" t="s">
        <v>339</v>
      </c>
      <c r="M732" s="597" t="s">
        <v>285</v>
      </c>
      <c r="N732" s="597" t="s">
        <v>4924</v>
      </c>
      <c r="O732" s="597" t="s">
        <v>4924</v>
      </c>
      <c r="P732" s="597" t="s">
        <v>4925</v>
      </c>
      <c r="Q732" s="597">
        <v>3500</v>
      </c>
      <c r="R732" s="621">
        <v>3487</v>
      </c>
      <c r="S732" s="621">
        <v>3478</v>
      </c>
      <c r="T732" s="621">
        <v>0</v>
      </c>
      <c r="U732" s="621">
        <v>9</v>
      </c>
      <c r="V732" s="621">
        <v>9</v>
      </c>
      <c r="W732" s="622">
        <v>0.99739999999999995</v>
      </c>
      <c r="X732" s="464">
        <v>1</v>
      </c>
      <c r="Y732" s="464">
        <v>1</v>
      </c>
      <c r="Z732" s="464">
        <v>1</v>
      </c>
      <c r="AA732" s="464">
        <v>1</v>
      </c>
      <c r="AB732" s="464" t="s">
        <v>2944</v>
      </c>
      <c r="AC732" s="463" t="s">
        <v>4926</v>
      </c>
      <c r="AD732" s="463"/>
      <c r="AE732" s="463"/>
      <c r="AF732" s="463"/>
      <c r="AG732" s="463"/>
      <c r="AH732" s="463"/>
      <c r="AI732" s="463"/>
      <c r="AJ732" s="460"/>
      <c r="AK732" s="460"/>
      <c r="AL732" s="460"/>
      <c r="AM732" s="460"/>
      <c r="AN732" s="460"/>
      <c r="AO732" s="460"/>
      <c r="AP732" s="463" t="s">
        <v>289</v>
      </c>
      <c r="AQ732" s="463">
        <v>0</v>
      </c>
      <c r="AT732" s="177" t="s">
        <v>1076</v>
      </c>
      <c r="AU732" s="392" t="s">
        <v>4559</v>
      </c>
      <c r="AV732" s="392" t="s">
        <v>4927</v>
      </c>
      <c r="AW732" s="392" t="s">
        <v>4928</v>
      </c>
      <c r="AX732" s="450" t="s">
        <v>4557</v>
      </c>
    </row>
    <row r="733" spans="1:50" ht="35.15" hidden="1" customHeight="1">
      <c r="A733" s="149">
        <v>729</v>
      </c>
      <c r="B733" s="597" t="s">
        <v>2944</v>
      </c>
      <c r="C733" s="597"/>
      <c r="D733" s="597" t="s">
        <v>4929</v>
      </c>
      <c r="E733" s="597" t="s">
        <v>4930</v>
      </c>
      <c r="F733" s="597" t="s">
        <v>281</v>
      </c>
      <c r="G733" s="597">
        <v>1</v>
      </c>
      <c r="H733" s="597">
        <v>0</v>
      </c>
      <c r="I733" s="597" t="s">
        <v>4722</v>
      </c>
      <c r="J733" s="597" t="s">
        <v>4783</v>
      </c>
      <c r="K733" s="597" t="s">
        <v>4721</v>
      </c>
      <c r="L733" s="597" t="s">
        <v>284</v>
      </c>
      <c r="M733" s="597" t="s">
        <v>285</v>
      </c>
      <c r="N733" s="597" t="s">
        <v>4931</v>
      </c>
      <c r="O733" s="597" t="s">
        <v>4931</v>
      </c>
      <c r="P733" s="597" t="s">
        <v>4932</v>
      </c>
      <c r="Q733" s="597">
        <v>2841</v>
      </c>
      <c r="R733" s="621">
        <v>2694</v>
      </c>
      <c r="S733" s="621">
        <v>2643</v>
      </c>
      <c r="T733" s="621">
        <v>33</v>
      </c>
      <c r="U733" s="621">
        <v>18</v>
      </c>
      <c r="V733" s="621">
        <v>51</v>
      </c>
      <c r="W733" s="622">
        <v>0.98109999999999997</v>
      </c>
      <c r="X733" s="464">
        <v>1</v>
      </c>
      <c r="Y733" s="464">
        <v>1</v>
      </c>
      <c r="Z733" s="464">
        <v>0</v>
      </c>
      <c r="AA733" s="464">
        <v>0</v>
      </c>
      <c r="AB733" s="464" t="s">
        <v>2944</v>
      </c>
      <c r="AC733" s="463" t="s">
        <v>4933</v>
      </c>
      <c r="AD733" s="463"/>
      <c r="AE733" s="463"/>
      <c r="AF733" s="463"/>
      <c r="AG733" s="463"/>
      <c r="AH733" s="463"/>
      <c r="AI733" s="463"/>
      <c r="AJ733" s="460"/>
      <c r="AK733" s="460"/>
      <c r="AL733" s="460"/>
      <c r="AM733" s="460"/>
      <c r="AN733" s="460"/>
      <c r="AO733" s="460"/>
      <c r="AP733" s="463" t="s">
        <v>289</v>
      </c>
      <c r="AQ733" s="463">
        <v>0</v>
      </c>
      <c r="AT733" s="177" t="s">
        <v>1076</v>
      </c>
      <c r="AU733" s="392" t="s">
        <v>4565</v>
      </c>
      <c r="AV733" s="392" t="s">
        <v>4934</v>
      </c>
      <c r="AW733" s="392" t="s">
        <v>4935</v>
      </c>
      <c r="AX733" s="450" t="s">
        <v>4563</v>
      </c>
    </row>
    <row r="734" spans="1:50" ht="35.15" hidden="1" customHeight="1">
      <c r="A734" s="149">
        <v>730</v>
      </c>
      <c r="B734" s="597" t="s">
        <v>2944</v>
      </c>
      <c r="C734" s="597"/>
      <c r="D734" s="597" t="s">
        <v>4936</v>
      </c>
      <c r="E734" s="597" t="s">
        <v>4937</v>
      </c>
      <c r="F734" s="597" t="s">
        <v>281</v>
      </c>
      <c r="G734" s="597">
        <v>1</v>
      </c>
      <c r="H734" s="597">
        <v>0</v>
      </c>
      <c r="I734" s="597" t="s">
        <v>4722</v>
      </c>
      <c r="J734" s="597" t="s">
        <v>4819</v>
      </c>
      <c r="K734" s="597" t="s">
        <v>2944</v>
      </c>
      <c r="L734" s="597" t="s">
        <v>339</v>
      </c>
      <c r="M734" s="597" t="s">
        <v>285</v>
      </c>
      <c r="N734" s="597" t="s">
        <v>4937</v>
      </c>
      <c r="O734" s="597" t="s">
        <v>4937</v>
      </c>
      <c r="P734" s="597" t="s">
        <v>4938</v>
      </c>
      <c r="Q734" s="597">
        <v>2886</v>
      </c>
      <c r="R734" s="621">
        <v>2801</v>
      </c>
      <c r="S734" s="621">
        <v>2763</v>
      </c>
      <c r="T734" s="621">
        <v>38</v>
      </c>
      <c r="U734" s="621">
        <v>0</v>
      </c>
      <c r="V734" s="621">
        <v>38</v>
      </c>
      <c r="W734" s="622">
        <v>0.98640000000000005</v>
      </c>
      <c r="X734" s="464">
        <v>1</v>
      </c>
      <c r="Y734" s="464">
        <v>1</v>
      </c>
      <c r="Z734" s="464">
        <v>1</v>
      </c>
      <c r="AA734" s="464">
        <v>1</v>
      </c>
      <c r="AB734" s="464" t="s">
        <v>2944</v>
      </c>
      <c r="AC734" s="463" t="s">
        <v>4939</v>
      </c>
      <c r="AD734" s="463"/>
      <c r="AE734" s="463"/>
      <c r="AF734" s="463"/>
      <c r="AG734" s="463"/>
      <c r="AH734" s="463"/>
      <c r="AI734" s="463"/>
      <c r="AJ734" s="460"/>
      <c r="AK734" s="460"/>
      <c r="AL734" s="460"/>
      <c r="AM734" s="460"/>
      <c r="AN734" s="460"/>
      <c r="AO734" s="460"/>
      <c r="AP734" s="463" t="s">
        <v>289</v>
      </c>
      <c r="AQ734" s="463">
        <v>0</v>
      </c>
      <c r="AT734" s="177" t="s">
        <v>1076</v>
      </c>
      <c r="AU734" s="392" t="s">
        <v>4571</v>
      </c>
      <c r="AV734" s="392" t="s">
        <v>4940</v>
      </c>
      <c r="AW734" s="392" t="s">
        <v>4941</v>
      </c>
      <c r="AX734" s="450" t="s">
        <v>4568</v>
      </c>
    </row>
    <row r="735" spans="1:50" ht="35.15" hidden="1" customHeight="1">
      <c r="A735" s="149">
        <v>731</v>
      </c>
      <c r="B735" s="597" t="s">
        <v>2944</v>
      </c>
      <c r="C735" s="597"/>
      <c r="D735" s="597" t="s">
        <v>4942</v>
      </c>
      <c r="E735" s="597" t="s">
        <v>4943</v>
      </c>
      <c r="F735" s="597" t="s">
        <v>281</v>
      </c>
      <c r="G735" s="597">
        <v>1</v>
      </c>
      <c r="H735" s="597">
        <v>0</v>
      </c>
      <c r="I735" s="597" t="s">
        <v>4722</v>
      </c>
      <c r="J735" s="597" t="s">
        <v>4736</v>
      </c>
      <c r="K735" s="597" t="s">
        <v>2944</v>
      </c>
      <c r="L735" s="597" t="s">
        <v>339</v>
      </c>
      <c r="M735" s="597" t="s">
        <v>285</v>
      </c>
      <c r="N735" s="597" t="s">
        <v>4943</v>
      </c>
      <c r="O735" s="597" t="s">
        <v>4943</v>
      </c>
      <c r="P735" s="597" t="s">
        <v>4944</v>
      </c>
      <c r="Q735" s="597">
        <v>3700</v>
      </c>
      <c r="R735" s="621">
        <v>3700</v>
      </c>
      <c r="S735" s="621">
        <v>2709</v>
      </c>
      <c r="T735" s="621">
        <v>991</v>
      </c>
      <c r="U735" s="621">
        <v>0</v>
      </c>
      <c r="V735" s="621">
        <v>991</v>
      </c>
      <c r="W735" s="622">
        <v>0.73219999999999996</v>
      </c>
      <c r="X735" s="464">
        <v>0</v>
      </c>
      <c r="Y735" s="464">
        <v>0</v>
      </c>
      <c r="Z735" s="464">
        <v>1</v>
      </c>
      <c r="AA735" s="464">
        <v>0</v>
      </c>
      <c r="AB735" s="464" t="s">
        <v>2944</v>
      </c>
      <c r="AC735" s="463" t="s">
        <v>4945</v>
      </c>
      <c r="AD735" s="463"/>
      <c r="AE735" s="463"/>
      <c r="AF735" s="463"/>
      <c r="AG735" s="463"/>
      <c r="AH735" s="463"/>
      <c r="AI735" s="463"/>
      <c r="AJ735" s="460"/>
      <c r="AK735" s="460"/>
      <c r="AL735" s="460"/>
      <c r="AM735" s="460"/>
      <c r="AN735" s="460"/>
      <c r="AO735" s="460"/>
      <c r="AP735" s="463" t="s">
        <v>289</v>
      </c>
      <c r="AQ735" s="463">
        <v>0</v>
      </c>
      <c r="AT735" s="177" t="s">
        <v>1076</v>
      </c>
      <c r="AU735" s="392" t="s">
        <v>4576</v>
      </c>
      <c r="AV735" s="392" t="s">
        <v>4946</v>
      </c>
      <c r="AW735" s="392" t="s">
        <v>4574</v>
      </c>
      <c r="AX735" s="450" t="s">
        <v>4574</v>
      </c>
    </row>
    <row r="736" spans="1:50" ht="35.15" hidden="1" customHeight="1">
      <c r="A736" s="149">
        <v>732</v>
      </c>
      <c r="B736" s="597" t="s">
        <v>2944</v>
      </c>
      <c r="C736" s="597"/>
      <c r="D736" s="597" t="s">
        <v>4947</v>
      </c>
      <c r="E736" s="597" t="s">
        <v>2522</v>
      </c>
      <c r="F736" s="597" t="s">
        <v>281</v>
      </c>
      <c r="G736" s="597">
        <v>1</v>
      </c>
      <c r="H736" s="597">
        <v>0</v>
      </c>
      <c r="I736" s="597" t="s">
        <v>4722</v>
      </c>
      <c r="J736" s="597" t="s">
        <v>4790</v>
      </c>
      <c r="K736" s="597" t="s">
        <v>2944</v>
      </c>
      <c r="L736" s="597" t="s">
        <v>339</v>
      </c>
      <c r="M736" s="597" t="s">
        <v>285</v>
      </c>
      <c r="N736" s="597" t="s">
        <v>2522</v>
      </c>
      <c r="O736" s="597" t="s">
        <v>2522</v>
      </c>
      <c r="P736" s="597" t="s">
        <v>4948</v>
      </c>
      <c r="Q736" s="597">
        <v>6250</v>
      </c>
      <c r="R736" s="621">
        <v>5918</v>
      </c>
      <c r="S736" s="621">
        <v>5879</v>
      </c>
      <c r="T736" s="621">
        <v>31</v>
      </c>
      <c r="U736" s="621">
        <v>8</v>
      </c>
      <c r="V736" s="621">
        <v>39</v>
      </c>
      <c r="W736" s="622">
        <v>0.99339999999999995</v>
      </c>
      <c r="X736" s="464">
        <v>1</v>
      </c>
      <c r="Y736" s="464">
        <v>1</v>
      </c>
      <c r="Z736" s="464">
        <v>1</v>
      </c>
      <c r="AA736" s="464">
        <v>1</v>
      </c>
      <c r="AB736" s="464" t="s">
        <v>2944</v>
      </c>
      <c r="AC736" s="463" t="s">
        <v>4949</v>
      </c>
      <c r="AD736" s="463"/>
      <c r="AE736" s="463"/>
      <c r="AF736" s="463"/>
      <c r="AG736" s="463"/>
      <c r="AH736" s="463"/>
      <c r="AI736" s="463"/>
      <c r="AJ736" s="460"/>
      <c r="AK736" s="460"/>
      <c r="AL736" s="460"/>
      <c r="AM736" s="460"/>
      <c r="AN736" s="460"/>
      <c r="AO736" s="460"/>
      <c r="AP736" s="463" t="s">
        <v>289</v>
      </c>
      <c r="AQ736" s="463">
        <v>0</v>
      </c>
      <c r="AT736" s="177" t="s">
        <v>303</v>
      </c>
      <c r="AU736" s="392" t="s">
        <v>4582</v>
      </c>
      <c r="AV736" s="392" t="s">
        <v>4950</v>
      </c>
      <c r="AW736" s="392" t="s">
        <v>4580</v>
      </c>
      <c r="AX736" s="450" t="s">
        <v>4580</v>
      </c>
    </row>
    <row r="737" spans="1:50" ht="35.15" hidden="1" customHeight="1">
      <c r="A737" s="149">
        <v>733</v>
      </c>
      <c r="B737" s="597" t="s">
        <v>279</v>
      </c>
      <c r="C737" s="597"/>
      <c r="D737" s="597" t="s">
        <v>4951</v>
      </c>
      <c r="E737" s="597" t="s">
        <v>4952</v>
      </c>
      <c r="F737" s="597" t="s">
        <v>281</v>
      </c>
      <c r="G737" s="597">
        <v>1</v>
      </c>
      <c r="H737" s="597">
        <v>0</v>
      </c>
      <c r="I737" s="597" t="s">
        <v>4722</v>
      </c>
      <c r="J737" s="597" t="s">
        <v>4729</v>
      </c>
      <c r="K737" s="597" t="s">
        <v>338</v>
      </c>
      <c r="L737" s="597" t="s">
        <v>284</v>
      </c>
      <c r="M737" s="597" t="s">
        <v>285</v>
      </c>
      <c r="N737" s="597" t="s">
        <v>4952</v>
      </c>
      <c r="O737" s="597" t="s">
        <v>4952</v>
      </c>
      <c r="P737" s="597" t="s">
        <v>4953</v>
      </c>
      <c r="Q737" s="597">
        <v>3688</v>
      </c>
      <c r="R737" s="621">
        <v>3655</v>
      </c>
      <c r="S737" s="621">
        <v>3591</v>
      </c>
      <c r="T737" s="621">
        <v>15</v>
      </c>
      <c r="U737" s="621">
        <v>49</v>
      </c>
      <c r="V737" s="621">
        <v>64</v>
      </c>
      <c r="W737" s="622">
        <v>0.98250000000000004</v>
      </c>
      <c r="X737" s="464">
        <v>1</v>
      </c>
      <c r="Y737" s="464">
        <v>1</v>
      </c>
      <c r="Z737" s="464">
        <v>1</v>
      </c>
      <c r="AA737" s="464">
        <v>1</v>
      </c>
      <c r="AB737" s="464" t="s">
        <v>279</v>
      </c>
      <c r="AC737" s="463" t="s">
        <v>4954</v>
      </c>
      <c r="AD737" s="463"/>
      <c r="AE737" s="463"/>
      <c r="AF737" s="463"/>
      <c r="AG737" s="463"/>
      <c r="AH737" s="463"/>
      <c r="AI737" s="463"/>
      <c r="AJ737" s="460"/>
      <c r="AK737" s="460"/>
      <c r="AL737" s="460"/>
      <c r="AM737" s="460"/>
      <c r="AN737" s="460"/>
      <c r="AO737" s="460"/>
      <c r="AP737" s="463" t="s">
        <v>289</v>
      </c>
      <c r="AQ737" s="463">
        <v>0</v>
      </c>
      <c r="AT737" s="177" t="s">
        <v>303</v>
      </c>
      <c r="AU737" s="392" t="s">
        <v>4583</v>
      </c>
      <c r="AV737" s="392" t="s">
        <v>4955</v>
      </c>
      <c r="AW737" s="392" t="s">
        <v>4956</v>
      </c>
      <c r="AX737" s="450" t="s">
        <v>4580</v>
      </c>
    </row>
    <row r="738" spans="1:50" ht="35.15" hidden="1" customHeight="1">
      <c r="A738" s="149">
        <v>734</v>
      </c>
      <c r="B738" s="597" t="s">
        <v>2944</v>
      </c>
      <c r="C738" s="597"/>
      <c r="D738" s="597" t="s">
        <v>4957</v>
      </c>
      <c r="E738" s="597" t="s">
        <v>2511</v>
      </c>
      <c r="F738" s="597" t="s">
        <v>281</v>
      </c>
      <c r="G738" s="597">
        <v>1</v>
      </c>
      <c r="H738" s="597">
        <v>0</v>
      </c>
      <c r="I738" s="597" t="s">
        <v>4722</v>
      </c>
      <c r="J738" s="597" t="s">
        <v>4826</v>
      </c>
      <c r="K738" s="597" t="s">
        <v>4721</v>
      </c>
      <c r="L738" s="597" t="s">
        <v>284</v>
      </c>
      <c r="M738" s="597" t="s">
        <v>285</v>
      </c>
      <c r="N738" s="597" t="s">
        <v>2511</v>
      </c>
      <c r="O738" s="597" t="s">
        <v>2511</v>
      </c>
      <c r="P738" s="597" t="s">
        <v>4958</v>
      </c>
      <c r="Q738" s="597">
        <v>2463</v>
      </c>
      <c r="R738" s="621">
        <v>2414</v>
      </c>
      <c r="S738" s="621">
        <v>2414</v>
      </c>
      <c r="T738" s="621">
        <v>0</v>
      </c>
      <c r="U738" s="621">
        <v>0</v>
      </c>
      <c r="V738" s="621">
        <v>0</v>
      </c>
      <c r="W738" s="622">
        <v>1</v>
      </c>
      <c r="X738" s="464">
        <v>1</v>
      </c>
      <c r="Y738" s="464">
        <v>1</v>
      </c>
      <c r="Z738" s="464">
        <v>1</v>
      </c>
      <c r="AA738" s="464">
        <v>1</v>
      </c>
      <c r="AB738" s="464" t="s">
        <v>2944</v>
      </c>
      <c r="AC738" s="463" t="s">
        <v>4959</v>
      </c>
      <c r="AD738" s="463"/>
      <c r="AE738" s="463"/>
      <c r="AF738" s="463"/>
      <c r="AG738" s="463"/>
      <c r="AH738" s="463"/>
      <c r="AI738" s="463"/>
      <c r="AJ738" s="460"/>
      <c r="AK738" s="460"/>
      <c r="AL738" s="460"/>
      <c r="AM738" s="460"/>
      <c r="AN738" s="460"/>
      <c r="AO738" s="460"/>
      <c r="AP738" s="463" t="s">
        <v>289</v>
      </c>
      <c r="AQ738" s="463">
        <v>0</v>
      </c>
      <c r="AT738" s="177" t="s">
        <v>303</v>
      </c>
      <c r="AU738" s="392" t="s">
        <v>4584</v>
      </c>
      <c r="AV738" s="392" t="s">
        <v>4960</v>
      </c>
      <c r="AW738" s="392" t="s">
        <v>4961</v>
      </c>
      <c r="AX738" s="450" t="s">
        <v>4580</v>
      </c>
    </row>
    <row r="739" spans="1:50" ht="35.15" hidden="1" customHeight="1">
      <c r="A739" s="149">
        <v>735</v>
      </c>
      <c r="B739" s="597" t="s">
        <v>2944</v>
      </c>
      <c r="C739" s="597"/>
      <c r="D739" s="597" t="s">
        <v>4962</v>
      </c>
      <c r="E739" s="597" t="s">
        <v>4963</v>
      </c>
      <c r="F739" s="597" t="s">
        <v>745</v>
      </c>
      <c r="G739" s="597">
        <v>0</v>
      </c>
      <c r="H739" s="597">
        <v>1</v>
      </c>
      <c r="I739" s="597" t="s">
        <v>4722</v>
      </c>
      <c r="J739" s="597" t="s">
        <v>4790</v>
      </c>
      <c r="K739" s="597" t="s">
        <v>4721</v>
      </c>
      <c r="L739" s="597" t="s">
        <v>284</v>
      </c>
      <c r="M739" s="597" t="s">
        <v>285</v>
      </c>
      <c r="N739" s="597" t="s">
        <v>4963</v>
      </c>
      <c r="O739" s="597" t="s">
        <v>4963</v>
      </c>
      <c r="P739" s="597" t="s">
        <v>4964</v>
      </c>
      <c r="Q739" s="597">
        <v>5040</v>
      </c>
      <c r="R739" s="621">
        <v>4952</v>
      </c>
      <c r="S739" s="621">
        <v>4937</v>
      </c>
      <c r="T739" s="621">
        <v>5</v>
      </c>
      <c r="U739" s="621">
        <v>10</v>
      </c>
      <c r="V739" s="621">
        <v>15</v>
      </c>
      <c r="W739" s="622">
        <v>0.997</v>
      </c>
      <c r="X739" s="464">
        <v>1</v>
      </c>
      <c r="Y739" s="464">
        <v>1</v>
      </c>
      <c r="Z739" s="464">
        <v>1</v>
      </c>
      <c r="AA739" s="464">
        <v>1</v>
      </c>
      <c r="AB739" s="464" t="s">
        <v>2944</v>
      </c>
      <c r="AC739" s="463"/>
      <c r="AD739" s="463"/>
      <c r="AE739" s="463"/>
      <c r="AF739" s="463"/>
      <c r="AG739" s="463"/>
      <c r="AH739" s="463"/>
      <c r="AI739" s="463"/>
      <c r="AJ739" s="460" t="s">
        <v>4774</v>
      </c>
      <c r="AK739" s="460"/>
      <c r="AL739" s="460"/>
      <c r="AM739" s="460"/>
      <c r="AN739" s="460"/>
      <c r="AO739" s="460"/>
      <c r="AP739" s="463" t="s">
        <v>289</v>
      </c>
      <c r="AQ739" s="463">
        <v>0</v>
      </c>
      <c r="AT739" s="177" t="s">
        <v>303</v>
      </c>
      <c r="AU739" s="392" t="s">
        <v>4590</v>
      </c>
      <c r="AV739" s="392" t="s">
        <v>4965</v>
      </c>
      <c r="AW739" s="392" t="s">
        <v>4588</v>
      </c>
      <c r="AX739" s="450" t="s">
        <v>4588</v>
      </c>
    </row>
    <row r="740" spans="1:50" ht="35.15" hidden="1" customHeight="1">
      <c r="A740" s="149">
        <v>736</v>
      </c>
      <c r="B740" s="597" t="s">
        <v>2944</v>
      </c>
      <c r="C740" s="597"/>
      <c r="D740" s="597" t="s">
        <v>4966</v>
      </c>
      <c r="E740" s="597" t="s">
        <v>4967</v>
      </c>
      <c r="F740" s="597" t="s">
        <v>281</v>
      </c>
      <c r="G740" s="597">
        <v>1</v>
      </c>
      <c r="H740" s="597">
        <v>0</v>
      </c>
      <c r="I740" s="597" t="s">
        <v>4722</v>
      </c>
      <c r="J740" s="597" t="s">
        <v>1728</v>
      </c>
      <c r="K740" s="597" t="s">
        <v>4721</v>
      </c>
      <c r="L740" s="597" t="s">
        <v>284</v>
      </c>
      <c r="M740" s="597" t="s">
        <v>285</v>
      </c>
      <c r="N740" s="597" t="s">
        <v>4967</v>
      </c>
      <c r="O740" s="597" t="s">
        <v>4968</v>
      </c>
      <c r="P740" s="597" t="s">
        <v>4969</v>
      </c>
      <c r="Q740" s="597">
        <v>11237</v>
      </c>
      <c r="R740" s="621">
        <v>11350</v>
      </c>
      <c r="S740" s="621">
        <v>11210</v>
      </c>
      <c r="T740" s="621">
        <v>110</v>
      </c>
      <c r="U740" s="621">
        <v>30</v>
      </c>
      <c r="V740" s="621">
        <v>140</v>
      </c>
      <c r="W740" s="622">
        <v>0.98770000000000002</v>
      </c>
      <c r="X740" s="464">
        <v>1</v>
      </c>
      <c r="Y740" s="464">
        <v>1</v>
      </c>
      <c r="Z740" s="464">
        <v>1</v>
      </c>
      <c r="AA740" s="464">
        <v>1</v>
      </c>
      <c r="AB740" s="464" t="s">
        <v>2944</v>
      </c>
      <c r="AC740" s="463" t="s">
        <v>4970</v>
      </c>
      <c r="AD740" s="463"/>
      <c r="AE740" s="463"/>
      <c r="AF740" s="463"/>
      <c r="AG740" s="463"/>
      <c r="AH740" s="463"/>
      <c r="AI740" s="463"/>
      <c r="AJ740" s="460"/>
      <c r="AK740" s="460"/>
      <c r="AL740" s="460"/>
      <c r="AM740" s="460"/>
      <c r="AN740" s="460"/>
      <c r="AO740" s="460"/>
      <c r="AP740" s="463" t="s">
        <v>289</v>
      </c>
      <c r="AQ740" s="463">
        <v>0</v>
      </c>
      <c r="AT740" s="177" t="s">
        <v>303</v>
      </c>
      <c r="AU740" s="392" t="s">
        <v>4595</v>
      </c>
      <c r="AV740" s="392" t="s">
        <v>4971</v>
      </c>
      <c r="AW740" s="392" t="s">
        <v>4972</v>
      </c>
      <c r="AX740" s="450" t="s">
        <v>4593</v>
      </c>
    </row>
    <row r="741" spans="1:50" ht="35.15" hidden="1" customHeight="1">
      <c r="A741" s="149">
        <v>737</v>
      </c>
      <c r="B741" s="597" t="s">
        <v>279</v>
      </c>
      <c r="C741" s="597"/>
      <c r="D741" s="597" t="s">
        <v>4973</v>
      </c>
      <c r="E741" s="597" t="s">
        <v>4974</v>
      </c>
      <c r="F741" s="597" t="s">
        <v>281</v>
      </c>
      <c r="G741" s="597">
        <v>1</v>
      </c>
      <c r="H741" s="597">
        <v>0</v>
      </c>
      <c r="I741" s="597" t="s">
        <v>4722</v>
      </c>
      <c r="J741" s="597" t="s">
        <v>1728</v>
      </c>
      <c r="K741" s="597" t="s">
        <v>279</v>
      </c>
      <c r="L741" s="597" t="s">
        <v>339</v>
      </c>
      <c r="M741" s="597" t="s">
        <v>285</v>
      </c>
      <c r="N741" s="597" t="s">
        <v>4974</v>
      </c>
      <c r="O741" s="597" t="s">
        <v>4974</v>
      </c>
      <c r="P741" s="597" t="s">
        <v>4975</v>
      </c>
      <c r="Q741" s="597">
        <v>5623</v>
      </c>
      <c r="R741" s="621">
        <v>5463</v>
      </c>
      <c r="S741" s="621">
        <v>5357</v>
      </c>
      <c r="T741" s="621">
        <v>106</v>
      </c>
      <c r="U741" s="621">
        <v>0</v>
      </c>
      <c r="V741" s="621">
        <v>106</v>
      </c>
      <c r="W741" s="622">
        <v>0.98060000000000003</v>
      </c>
      <c r="X741" s="464">
        <v>1</v>
      </c>
      <c r="Y741" s="464">
        <v>1</v>
      </c>
      <c r="Z741" s="464">
        <v>1</v>
      </c>
      <c r="AA741" s="464">
        <v>1</v>
      </c>
      <c r="AB741" s="464" t="s">
        <v>279</v>
      </c>
      <c r="AC741" s="463" t="s">
        <v>4976</v>
      </c>
      <c r="AD741" s="463"/>
      <c r="AE741" s="463"/>
      <c r="AF741" s="463"/>
      <c r="AG741" s="463"/>
      <c r="AH741" s="463"/>
      <c r="AI741" s="463"/>
      <c r="AJ741" s="460"/>
      <c r="AK741" s="460"/>
      <c r="AL741" s="460"/>
      <c r="AM741" s="460"/>
      <c r="AN741" s="460"/>
      <c r="AO741" s="460"/>
      <c r="AP741" s="463" t="s">
        <v>289</v>
      </c>
      <c r="AQ741" s="463">
        <v>0</v>
      </c>
      <c r="AT741" s="177" t="s">
        <v>1076</v>
      </c>
      <c r="AU741" s="596" t="s">
        <v>4600</v>
      </c>
      <c r="AV741" s="392" t="s">
        <v>4977</v>
      </c>
      <c r="AW741" s="596" t="s">
        <v>4978</v>
      </c>
      <c r="AX741" s="450" t="s">
        <v>4599</v>
      </c>
    </row>
    <row r="742" spans="1:50" ht="35.15" hidden="1" customHeight="1">
      <c r="A742" s="149">
        <v>738</v>
      </c>
      <c r="B742" s="597" t="s">
        <v>1684</v>
      </c>
      <c r="C742" s="597"/>
      <c r="D742" s="597" t="s">
        <v>4979</v>
      </c>
      <c r="E742" s="597" t="s">
        <v>1684</v>
      </c>
      <c r="F742" s="597" t="s">
        <v>281</v>
      </c>
      <c r="G742" s="597">
        <v>1</v>
      </c>
      <c r="H742" s="597">
        <v>0</v>
      </c>
      <c r="I742" s="597" t="s">
        <v>4980</v>
      </c>
      <c r="J742" s="597" t="s">
        <v>4981</v>
      </c>
      <c r="K742" s="597" t="s">
        <v>4982</v>
      </c>
      <c r="L742" s="597" t="s">
        <v>1689</v>
      </c>
      <c r="M742" s="597" t="s">
        <v>1062</v>
      </c>
      <c r="N742" s="597" t="s">
        <v>4983</v>
      </c>
      <c r="O742" s="597" t="s">
        <v>4984</v>
      </c>
      <c r="P742" s="597" t="s">
        <v>4985</v>
      </c>
      <c r="Q742" s="597">
        <v>230812</v>
      </c>
      <c r="R742" s="621">
        <v>236338</v>
      </c>
      <c r="S742" s="621">
        <v>233618</v>
      </c>
      <c r="T742" s="621">
        <v>2504</v>
      </c>
      <c r="U742" s="621">
        <v>216</v>
      </c>
      <c r="V742" s="621">
        <v>2720</v>
      </c>
      <c r="W742" s="622">
        <v>0.98850000000000005</v>
      </c>
      <c r="X742" s="464">
        <v>0</v>
      </c>
      <c r="Y742" s="464">
        <v>1</v>
      </c>
      <c r="Z742" s="464">
        <v>1</v>
      </c>
      <c r="AA742" s="464">
        <v>0</v>
      </c>
      <c r="AB742" s="464" t="s">
        <v>1684</v>
      </c>
      <c r="AC742" s="463" t="s">
        <v>4986</v>
      </c>
      <c r="AD742" s="463"/>
      <c r="AE742" s="463"/>
      <c r="AF742" s="463"/>
      <c r="AG742" s="463"/>
      <c r="AH742" s="463"/>
      <c r="AI742" s="463"/>
      <c r="AJ742" s="460"/>
      <c r="AK742" s="460"/>
      <c r="AL742" s="460"/>
      <c r="AM742" s="460"/>
      <c r="AN742" s="460"/>
      <c r="AO742" s="460"/>
      <c r="AP742" s="624" t="s">
        <v>323</v>
      </c>
      <c r="AQ742" s="463">
        <v>2</v>
      </c>
      <c r="AT742" s="177" t="s">
        <v>303</v>
      </c>
      <c r="AU742" s="392" t="s">
        <v>4606</v>
      </c>
      <c r="AV742" s="392" t="s">
        <v>4987</v>
      </c>
      <c r="AW742" s="392" t="s">
        <v>4988</v>
      </c>
      <c r="AX742" s="450" t="s">
        <v>4604</v>
      </c>
    </row>
    <row r="743" spans="1:50" ht="35.15" hidden="1" customHeight="1">
      <c r="A743" s="149">
        <v>739</v>
      </c>
      <c r="B743" s="597" t="s">
        <v>1684</v>
      </c>
      <c r="C743" s="597"/>
      <c r="D743" s="597" t="s">
        <v>4989</v>
      </c>
      <c r="E743" s="597" t="s">
        <v>4982</v>
      </c>
      <c r="F743" s="597" t="s">
        <v>281</v>
      </c>
      <c r="G743" s="597">
        <v>1</v>
      </c>
      <c r="H743" s="597">
        <v>0</v>
      </c>
      <c r="I743" s="597" t="s">
        <v>4980</v>
      </c>
      <c r="J743" s="597" t="s">
        <v>4982</v>
      </c>
      <c r="K743" s="597" t="s">
        <v>4982</v>
      </c>
      <c r="L743" s="597" t="s">
        <v>1689</v>
      </c>
      <c r="M743" s="597" t="s">
        <v>1062</v>
      </c>
      <c r="N743" s="597" t="s">
        <v>4982</v>
      </c>
      <c r="O743" s="597" t="s">
        <v>4990</v>
      </c>
      <c r="P743" s="597" t="s">
        <v>4991</v>
      </c>
      <c r="Q743" s="597">
        <v>105062</v>
      </c>
      <c r="R743" s="621">
        <v>101222</v>
      </c>
      <c r="S743" s="621">
        <v>99232</v>
      </c>
      <c r="T743" s="621">
        <v>1600</v>
      </c>
      <c r="U743" s="621">
        <v>390</v>
      </c>
      <c r="V743" s="621">
        <v>1990</v>
      </c>
      <c r="W743" s="622">
        <v>0.98029999999999995</v>
      </c>
      <c r="X743" s="464">
        <v>1</v>
      </c>
      <c r="Y743" s="464">
        <v>1</v>
      </c>
      <c r="Z743" s="464">
        <v>1</v>
      </c>
      <c r="AA743" s="464">
        <v>1</v>
      </c>
      <c r="AB743" s="464" t="s">
        <v>1684</v>
      </c>
      <c r="AC743" s="463" t="s">
        <v>4992</v>
      </c>
      <c r="AD743" s="463"/>
      <c r="AE743" s="463"/>
      <c r="AF743" s="463"/>
      <c r="AG743" s="463"/>
      <c r="AH743" s="463"/>
      <c r="AI743" s="463"/>
      <c r="AJ743" s="460"/>
      <c r="AK743" s="460"/>
      <c r="AL743" s="460"/>
      <c r="AM743" s="460"/>
      <c r="AN743" s="460"/>
      <c r="AO743" s="460"/>
      <c r="AP743" s="624" t="s">
        <v>323</v>
      </c>
      <c r="AQ743" s="463">
        <v>1</v>
      </c>
      <c r="AT743" s="177" t="s">
        <v>1076</v>
      </c>
      <c r="AU743" s="392" t="s">
        <v>4611</v>
      </c>
      <c r="AV743" s="392" t="s">
        <v>4993</v>
      </c>
      <c r="AW743" s="392" t="s">
        <v>4609</v>
      </c>
      <c r="AX743" s="450" t="s">
        <v>4609</v>
      </c>
    </row>
    <row r="744" spans="1:50" ht="35.15" hidden="1" customHeight="1">
      <c r="A744" s="149">
        <v>740</v>
      </c>
      <c r="B744" s="597" t="s">
        <v>1684</v>
      </c>
      <c r="C744" s="597"/>
      <c r="D744" s="597" t="s">
        <v>4994</v>
      </c>
      <c r="E744" s="597" t="s">
        <v>2958</v>
      </c>
      <c r="F744" s="597" t="s">
        <v>281</v>
      </c>
      <c r="G744" s="597">
        <v>1</v>
      </c>
      <c r="H744" s="597">
        <v>0</v>
      </c>
      <c r="I744" s="597" t="s">
        <v>4980</v>
      </c>
      <c r="J744" s="597" t="s">
        <v>4995</v>
      </c>
      <c r="K744" s="597" t="s">
        <v>2958</v>
      </c>
      <c r="L744" s="597" t="s">
        <v>1689</v>
      </c>
      <c r="M744" s="597" t="s">
        <v>1062</v>
      </c>
      <c r="N744" s="597" t="s">
        <v>2958</v>
      </c>
      <c r="O744" s="597" t="s">
        <v>4996</v>
      </c>
      <c r="P744" s="597" t="s">
        <v>4997</v>
      </c>
      <c r="Q744" s="597">
        <v>62252</v>
      </c>
      <c r="R744" s="621">
        <v>64587</v>
      </c>
      <c r="S744" s="621">
        <v>63775</v>
      </c>
      <c r="T744" s="621">
        <v>800</v>
      </c>
      <c r="U744" s="621">
        <v>12</v>
      </c>
      <c r="V744" s="621">
        <v>812</v>
      </c>
      <c r="W744" s="622">
        <v>0.98740000000000006</v>
      </c>
      <c r="X744" s="464">
        <v>1</v>
      </c>
      <c r="Y744" s="464">
        <v>1</v>
      </c>
      <c r="Z744" s="464">
        <v>1</v>
      </c>
      <c r="AA744" s="464">
        <v>1</v>
      </c>
      <c r="AB744" s="464" t="s">
        <v>1684</v>
      </c>
      <c r="AC744" s="463" t="s">
        <v>4998</v>
      </c>
      <c r="AD744" s="463"/>
      <c r="AE744" s="463"/>
      <c r="AF744" s="463"/>
      <c r="AG744" s="463"/>
      <c r="AH744" s="463"/>
      <c r="AI744" s="463"/>
      <c r="AJ744" s="460"/>
      <c r="AK744" s="460"/>
      <c r="AL744" s="460"/>
      <c r="AM744" s="460"/>
      <c r="AN744" s="460"/>
      <c r="AO744" s="460"/>
      <c r="AP744" s="463" t="s">
        <v>289</v>
      </c>
      <c r="AQ744" s="463">
        <v>0</v>
      </c>
      <c r="AT744" s="177" t="s">
        <v>3946</v>
      </c>
      <c r="AU744" s="392" t="s">
        <v>4617</v>
      </c>
      <c r="AV744" s="392" t="s">
        <v>4999</v>
      </c>
      <c r="AW744" s="392" t="s">
        <v>4615</v>
      </c>
      <c r="AX744" s="450" t="s">
        <v>4615</v>
      </c>
    </row>
    <row r="745" spans="1:50" ht="35.15" hidden="1" customHeight="1">
      <c r="A745" s="149">
        <v>741</v>
      </c>
      <c r="B745" s="597" t="s">
        <v>1684</v>
      </c>
      <c r="C745" s="597"/>
      <c r="D745" s="597" t="s">
        <v>5000</v>
      </c>
      <c r="E745" s="597" t="s">
        <v>5001</v>
      </c>
      <c r="F745" s="597" t="s">
        <v>281</v>
      </c>
      <c r="G745" s="597">
        <v>1</v>
      </c>
      <c r="H745" s="597">
        <v>0</v>
      </c>
      <c r="I745" s="597" t="s">
        <v>4980</v>
      </c>
      <c r="J745" s="597" t="s">
        <v>5002</v>
      </c>
      <c r="K745" s="597" t="s">
        <v>2958</v>
      </c>
      <c r="L745" s="597" t="s">
        <v>1689</v>
      </c>
      <c r="M745" s="597" t="s">
        <v>1062</v>
      </c>
      <c r="N745" s="597" t="s">
        <v>5003</v>
      </c>
      <c r="O745" s="597" t="s">
        <v>5003</v>
      </c>
      <c r="P745" s="597" t="s">
        <v>5004</v>
      </c>
      <c r="Q745" s="597">
        <v>59719</v>
      </c>
      <c r="R745" s="621">
        <v>47461</v>
      </c>
      <c r="S745" s="621">
        <v>46751</v>
      </c>
      <c r="T745" s="621">
        <v>710</v>
      </c>
      <c r="U745" s="621">
        <v>0</v>
      </c>
      <c r="V745" s="621">
        <v>710</v>
      </c>
      <c r="W745" s="622">
        <v>0.98499999999999999</v>
      </c>
      <c r="X745" s="464">
        <v>1</v>
      </c>
      <c r="Y745" s="464">
        <v>1</v>
      </c>
      <c r="Z745" s="464">
        <v>1</v>
      </c>
      <c r="AA745" s="464">
        <v>1</v>
      </c>
      <c r="AB745" s="464" t="s">
        <v>1684</v>
      </c>
      <c r="AC745" s="463" t="s">
        <v>5005</v>
      </c>
      <c r="AD745" s="463"/>
      <c r="AE745" s="463"/>
      <c r="AF745" s="463"/>
      <c r="AG745" s="463"/>
      <c r="AH745" s="463"/>
      <c r="AI745" s="463"/>
      <c r="AJ745" s="460"/>
      <c r="AK745" s="460"/>
      <c r="AL745" s="460"/>
      <c r="AM745" s="460"/>
      <c r="AN745" s="460"/>
      <c r="AO745" s="460"/>
      <c r="AP745" s="624" t="s">
        <v>323</v>
      </c>
      <c r="AQ745" s="463">
        <v>2</v>
      </c>
      <c r="AT745" s="177" t="s">
        <v>1076</v>
      </c>
      <c r="AU745" s="392" t="s">
        <v>4622</v>
      </c>
      <c r="AV745" s="392" t="s">
        <v>5006</v>
      </c>
      <c r="AW745" s="392" t="s">
        <v>5007</v>
      </c>
      <c r="AX745" s="450" t="s">
        <v>4620</v>
      </c>
    </row>
    <row r="746" spans="1:50" ht="35.15" hidden="1" customHeight="1">
      <c r="A746" s="149">
        <v>742</v>
      </c>
      <c r="B746" s="597" t="s">
        <v>1684</v>
      </c>
      <c r="C746" s="597"/>
      <c r="D746" s="597" t="s">
        <v>5008</v>
      </c>
      <c r="E746" s="597" t="s">
        <v>5009</v>
      </c>
      <c r="F746" s="597" t="s">
        <v>281</v>
      </c>
      <c r="G746" s="597">
        <v>1</v>
      </c>
      <c r="H746" s="597">
        <v>0</v>
      </c>
      <c r="I746" s="597" t="s">
        <v>4980</v>
      </c>
      <c r="J746" s="597" t="s">
        <v>5010</v>
      </c>
      <c r="K746" s="597" t="s">
        <v>2958</v>
      </c>
      <c r="L746" s="597" t="s">
        <v>1689</v>
      </c>
      <c r="M746" s="597" t="s">
        <v>1062</v>
      </c>
      <c r="N746" s="597" t="s">
        <v>5011</v>
      </c>
      <c r="O746" s="597" t="s">
        <v>5012</v>
      </c>
      <c r="P746" s="597" t="s">
        <v>5013</v>
      </c>
      <c r="Q746" s="597">
        <v>63213</v>
      </c>
      <c r="R746" s="621">
        <v>60140</v>
      </c>
      <c r="S746" s="621">
        <v>59796</v>
      </c>
      <c r="T746" s="621">
        <v>228</v>
      </c>
      <c r="U746" s="621">
        <v>116</v>
      </c>
      <c r="V746" s="621">
        <v>344</v>
      </c>
      <c r="W746" s="622">
        <v>0.99429999999999996</v>
      </c>
      <c r="X746" s="464">
        <v>1</v>
      </c>
      <c r="Y746" s="464">
        <v>1</v>
      </c>
      <c r="Z746" s="464">
        <v>1</v>
      </c>
      <c r="AA746" s="464">
        <v>1</v>
      </c>
      <c r="AB746" s="464" t="s">
        <v>1684</v>
      </c>
      <c r="AC746" s="463" t="s">
        <v>5014</v>
      </c>
      <c r="AD746" s="463"/>
      <c r="AE746" s="463"/>
      <c r="AF746" s="463"/>
      <c r="AG746" s="463"/>
      <c r="AH746" s="463"/>
      <c r="AI746" s="463"/>
      <c r="AJ746" s="460"/>
      <c r="AK746" s="460"/>
      <c r="AL746" s="460"/>
      <c r="AM746" s="460"/>
      <c r="AN746" s="460"/>
      <c r="AO746" s="460"/>
      <c r="AP746" s="624" t="s">
        <v>323</v>
      </c>
      <c r="AQ746" s="463">
        <v>2</v>
      </c>
      <c r="AT746" s="177" t="s">
        <v>303</v>
      </c>
      <c r="AU746" s="392" t="s">
        <v>4628</v>
      </c>
      <c r="AV746" s="392" t="s">
        <v>5015</v>
      </c>
      <c r="AW746" s="392" t="s">
        <v>4626</v>
      </c>
      <c r="AX746" s="450" t="s">
        <v>4626</v>
      </c>
    </row>
    <row r="747" spans="1:50" ht="35.15" hidden="1" customHeight="1">
      <c r="A747" s="149">
        <v>743</v>
      </c>
      <c r="B747" s="597" t="s">
        <v>1684</v>
      </c>
      <c r="C747" s="597"/>
      <c r="D747" s="597" t="s">
        <v>5016</v>
      </c>
      <c r="E747" s="597" t="s">
        <v>5017</v>
      </c>
      <c r="F747" s="597" t="s">
        <v>281</v>
      </c>
      <c r="G747" s="597">
        <v>1</v>
      </c>
      <c r="H747" s="597">
        <v>0</v>
      </c>
      <c r="I747" s="597" t="s">
        <v>4980</v>
      </c>
      <c r="J747" s="597" t="s">
        <v>5018</v>
      </c>
      <c r="K747" s="597" t="s">
        <v>5017</v>
      </c>
      <c r="L747" s="597" t="s">
        <v>1689</v>
      </c>
      <c r="M747" s="597" t="s">
        <v>1062</v>
      </c>
      <c r="N747" s="597" t="s">
        <v>5017</v>
      </c>
      <c r="O747" s="597" t="s">
        <v>5019</v>
      </c>
      <c r="P747" s="597" t="s">
        <v>5020</v>
      </c>
      <c r="Q747" s="597">
        <v>64094</v>
      </c>
      <c r="R747" s="621">
        <v>61290</v>
      </c>
      <c r="S747" s="621">
        <v>61290</v>
      </c>
      <c r="T747" s="621">
        <v>0</v>
      </c>
      <c r="U747" s="621">
        <v>0</v>
      </c>
      <c r="V747" s="621">
        <v>0</v>
      </c>
      <c r="W747" s="622">
        <v>1</v>
      </c>
      <c r="X747" s="464">
        <v>1</v>
      </c>
      <c r="Y747" s="464">
        <v>1</v>
      </c>
      <c r="Z747" s="464">
        <v>1</v>
      </c>
      <c r="AA747" s="464">
        <v>1</v>
      </c>
      <c r="AB747" s="464" t="s">
        <v>1684</v>
      </c>
      <c r="AC747" s="463" t="s">
        <v>5021</v>
      </c>
      <c r="AD747" s="463"/>
      <c r="AE747" s="463"/>
      <c r="AF747" s="463"/>
      <c r="AG747" s="463"/>
      <c r="AH747" s="463"/>
      <c r="AI747" s="463"/>
      <c r="AJ747" s="460"/>
      <c r="AK747" s="460"/>
      <c r="AL747" s="460"/>
      <c r="AM747" s="460"/>
      <c r="AN747" s="460"/>
      <c r="AO747" s="460"/>
      <c r="AP747" s="463" t="s">
        <v>289</v>
      </c>
      <c r="AQ747" s="463">
        <v>0</v>
      </c>
      <c r="AT747" s="177" t="s">
        <v>1076</v>
      </c>
      <c r="AU747" s="392" t="s">
        <v>4635</v>
      </c>
      <c r="AV747" s="392" t="s">
        <v>5022</v>
      </c>
      <c r="AW747" s="392" t="s">
        <v>5023</v>
      </c>
      <c r="AX747" s="450" t="s">
        <v>4632</v>
      </c>
    </row>
    <row r="748" spans="1:50" ht="35.15" hidden="1" customHeight="1">
      <c r="A748" s="149">
        <v>744</v>
      </c>
      <c r="B748" s="597" t="s">
        <v>1684</v>
      </c>
      <c r="C748" s="597"/>
      <c r="D748" s="597" t="s">
        <v>5024</v>
      </c>
      <c r="E748" s="597" t="s">
        <v>1688</v>
      </c>
      <c r="F748" s="597" t="s">
        <v>281</v>
      </c>
      <c r="G748" s="597">
        <v>1</v>
      </c>
      <c r="H748" s="597">
        <v>0</v>
      </c>
      <c r="I748" s="597" t="s">
        <v>4980</v>
      </c>
      <c r="J748" s="597" t="s">
        <v>5025</v>
      </c>
      <c r="K748" s="597" t="s">
        <v>1688</v>
      </c>
      <c r="L748" s="597" t="s">
        <v>1689</v>
      </c>
      <c r="M748" s="597" t="s">
        <v>1062</v>
      </c>
      <c r="N748" s="597" t="s">
        <v>1688</v>
      </c>
      <c r="O748" s="597" t="s">
        <v>1688</v>
      </c>
      <c r="P748" s="597" t="s">
        <v>5026</v>
      </c>
      <c r="Q748" s="597">
        <v>61277</v>
      </c>
      <c r="R748" s="621">
        <v>59237</v>
      </c>
      <c r="S748" s="621">
        <v>59237</v>
      </c>
      <c r="T748" s="621">
        <v>0</v>
      </c>
      <c r="U748" s="621">
        <v>0</v>
      </c>
      <c r="V748" s="621">
        <v>0</v>
      </c>
      <c r="W748" s="622">
        <v>1</v>
      </c>
      <c r="X748" s="464">
        <v>1</v>
      </c>
      <c r="Y748" s="464">
        <v>1</v>
      </c>
      <c r="Z748" s="464">
        <v>1</v>
      </c>
      <c r="AA748" s="464">
        <v>1</v>
      </c>
      <c r="AB748" s="464" t="s">
        <v>1684</v>
      </c>
      <c r="AC748" s="463" t="s">
        <v>5027</v>
      </c>
      <c r="AD748" s="463"/>
      <c r="AE748" s="463"/>
      <c r="AF748" s="463"/>
      <c r="AG748" s="463"/>
      <c r="AH748" s="463"/>
      <c r="AI748" s="463"/>
      <c r="AJ748" s="460"/>
      <c r="AK748" s="460"/>
      <c r="AL748" s="460"/>
      <c r="AM748" s="460"/>
      <c r="AN748" s="460"/>
      <c r="AO748" s="460"/>
      <c r="AP748" s="463" t="s">
        <v>289</v>
      </c>
      <c r="AQ748" s="463">
        <v>0</v>
      </c>
      <c r="AT748" s="177" t="s">
        <v>1076</v>
      </c>
      <c r="AU748" s="392" t="s">
        <v>4641</v>
      </c>
      <c r="AV748" s="392" t="s">
        <v>5028</v>
      </c>
      <c r="AW748" s="392" t="s">
        <v>5029</v>
      </c>
      <c r="AX748" s="450" t="s">
        <v>4639</v>
      </c>
    </row>
    <row r="749" spans="1:50" ht="35.15" hidden="1" customHeight="1">
      <c r="A749" s="149">
        <v>745</v>
      </c>
      <c r="B749" s="597" t="s">
        <v>1684</v>
      </c>
      <c r="C749" s="597"/>
      <c r="D749" s="597" t="s">
        <v>5030</v>
      </c>
      <c r="E749" s="597" t="s">
        <v>5031</v>
      </c>
      <c r="F749" s="597" t="s">
        <v>281</v>
      </c>
      <c r="G749" s="597">
        <v>1</v>
      </c>
      <c r="H749" s="597">
        <v>0</v>
      </c>
      <c r="I749" s="597" t="s">
        <v>4980</v>
      </c>
      <c r="J749" s="597" t="s">
        <v>5032</v>
      </c>
      <c r="K749" s="597" t="s">
        <v>1688</v>
      </c>
      <c r="L749" s="597" t="s">
        <v>1689</v>
      </c>
      <c r="M749" s="597" t="s">
        <v>1062</v>
      </c>
      <c r="N749" s="597" t="s">
        <v>5031</v>
      </c>
      <c r="O749" s="597" t="s">
        <v>5031</v>
      </c>
      <c r="P749" s="597" t="s">
        <v>5033</v>
      </c>
      <c r="Q749" s="597">
        <v>23914</v>
      </c>
      <c r="R749" s="621">
        <v>15285</v>
      </c>
      <c r="S749" s="621">
        <v>15285</v>
      </c>
      <c r="T749" s="621">
        <v>0</v>
      </c>
      <c r="U749" s="621">
        <v>0</v>
      </c>
      <c r="V749" s="621">
        <v>0</v>
      </c>
      <c r="W749" s="622">
        <v>1</v>
      </c>
      <c r="X749" s="464">
        <v>1</v>
      </c>
      <c r="Y749" s="464">
        <v>1</v>
      </c>
      <c r="Z749" s="464">
        <v>1</v>
      </c>
      <c r="AA749" s="464">
        <v>1</v>
      </c>
      <c r="AB749" s="464" t="s">
        <v>1684</v>
      </c>
      <c r="AC749" s="463" t="s">
        <v>5034</v>
      </c>
      <c r="AD749" s="463"/>
      <c r="AE749" s="463"/>
      <c r="AF749" s="463"/>
      <c r="AG749" s="463"/>
      <c r="AH749" s="463"/>
      <c r="AI749" s="463"/>
      <c r="AJ749" s="460"/>
      <c r="AK749" s="460"/>
      <c r="AL749" s="460"/>
      <c r="AM749" s="460"/>
      <c r="AN749" s="460"/>
      <c r="AO749" s="460"/>
      <c r="AP749" s="624" t="s">
        <v>323</v>
      </c>
      <c r="AQ749" s="463">
        <v>1</v>
      </c>
      <c r="AT749" s="177" t="s">
        <v>1076</v>
      </c>
      <c r="AU749" s="392" t="s">
        <v>4647</v>
      </c>
      <c r="AV749" s="392" t="s">
        <v>5035</v>
      </c>
      <c r="AW749" s="392" t="s">
        <v>5036</v>
      </c>
      <c r="AX749" s="450" t="s">
        <v>4645</v>
      </c>
    </row>
    <row r="750" spans="1:50" ht="35.15" hidden="1" customHeight="1">
      <c r="A750" s="149">
        <v>746</v>
      </c>
      <c r="B750" s="597" t="s">
        <v>1684</v>
      </c>
      <c r="C750" s="597"/>
      <c r="D750" s="597" t="s">
        <v>5037</v>
      </c>
      <c r="E750" s="597" t="s">
        <v>5038</v>
      </c>
      <c r="F750" s="597" t="s">
        <v>281</v>
      </c>
      <c r="G750" s="597">
        <v>1</v>
      </c>
      <c r="H750" s="597">
        <v>0</v>
      </c>
      <c r="I750" s="597" t="s">
        <v>4980</v>
      </c>
      <c r="J750" s="597" t="s">
        <v>5039</v>
      </c>
      <c r="K750" s="597" t="s">
        <v>5017</v>
      </c>
      <c r="L750" s="597" t="s">
        <v>1689</v>
      </c>
      <c r="M750" s="597" t="s">
        <v>1062</v>
      </c>
      <c r="N750" s="597" t="s">
        <v>5040</v>
      </c>
      <c r="O750" s="597" t="s">
        <v>5041</v>
      </c>
      <c r="P750" s="597" t="s">
        <v>5042</v>
      </c>
      <c r="Q750" s="597">
        <v>61535</v>
      </c>
      <c r="R750" s="621">
        <v>58705</v>
      </c>
      <c r="S750" s="621">
        <v>57855</v>
      </c>
      <c r="T750" s="621">
        <v>685</v>
      </c>
      <c r="U750" s="621">
        <v>165</v>
      </c>
      <c r="V750" s="621">
        <v>850</v>
      </c>
      <c r="W750" s="622">
        <v>0.98550000000000004</v>
      </c>
      <c r="X750" s="464">
        <v>1</v>
      </c>
      <c r="Y750" s="464">
        <v>1</v>
      </c>
      <c r="Z750" s="464">
        <v>1</v>
      </c>
      <c r="AA750" s="464">
        <v>1</v>
      </c>
      <c r="AB750" s="464" t="s">
        <v>1684</v>
      </c>
      <c r="AC750" s="463" t="s">
        <v>5043</v>
      </c>
      <c r="AD750" s="463"/>
      <c r="AE750" s="463"/>
      <c r="AF750" s="463"/>
      <c r="AG750" s="463"/>
      <c r="AH750" s="463"/>
      <c r="AI750" s="463"/>
      <c r="AJ750" s="460"/>
      <c r="AK750" s="460"/>
      <c r="AL750" s="460"/>
      <c r="AM750" s="460"/>
      <c r="AN750" s="460"/>
      <c r="AO750" s="460"/>
      <c r="AP750" s="463" t="s">
        <v>289</v>
      </c>
      <c r="AQ750" s="463">
        <v>0</v>
      </c>
      <c r="AT750" s="177" t="s">
        <v>303</v>
      </c>
      <c r="AU750" s="392" t="s">
        <v>4653</v>
      </c>
      <c r="AV750" s="392" t="s">
        <v>5044</v>
      </c>
      <c r="AW750" s="392" t="s">
        <v>5045</v>
      </c>
      <c r="AX750" s="450" t="s">
        <v>4650</v>
      </c>
    </row>
    <row r="751" spans="1:50" ht="35.15" hidden="1" customHeight="1">
      <c r="A751" s="149">
        <v>747</v>
      </c>
      <c r="B751" s="597" t="s">
        <v>248</v>
      </c>
      <c r="C751" s="597"/>
      <c r="D751" s="597" t="s">
        <v>5046</v>
      </c>
      <c r="E751" s="597" t="s">
        <v>5047</v>
      </c>
      <c r="F751" s="597" t="s">
        <v>281</v>
      </c>
      <c r="G751" s="597">
        <v>1</v>
      </c>
      <c r="H751" s="597">
        <v>0</v>
      </c>
      <c r="I751" s="597" t="s">
        <v>4980</v>
      </c>
      <c r="J751" s="597" t="s">
        <v>5048</v>
      </c>
      <c r="K751" s="597" t="s">
        <v>3125</v>
      </c>
      <c r="L751" s="597" t="s">
        <v>1689</v>
      </c>
      <c r="M751" s="597" t="s">
        <v>1062</v>
      </c>
      <c r="N751" s="597" t="s">
        <v>5047</v>
      </c>
      <c r="O751" s="597" t="s">
        <v>5047</v>
      </c>
      <c r="P751" s="597" t="s">
        <v>5049</v>
      </c>
      <c r="Q751" s="597">
        <v>48182</v>
      </c>
      <c r="R751" s="621">
        <v>47361</v>
      </c>
      <c r="S751" s="621">
        <v>47081</v>
      </c>
      <c r="T751" s="621">
        <v>222</v>
      </c>
      <c r="U751" s="621">
        <v>58</v>
      </c>
      <c r="V751" s="621">
        <v>280</v>
      </c>
      <c r="W751" s="622">
        <v>0.99409999999999998</v>
      </c>
      <c r="X751" s="464">
        <v>1</v>
      </c>
      <c r="Y751" s="464">
        <v>1</v>
      </c>
      <c r="Z751" s="464">
        <v>1</v>
      </c>
      <c r="AA751" s="464">
        <v>1</v>
      </c>
      <c r="AB751" s="464" t="s">
        <v>248</v>
      </c>
      <c r="AC751" s="463" t="s">
        <v>5050</v>
      </c>
      <c r="AD751" s="463"/>
      <c r="AE751" s="463"/>
      <c r="AF751" s="463"/>
      <c r="AG751" s="463"/>
      <c r="AH751" s="463"/>
      <c r="AI751" s="463"/>
      <c r="AJ751" s="460"/>
      <c r="AK751" s="460"/>
      <c r="AL751" s="460"/>
      <c r="AM751" s="460"/>
      <c r="AN751" s="460"/>
      <c r="AO751" s="460"/>
      <c r="AP751" s="463" t="s">
        <v>289</v>
      </c>
      <c r="AQ751" s="463">
        <v>0</v>
      </c>
      <c r="AT751" s="177" t="s">
        <v>1076</v>
      </c>
      <c r="AU751" s="392" t="s">
        <v>4659</v>
      </c>
      <c r="AV751" s="392" t="s">
        <v>5051</v>
      </c>
      <c r="AW751" s="392" t="s">
        <v>5052</v>
      </c>
      <c r="AX751" s="450" t="s">
        <v>4657</v>
      </c>
    </row>
    <row r="752" spans="1:50" ht="35.15" hidden="1" customHeight="1">
      <c r="A752" s="149">
        <v>748</v>
      </c>
      <c r="B752" s="597" t="s">
        <v>1684</v>
      </c>
      <c r="C752" s="597"/>
      <c r="D752" s="597" t="s">
        <v>5053</v>
      </c>
      <c r="E752" s="597" t="s">
        <v>5054</v>
      </c>
      <c r="F752" s="597" t="s">
        <v>281</v>
      </c>
      <c r="G752" s="597">
        <v>1</v>
      </c>
      <c r="H752" s="597">
        <v>0</v>
      </c>
      <c r="I752" s="597" t="s">
        <v>4980</v>
      </c>
      <c r="J752" s="597" t="s">
        <v>5055</v>
      </c>
      <c r="K752" s="597" t="s">
        <v>4982</v>
      </c>
      <c r="L752" s="597" t="s">
        <v>1689</v>
      </c>
      <c r="M752" s="597" t="s">
        <v>1062</v>
      </c>
      <c r="N752" s="597" t="s">
        <v>5056</v>
      </c>
      <c r="O752" s="597" t="s">
        <v>5057</v>
      </c>
      <c r="P752" s="597" t="s">
        <v>5058</v>
      </c>
      <c r="Q752" s="597">
        <v>81025</v>
      </c>
      <c r="R752" s="621">
        <v>71100</v>
      </c>
      <c r="S752" s="621">
        <v>69924</v>
      </c>
      <c r="T752" s="621">
        <v>939</v>
      </c>
      <c r="U752" s="621">
        <v>237</v>
      </c>
      <c r="V752" s="621">
        <v>1176</v>
      </c>
      <c r="W752" s="622">
        <v>0.98350000000000004</v>
      </c>
      <c r="X752" s="464">
        <v>1</v>
      </c>
      <c r="Y752" s="464">
        <v>1</v>
      </c>
      <c r="Z752" s="464">
        <v>1</v>
      </c>
      <c r="AA752" s="464">
        <v>1</v>
      </c>
      <c r="AB752" s="464" t="s">
        <v>1684</v>
      </c>
      <c r="AC752" s="463" t="s">
        <v>5059</v>
      </c>
      <c r="AD752" s="463"/>
      <c r="AE752" s="463"/>
      <c r="AF752" s="463"/>
      <c r="AG752" s="463"/>
      <c r="AH752" s="463"/>
      <c r="AI752" s="463"/>
      <c r="AJ752" s="460"/>
      <c r="AK752" s="460"/>
      <c r="AL752" s="460"/>
      <c r="AM752" s="460"/>
      <c r="AN752" s="460"/>
      <c r="AO752" s="460"/>
      <c r="AP752" s="463" t="s">
        <v>289</v>
      </c>
      <c r="AQ752" s="463">
        <v>0</v>
      </c>
      <c r="AT752" s="177" t="s">
        <v>1076</v>
      </c>
      <c r="AU752" s="392" t="s">
        <v>4665</v>
      </c>
      <c r="AV752" s="392" t="s">
        <v>5060</v>
      </c>
      <c r="AW752" s="392" t="s">
        <v>3095</v>
      </c>
      <c r="AX752" s="450" t="s">
        <v>3095</v>
      </c>
    </row>
    <row r="753" spans="1:50" ht="35.15" hidden="1" customHeight="1">
      <c r="A753" s="149">
        <v>749</v>
      </c>
      <c r="B753" s="597" t="s">
        <v>1684</v>
      </c>
      <c r="C753" s="597"/>
      <c r="D753" s="597" t="s">
        <v>5061</v>
      </c>
      <c r="E753" s="597" t="s">
        <v>5062</v>
      </c>
      <c r="F753" s="597" t="s">
        <v>281</v>
      </c>
      <c r="G753" s="597">
        <v>1</v>
      </c>
      <c r="H753" s="597">
        <v>0</v>
      </c>
      <c r="I753" s="597" t="s">
        <v>4980</v>
      </c>
      <c r="J753" s="597" t="s">
        <v>5032</v>
      </c>
      <c r="K753" s="597" t="s">
        <v>1688</v>
      </c>
      <c r="L753" s="597" t="s">
        <v>1689</v>
      </c>
      <c r="M753" s="597" t="s">
        <v>1062</v>
      </c>
      <c r="N753" s="597" t="s">
        <v>5063</v>
      </c>
      <c r="O753" s="597" t="s">
        <v>5064</v>
      </c>
      <c r="P753" s="597" t="s">
        <v>5065</v>
      </c>
      <c r="Q753" s="597">
        <v>80000</v>
      </c>
      <c r="R753" s="621">
        <v>75540</v>
      </c>
      <c r="S753" s="621">
        <v>75138</v>
      </c>
      <c r="T753" s="621">
        <v>222</v>
      </c>
      <c r="U753" s="621">
        <v>180</v>
      </c>
      <c r="V753" s="621">
        <v>402</v>
      </c>
      <c r="W753" s="622">
        <v>0.99470000000000003</v>
      </c>
      <c r="X753" s="464">
        <v>1</v>
      </c>
      <c r="Y753" s="464">
        <v>1</v>
      </c>
      <c r="Z753" s="464">
        <v>1</v>
      </c>
      <c r="AA753" s="464">
        <v>1</v>
      </c>
      <c r="AB753" s="464" t="s">
        <v>1684</v>
      </c>
      <c r="AC753" s="463" t="s">
        <v>5066</v>
      </c>
      <c r="AD753" s="463"/>
      <c r="AE753" s="463"/>
      <c r="AF753" s="463"/>
      <c r="AG753" s="463"/>
      <c r="AH753" s="463"/>
      <c r="AI753" s="463"/>
      <c r="AJ753" s="460"/>
      <c r="AK753" s="460"/>
      <c r="AL753" s="460"/>
      <c r="AM753" s="460"/>
      <c r="AN753" s="460"/>
      <c r="AO753" s="460"/>
      <c r="AP753" s="463" t="s">
        <v>289</v>
      </c>
      <c r="AQ753" s="463">
        <v>0</v>
      </c>
      <c r="AT753" s="177" t="s">
        <v>303</v>
      </c>
      <c r="AU753" s="392" t="s">
        <v>4671</v>
      </c>
      <c r="AV753" s="392" t="s">
        <v>5067</v>
      </c>
      <c r="AW753" s="392" t="s">
        <v>4668</v>
      </c>
      <c r="AX753" s="450" t="s">
        <v>4668</v>
      </c>
    </row>
    <row r="754" spans="1:50" ht="35.15" hidden="1" customHeight="1">
      <c r="A754" s="149">
        <v>750</v>
      </c>
      <c r="B754" s="597" t="s">
        <v>1684</v>
      </c>
      <c r="C754" s="597"/>
      <c r="D754" s="597" t="s">
        <v>5068</v>
      </c>
      <c r="E754" s="597" t="s">
        <v>5069</v>
      </c>
      <c r="F754" s="597" t="s">
        <v>281</v>
      </c>
      <c r="G754" s="597">
        <v>1</v>
      </c>
      <c r="H754" s="597">
        <v>0</v>
      </c>
      <c r="I754" s="597" t="s">
        <v>4980</v>
      </c>
      <c r="J754" s="597" t="s">
        <v>5070</v>
      </c>
      <c r="K754" s="597" t="s">
        <v>5017</v>
      </c>
      <c r="L754" s="597" t="s">
        <v>1689</v>
      </c>
      <c r="M754" s="597" t="s">
        <v>1062</v>
      </c>
      <c r="N754" s="597" t="s">
        <v>5069</v>
      </c>
      <c r="O754" s="597" t="s">
        <v>5071</v>
      </c>
      <c r="P754" s="597" t="s">
        <v>5072</v>
      </c>
      <c r="Q754" s="597">
        <v>50224</v>
      </c>
      <c r="R754" s="621">
        <v>41538</v>
      </c>
      <c r="S754" s="621">
        <v>39173</v>
      </c>
      <c r="T754" s="621">
        <v>2130</v>
      </c>
      <c r="U754" s="621">
        <v>235</v>
      </c>
      <c r="V754" s="621">
        <v>2365</v>
      </c>
      <c r="W754" s="622">
        <v>0.94310000000000005</v>
      </c>
      <c r="X754" s="464">
        <v>0</v>
      </c>
      <c r="Y754" s="464">
        <v>1</v>
      </c>
      <c r="Z754" s="464">
        <v>1</v>
      </c>
      <c r="AA754" s="464">
        <v>0</v>
      </c>
      <c r="AB754" s="464" t="s">
        <v>1684</v>
      </c>
      <c r="AC754" s="463" t="s">
        <v>5073</v>
      </c>
      <c r="AD754" s="463"/>
      <c r="AE754" s="463"/>
      <c r="AF754" s="463"/>
      <c r="AG754" s="463"/>
      <c r="AH754" s="463"/>
      <c r="AI754" s="463"/>
      <c r="AJ754" s="460"/>
      <c r="AK754" s="460"/>
      <c r="AL754" s="460"/>
      <c r="AM754" s="460"/>
      <c r="AN754" s="460"/>
      <c r="AO754" s="460"/>
      <c r="AP754" s="463" t="s">
        <v>289</v>
      </c>
      <c r="AQ754" s="463">
        <v>0</v>
      </c>
      <c r="AT754" s="177" t="s">
        <v>1076</v>
      </c>
      <c r="AU754" s="392" t="s">
        <v>4676</v>
      </c>
      <c r="AV754" s="392" t="s">
        <v>5074</v>
      </c>
      <c r="AW754" s="392" t="s">
        <v>4674</v>
      </c>
      <c r="AX754" s="450" t="s">
        <v>4674</v>
      </c>
    </row>
    <row r="755" spans="1:50" ht="35.15" hidden="1" customHeight="1">
      <c r="A755" s="149">
        <v>751</v>
      </c>
      <c r="B755" s="597" t="s">
        <v>1684</v>
      </c>
      <c r="C755" s="597"/>
      <c r="D755" s="597" t="s">
        <v>5075</v>
      </c>
      <c r="E755" s="597" t="s">
        <v>5076</v>
      </c>
      <c r="F755" s="597" t="s">
        <v>281</v>
      </c>
      <c r="G755" s="597">
        <v>1</v>
      </c>
      <c r="H755" s="597">
        <v>0</v>
      </c>
      <c r="I755" s="597" t="s">
        <v>4980</v>
      </c>
      <c r="J755" s="597" t="s">
        <v>5077</v>
      </c>
      <c r="K755" s="597" t="s">
        <v>4982</v>
      </c>
      <c r="L755" s="597" t="s">
        <v>1689</v>
      </c>
      <c r="M755" s="597" t="s">
        <v>1062</v>
      </c>
      <c r="N755" s="597" t="s">
        <v>5076</v>
      </c>
      <c r="O755" s="597" t="s">
        <v>5078</v>
      </c>
      <c r="P755" s="597" t="s">
        <v>5079</v>
      </c>
      <c r="Q755" s="597">
        <v>51534</v>
      </c>
      <c r="R755" s="621">
        <v>51024</v>
      </c>
      <c r="S755" s="621">
        <v>50363</v>
      </c>
      <c r="T755" s="621">
        <v>418</v>
      </c>
      <c r="U755" s="621">
        <v>66</v>
      </c>
      <c r="V755" s="621">
        <v>661</v>
      </c>
      <c r="W755" s="622">
        <v>0.98699999999999999</v>
      </c>
      <c r="X755" s="464">
        <v>1</v>
      </c>
      <c r="Y755" s="464">
        <v>1</v>
      </c>
      <c r="Z755" s="464">
        <v>1</v>
      </c>
      <c r="AA755" s="464">
        <v>1</v>
      </c>
      <c r="AB755" s="464" t="s">
        <v>1684</v>
      </c>
      <c r="AC755" s="463" t="s">
        <v>5080</v>
      </c>
      <c r="AD755" s="463"/>
      <c r="AE755" s="463"/>
      <c r="AF755" s="463"/>
      <c r="AG755" s="463"/>
      <c r="AH755" s="463"/>
      <c r="AI755" s="463"/>
      <c r="AJ755" s="460"/>
      <c r="AK755" s="460"/>
      <c r="AL755" s="460"/>
      <c r="AM755" s="460"/>
      <c r="AN755" s="460"/>
      <c r="AO755" s="460"/>
      <c r="AP755" s="463" t="s">
        <v>289</v>
      </c>
      <c r="AQ755" s="463">
        <v>0</v>
      </c>
      <c r="AT755" s="177" t="s">
        <v>1076</v>
      </c>
      <c r="AU755" s="594" t="s">
        <v>4681</v>
      </c>
      <c r="AV755" s="392" t="s">
        <v>5081</v>
      </c>
      <c r="AW755" s="595" t="s">
        <v>5082</v>
      </c>
      <c r="AX755" s="450" t="s">
        <v>4679</v>
      </c>
    </row>
    <row r="756" spans="1:50" ht="35.15" hidden="1" customHeight="1">
      <c r="A756" s="149">
        <v>752</v>
      </c>
      <c r="B756" s="597" t="s">
        <v>1684</v>
      </c>
      <c r="C756" s="597"/>
      <c r="D756" s="597" t="s">
        <v>5083</v>
      </c>
      <c r="E756" s="597" t="s">
        <v>5084</v>
      </c>
      <c r="F756" s="597" t="s">
        <v>281</v>
      </c>
      <c r="G756" s="597">
        <v>1</v>
      </c>
      <c r="H756" s="597">
        <v>0</v>
      </c>
      <c r="I756" s="597" t="s">
        <v>4980</v>
      </c>
      <c r="J756" s="597" t="s">
        <v>5032</v>
      </c>
      <c r="K756" s="597" t="s">
        <v>1688</v>
      </c>
      <c r="L756" s="597" t="s">
        <v>1689</v>
      </c>
      <c r="M756" s="597" t="s">
        <v>1062</v>
      </c>
      <c r="N756" s="597" t="s">
        <v>5062</v>
      </c>
      <c r="O756" s="597" t="s">
        <v>5062</v>
      </c>
      <c r="P756" s="597" t="s">
        <v>5085</v>
      </c>
      <c r="Q756" s="597">
        <v>9675</v>
      </c>
      <c r="R756" s="621">
        <v>9709</v>
      </c>
      <c r="S756" s="621">
        <v>9547</v>
      </c>
      <c r="T756" s="621">
        <v>160</v>
      </c>
      <c r="U756" s="621">
        <v>2</v>
      </c>
      <c r="V756" s="621">
        <v>162</v>
      </c>
      <c r="W756" s="622">
        <v>0.98329999999999995</v>
      </c>
      <c r="X756" s="464">
        <v>1</v>
      </c>
      <c r="Y756" s="464">
        <v>1</v>
      </c>
      <c r="Z756" s="464">
        <v>1</v>
      </c>
      <c r="AA756" s="464">
        <v>1</v>
      </c>
      <c r="AB756" s="464" t="s">
        <v>1684</v>
      </c>
      <c r="AC756" s="463" t="s">
        <v>5086</v>
      </c>
      <c r="AD756" s="463"/>
      <c r="AE756" s="463"/>
      <c r="AF756" s="463"/>
      <c r="AG756" s="463"/>
      <c r="AH756" s="463"/>
      <c r="AI756" s="463"/>
      <c r="AJ756" s="460"/>
      <c r="AK756" s="460"/>
      <c r="AL756" s="460"/>
      <c r="AM756" s="460"/>
      <c r="AN756" s="460"/>
      <c r="AO756" s="460"/>
      <c r="AP756" s="624" t="s">
        <v>323</v>
      </c>
      <c r="AQ756" s="463">
        <v>1</v>
      </c>
      <c r="AT756" s="177" t="s">
        <v>3946</v>
      </c>
      <c r="AU756" s="392" t="s">
        <v>4686</v>
      </c>
      <c r="AV756" s="392" t="s">
        <v>5087</v>
      </c>
      <c r="AW756" s="392" t="s">
        <v>5088</v>
      </c>
      <c r="AX756" s="450" t="s">
        <v>4684</v>
      </c>
    </row>
    <row r="757" spans="1:50" ht="35.15" hidden="1" customHeight="1">
      <c r="A757" s="149">
        <v>753</v>
      </c>
      <c r="B757" s="597" t="s">
        <v>1684</v>
      </c>
      <c r="C757" s="597"/>
      <c r="D757" s="597" t="s">
        <v>5089</v>
      </c>
      <c r="E757" s="597" t="s">
        <v>5090</v>
      </c>
      <c r="F757" s="597" t="s">
        <v>281</v>
      </c>
      <c r="G757" s="597">
        <v>1</v>
      </c>
      <c r="H757" s="597">
        <v>0</v>
      </c>
      <c r="I757" s="597" t="s">
        <v>4980</v>
      </c>
      <c r="J757" s="597" t="s">
        <v>5091</v>
      </c>
      <c r="K757" s="597" t="s">
        <v>2958</v>
      </c>
      <c r="L757" s="597" t="s">
        <v>1689</v>
      </c>
      <c r="M757" s="597" t="s">
        <v>1062</v>
      </c>
      <c r="N757" s="597" t="s">
        <v>5090</v>
      </c>
      <c r="O757" s="597" t="s">
        <v>5090</v>
      </c>
      <c r="P757" s="597" t="s">
        <v>5092</v>
      </c>
      <c r="Q757" s="597">
        <v>17619</v>
      </c>
      <c r="R757" s="621">
        <v>17627</v>
      </c>
      <c r="S757" s="621">
        <v>17281</v>
      </c>
      <c r="T757" s="621">
        <v>346</v>
      </c>
      <c r="U757" s="621">
        <v>0</v>
      </c>
      <c r="V757" s="621">
        <v>346</v>
      </c>
      <c r="W757" s="622">
        <v>0.98040000000000005</v>
      </c>
      <c r="X757" s="464">
        <v>1</v>
      </c>
      <c r="Y757" s="464">
        <v>1</v>
      </c>
      <c r="Z757" s="464">
        <v>1</v>
      </c>
      <c r="AA757" s="464">
        <v>1</v>
      </c>
      <c r="AB757" s="464" t="s">
        <v>1684</v>
      </c>
      <c r="AC757" s="463" t="s">
        <v>5093</v>
      </c>
      <c r="AD757" s="463"/>
      <c r="AE757" s="463"/>
      <c r="AF757" s="463"/>
      <c r="AG757" s="463"/>
      <c r="AH757" s="463"/>
      <c r="AI757" s="463"/>
      <c r="AJ757" s="460"/>
      <c r="AK757" s="460"/>
      <c r="AL757" s="460"/>
      <c r="AM757" s="460"/>
      <c r="AN757" s="460"/>
      <c r="AO757" s="460"/>
      <c r="AP757" s="463" t="s">
        <v>289</v>
      </c>
      <c r="AQ757" s="463">
        <v>0</v>
      </c>
      <c r="AT757" s="177" t="s">
        <v>303</v>
      </c>
      <c r="AU757" s="392" t="s">
        <v>4691</v>
      </c>
      <c r="AV757" s="392" t="s">
        <v>5094</v>
      </c>
      <c r="AW757" s="392" t="s">
        <v>5095</v>
      </c>
      <c r="AX757" s="450" t="s">
        <v>4689</v>
      </c>
    </row>
    <row r="758" spans="1:50" ht="35.15" hidden="1" customHeight="1">
      <c r="A758" s="149">
        <v>754</v>
      </c>
      <c r="B758" s="597" t="s">
        <v>1684</v>
      </c>
      <c r="C758" s="597"/>
      <c r="D758" s="597" t="s">
        <v>5096</v>
      </c>
      <c r="E758" s="597" t="s">
        <v>5097</v>
      </c>
      <c r="F758" s="597" t="s">
        <v>281</v>
      </c>
      <c r="G758" s="597">
        <v>1</v>
      </c>
      <c r="H758" s="597">
        <v>0</v>
      </c>
      <c r="I758" s="597" t="s">
        <v>4980</v>
      </c>
      <c r="J758" s="597" t="s">
        <v>5098</v>
      </c>
      <c r="K758" s="597" t="s">
        <v>1688</v>
      </c>
      <c r="L758" s="597" t="s">
        <v>1689</v>
      </c>
      <c r="M758" s="597" t="s">
        <v>1062</v>
      </c>
      <c r="N758" s="597" t="s">
        <v>5097</v>
      </c>
      <c r="O758" s="597" t="s">
        <v>5099</v>
      </c>
      <c r="P758" s="597" t="s">
        <v>5100</v>
      </c>
      <c r="Q758" s="597">
        <v>17780</v>
      </c>
      <c r="R758" s="621">
        <v>17864</v>
      </c>
      <c r="S758" s="621">
        <v>17764</v>
      </c>
      <c r="T758" s="621">
        <v>88</v>
      </c>
      <c r="U758" s="621">
        <v>12</v>
      </c>
      <c r="V758" s="621">
        <v>100</v>
      </c>
      <c r="W758" s="622">
        <v>0.99439999999999995</v>
      </c>
      <c r="X758" s="464">
        <v>1</v>
      </c>
      <c r="Y758" s="464">
        <v>1</v>
      </c>
      <c r="Z758" s="464">
        <v>1</v>
      </c>
      <c r="AA758" s="464">
        <v>1</v>
      </c>
      <c r="AB758" s="464" t="s">
        <v>1684</v>
      </c>
      <c r="AC758" s="463" t="s">
        <v>5101</v>
      </c>
      <c r="AD758" s="463"/>
      <c r="AE758" s="463"/>
      <c r="AF758" s="463"/>
      <c r="AG758" s="463"/>
      <c r="AH758" s="463"/>
      <c r="AI758" s="463"/>
      <c r="AJ758" s="460"/>
      <c r="AK758" s="460"/>
      <c r="AL758" s="460"/>
      <c r="AM758" s="460"/>
      <c r="AN758" s="460"/>
      <c r="AO758" s="460"/>
      <c r="AP758" s="463" t="s">
        <v>289</v>
      </c>
      <c r="AQ758" s="463">
        <v>0</v>
      </c>
      <c r="AT758" s="177" t="s">
        <v>1076</v>
      </c>
      <c r="AU758" s="392" t="s">
        <v>4697</v>
      </c>
      <c r="AV758" s="392" t="s">
        <v>5102</v>
      </c>
      <c r="AW758" s="392" t="s">
        <v>4695</v>
      </c>
      <c r="AX758" s="450" t="s">
        <v>4695</v>
      </c>
    </row>
    <row r="759" spans="1:50" ht="35.15" hidden="1" customHeight="1">
      <c r="A759" s="149">
        <v>755</v>
      </c>
      <c r="B759" s="597" t="s">
        <v>1684</v>
      </c>
      <c r="C759" s="597"/>
      <c r="D759" s="597" t="s">
        <v>5103</v>
      </c>
      <c r="E759" s="597" t="s">
        <v>5104</v>
      </c>
      <c r="F759" s="597" t="s">
        <v>281</v>
      </c>
      <c r="G759" s="597">
        <v>1</v>
      </c>
      <c r="H759" s="597">
        <v>0</v>
      </c>
      <c r="I759" s="597" t="s">
        <v>4980</v>
      </c>
      <c r="J759" s="597" t="s">
        <v>4982</v>
      </c>
      <c r="K759" s="597" t="s">
        <v>2958</v>
      </c>
      <c r="L759" s="597" t="s">
        <v>1689</v>
      </c>
      <c r="M759" s="597" t="s">
        <v>1062</v>
      </c>
      <c r="N759" s="597" t="s">
        <v>5104</v>
      </c>
      <c r="O759" s="597" t="s">
        <v>5104</v>
      </c>
      <c r="P759" s="597" t="s">
        <v>5105</v>
      </c>
      <c r="Q759" s="597">
        <v>11637</v>
      </c>
      <c r="R759" s="621">
        <v>11202</v>
      </c>
      <c r="S759" s="621">
        <v>10984</v>
      </c>
      <c r="T759" s="621">
        <v>218</v>
      </c>
      <c r="U759" s="621">
        <v>0</v>
      </c>
      <c r="V759" s="621">
        <v>218</v>
      </c>
      <c r="W759" s="622">
        <v>0.98050000000000004</v>
      </c>
      <c r="X759" s="464">
        <v>1</v>
      </c>
      <c r="Y759" s="464">
        <v>1</v>
      </c>
      <c r="Z759" s="464">
        <v>1</v>
      </c>
      <c r="AA759" s="464">
        <v>1</v>
      </c>
      <c r="AB759" s="464" t="s">
        <v>1684</v>
      </c>
      <c r="AC759" s="463" t="s">
        <v>5106</v>
      </c>
      <c r="AD759" s="463"/>
      <c r="AE759" s="463"/>
      <c r="AF759" s="463"/>
      <c r="AG759" s="463"/>
      <c r="AH759" s="463"/>
      <c r="AI759" s="463"/>
      <c r="AJ759" s="460"/>
      <c r="AK759" s="460"/>
      <c r="AL759" s="460"/>
      <c r="AM759" s="460"/>
      <c r="AN759" s="460"/>
      <c r="AO759" s="460"/>
      <c r="AP759" s="463" t="s">
        <v>289</v>
      </c>
      <c r="AQ759" s="463">
        <v>0</v>
      </c>
      <c r="AT759" s="177" t="s">
        <v>1076</v>
      </c>
      <c r="AU759" s="392" t="s">
        <v>4703</v>
      </c>
      <c r="AV759" s="392" t="s">
        <v>5107</v>
      </c>
      <c r="AW759" s="392" t="s">
        <v>5108</v>
      </c>
      <c r="AX759" s="450" t="s">
        <v>4701</v>
      </c>
    </row>
    <row r="760" spans="1:50" ht="35.15" hidden="1" customHeight="1">
      <c r="A760" s="149">
        <v>756</v>
      </c>
      <c r="B760" s="597" t="s">
        <v>1684</v>
      </c>
      <c r="C760" s="597"/>
      <c r="D760" s="597" t="s">
        <v>5109</v>
      </c>
      <c r="E760" s="597" t="s">
        <v>5110</v>
      </c>
      <c r="F760" s="597" t="s">
        <v>281</v>
      </c>
      <c r="G760" s="597">
        <v>1</v>
      </c>
      <c r="H760" s="597">
        <v>0</v>
      </c>
      <c r="I760" s="597" t="s">
        <v>4980</v>
      </c>
      <c r="J760" s="597" t="s">
        <v>5111</v>
      </c>
      <c r="K760" s="597" t="s">
        <v>1688</v>
      </c>
      <c r="L760" s="597" t="s">
        <v>1689</v>
      </c>
      <c r="M760" s="597" t="s">
        <v>1062</v>
      </c>
      <c r="N760" s="597" t="s">
        <v>5112</v>
      </c>
      <c r="O760" s="597" t="s">
        <v>5110</v>
      </c>
      <c r="P760" s="597" t="s">
        <v>5113</v>
      </c>
      <c r="Q760" s="597">
        <v>19687</v>
      </c>
      <c r="R760" s="621">
        <v>18552</v>
      </c>
      <c r="S760" s="621">
        <v>18232</v>
      </c>
      <c r="T760" s="621">
        <v>256</v>
      </c>
      <c r="U760" s="621">
        <v>64</v>
      </c>
      <c r="V760" s="621">
        <v>320</v>
      </c>
      <c r="W760" s="622">
        <v>0.98280000000000001</v>
      </c>
      <c r="X760" s="464">
        <v>1</v>
      </c>
      <c r="Y760" s="464">
        <v>1</v>
      </c>
      <c r="Z760" s="464">
        <v>1</v>
      </c>
      <c r="AA760" s="464">
        <v>1</v>
      </c>
      <c r="AB760" s="464" t="s">
        <v>1684</v>
      </c>
      <c r="AC760" s="463" t="s">
        <v>5114</v>
      </c>
      <c r="AD760" s="463"/>
      <c r="AE760" s="463"/>
      <c r="AF760" s="463"/>
      <c r="AG760" s="463"/>
      <c r="AH760" s="463"/>
      <c r="AI760" s="463"/>
      <c r="AJ760" s="460"/>
      <c r="AK760" s="460"/>
      <c r="AL760" s="460"/>
      <c r="AM760" s="460"/>
      <c r="AN760" s="460"/>
      <c r="AO760" s="460"/>
      <c r="AP760" s="463" t="s">
        <v>289</v>
      </c>
      <c r="AQ760" s="463">
        <v>0</v>
      </c>
      <c r="AT760" s="177" t="s">
        <v>1076</v>
      </c>
      <c r="AU760" s="392" t="s">
        <v>4709</v>
      </c>
      <c r="AV760" s="392" t="s">
        <v>5115</v>
      </c>
      <c r="AW760" s="392" t="s">
        <v>5116</v>
      </c>
      <c r="AX760" s="450" t="s">
        <v>4707</v>
      </c>
    </row>
    <row r="761" spans="1:50" ht="35.15" hidden="1" customHeight="1">
      <c r="A761" s="149">
        <v>757</v>
      </c>
      <c r="B761" s="597" t="s">
        <v>1684</v>
      </c>
      <c r="C761" s="597"/>
      <c r="D761" s="597" t="s">
        <v>5117</v>
      </c>
      <c r="E761" s="597" t="s">
        <v>5118</v>
      </c>
      <c r="F761" s="597" t="s">
        <v>281</v>
      </c>
      <c r="G761" s="597">
        <v>1</v>
      </c>
      <c r="H761" s="597">
        <v>0</v>
      </c>
      <c r="I761" s="597" t="s">
        <v>4980</v>
      </c>
      <c r="J761" s="597" t="s">
        <v>2545</v>
      </c>
      <c r="K761" s="597" t="s">
        <v>4982</v>
      </c>
      <c r="L761" s="597" t="s">
        <v>1689</v>
      </c>
      <c r="M761" s="597" t="s">
        <v>1062</v>
      </c>
      <c r="N761" s="597" t="s">
        <v>5118</v>
      </c>
      <c r="O761" s="597" t="s">
        <v>5118</v>
      </c>
      <c r="P761" s="597" t="s">
        <v>5119</v>
      </c>
      <c r="Q761" s="597">
        <v>17264</v>
      </c>
      <c r="R761" s="621">
        <v>17173</v>
      </c>
      <c r="S761" s="621">
        <v>17103</v>
      </c>
      <c r="T761" s="621">
        <v>60</v>
      </c>
      <c r="U761" s="621">
        <v>10</v>
      </c>
      <c r="V761" s="621">
        <v>70</v>
      </c>
      <c r="W761" s="622">
        <v>0.99590000000000001</v>
      </c>
      <c r="X761" s="464">
        <v>1</v>
      </c>
      <c r="Y761" s="464">
        <v>1</v>
      </c>
      <c r="Z761" s="464">
        <v>1</v>
      </c>
      <c r="AA761" s="464">
        <v>1</v>
      </c>
      <c r="AB761" s="464" t="s">
        <v>1684</v>
      </c>
      <c r="AC761" s="463" t="s">
        <v>5120</v>
      </c>
      <c r="AD761" s="463"/>
      <c r="AE761" s="463"/>
      <c r="AF761" s="463"/>
      <c r="AG761" s="463"/>
      <c r="AH761" s="463"/>
      <c r="AI761" s="463"/>
      <c r="AJ761" s="460"/>
      <c r="AK761" s="460"/>
      <c r="AL761" s="460"/>
      <c r="AM761" s="460"/>
      <c r="AN761" s="460"/>
      <c r="AO761" s="460"/>
      <c r="AP761" s="463" t="s">
        <v>289</v>
      </c>
      <c r="AQ761" s="463">
        <v>0</v>
      </c>
      <c r="AT761" s="177" t="s">
        <v>1076</v>
      </c>
      <c r="AU761" s="392" t="s">
        <v>3929</v>
      </c>
      <c r="AV761" s="392" t="s">
        <v>5121</v>
      </c>
      <c r="AW761" s="392" t="s">
        <v>1999</v>
      </c>
      <c r="AX761" s="450" t="s">
        <v>3925</v>
      </c>
    </row>
    <row r="762" spans="1:50" ht="35.15" hidden="1" customHeight="1">
      <c r="A762" s="149">
        <v>758</v>
      </c>
      <c r="B762" s="597" t="s">
        <v>1684</v>
      </c>
      <c r="C762" s="597"/>
      <c r="D762" s="597" t="s">
        <v>5122</v>
      </c>
      <c r="E762" s="597" t="s">
        <v>5123</v>
      </c>
      <c r="F762" s="597" t="s">
        <v>281</v>
      </c>
      <c r="G762" s="597">
        <v>1</v>
      </c>
      <c r="H762" s="597">
        <v>0</v>
      </c>
      <c r="I762" s="597" t="s">
        <v>4980</v>
      </c>
      <c r="J762" s="597" t="s">
        <v>5124</v>
      </c>
      <c r="K762" s="597" t="s">
        <v>1688</v>
      </c>
      <c r="L762" s="597" t="s">
        <v>1689</v>
      </c>
      <c r="M762" s="597" t="s">
        <v>1062</v>
      </c>
      <c r="N762" s="597" t="s">
        <v>5123</v>
      </c>
      <c r="O762" s="597" t="s">
        <v>5123</v>
      </c>
      <c r="P762" s="597" t="s">
        <v>5125</v>
      </c>
      <c r="Q762" s="597">
        <v>14902</v>
      </c>
      <c r="R762" s="621">
        <v>14906</v>
      </c>
      <c r="S762" s="621">
        <v>14725</v>
      </c>
      <c r="T762" s="621">
        <v>181</v>
      </c>
      <c r="U762" s="621">
        <v>0</v>
      </c>
      <c r="V762" s="621">
        <v>181</v>
      </c>
      <c r="W762" s="622">
        <v>0.9879</v>
      </c>
      <c r="X762" s="464">
        <v>1</v>
      </c>
      <c r="Y762" s="464">
        <v>1</v>
      </c>
      <c r="Z762" s="464">
        <v>1</v>
      </c>
      <c r="AA762" s="464">
        <v>1</v>
      </c>
      <c r="AB762" s="464" t="s">
        <v>1684</v>
      </c>
      <c r="AC762" s="463" t="s">
        <v>5126</v>
      </c>
      <c r="AD762" s="463"/>
      <c r="AE762" s="463"/>
      <c r="AF762" s="463"/>
      <c r="AG762" s="463"/>
      <c r="AH762" s="463"/>
      <c r="AI762" s="463"/>
      <c r="AJ762" s="460"/>
      <c r="AK762" s="460"/>
      <c r="AL762" s="460"/>
      <c r="AM762" s="460"/>
      <c r="AN762" s="460"/>
      <c r="AO762" s="460"/>
      <c r="AP762" s="463" t="s">
        <v>289</v>
      </c>
      <c r="AQ762" s="463">
        <v>0</v>
      </c>
      <c r="AT762" s="177" t="s">
        <v>2944</v>
      </c>
      <c r="AU762" s="392" t="s">
        <v>4725</v>
      </c>
      <c r="AV762" s="392" t="s">
        <v>5127</v>
      </c>
      <c r="AW762" s="392" t="s">
        <v>4721</v>
      </c>
      <c r="AX762" s="450" t="s">
        <v>4721</v>
      </c>
    </row>
    <row r="763" spans="1:50" ht="35.15" hidden="1" customHeight="1">
      <c r="A763" s="149">
        <v>759</v>
      </c>
      <c r="B763" s="597" t="s">
        <v>1684</v>
      </c>
      <c r="C763" s="597"/>
      <c r="D763" s="597" t="s">
        <v>5128</v>
      </c>
      <c r="E763" s="597" t="s">
        <v>5129</v>
      </c>
      <c r="F763" s="597" t="s">
        <v>281</v>
      </c>
      <c r="G763" s="597">
        <v>2</v>
      </c>
      <c r="H763" s="597">
        <v>0</v>
      </c>
      <c r="I763" s="597" t="s">
        <v>4980</v>
      </c>
      <c r="J763" s="597" t="s">
        <v>5091</v>
      </c>
      <c r="K763" s="597" t="s">
        <v>2958</v>
      </c>
      <c r="L763" s="597" t="s">
        <v>1689</v>
      </c>
      <c r="M763" s="597" t="s">
        <v>1062</v>
      </c>
      <c r="N763" s="597" t="s">
        <v>5129</v>
      </c>
      <c r="O763" s="597" t="s">
        <v>5129</v>
      </c>
      <c r="P763" s="597" t="s">
        <v>5130</v>
      </c>
      <c r="Q763" s="597">
        <v>12355</v>
      </c>
      <c r="R763" s="621">
        <v>12536</v>
      </c>
      <c r="S763" s="621">
        <v>12379</v>
      </c>
      <c r="T763" s="621">
        <v>101</v>
      </c>
      <c r="U763" s="621">
        <v>56</v>
      </c>
      <c r="V763" s="621">
        <v>157</v>
      </c>
      <c r="W763" s="622">
        <v>0.98750000000000004</v>
      </c>
      <c r="X763" s="464">
        <v>1</v>
      </c>
      <c r="Y763" s="464">
        <v>1</v>
      </c>
      <c r="Z763" s="464">
        <v>0</v>
      </c>
      <c r="AA763" s="464">
        <v>0</v>
      </c>
      <c r="AB763" s="464" t="s">
        <v>1684</v>
      </c>
      <c r="AC763" s="463" t="s">
        <v>5131</v>
      </c>
      <c r="AD763" s="463" t="s">
        <v>5132</v>
      </c>
      <c r="AE763" s="463"/>
      <c r="AF763" s="463"/>
      <c r="AG763" s="463"/>
      <c r="AH763" s="463"/>
      <c r="AI763" s="463"/>
      <c r="AJ763" s="460"/>
      <c r="AK763" s="460"/>
      <c r="AL763" s="460"/>
      <c r="AM763" s="460"/>
      <c r="AN763" s="460"/>
      <c r="AO763" s="460"/>
      <c r="AP763" s="624" t="s">
        <v>323</v>
      </c>
      <c r="AQ763" s="463">
        <v>3</v>
      </c>
      <c r="AT763" s="177" t="s">
        <v>279</v>
      </c>
      <c r="AU763" s="392" t="s">
        <v>4732</v>
      </c>
      <c r="AV763" s="392" t="s">
        <v>5133</v>
      </c>
      <c r="AW763" s="392" t="s">
        <v>338</v>
      </c>
      <c r="AX763" s="450" t="s">
        <v>338</v>
      </c>
    </row>
    <row r="764" spans="1:50" ht="35.15" hidden="1" customHeight="1">
      <c r="A764" s="149">
        <v>760</v>
      </c>
      <c r="B764" s="597" t="s">
        <v>1684</v>
      </c>
      <c r="C764" s="597"/>
      <c r="D764" s="597" t="s">
        <v>5134</v>
      </c>
      <c r="E764" s="597" t="s">
        <v>5135</v>
      </c>
      <c r="F764" s="597" t="s">
        <v>281</v>
      </c>
      <c r="G764" s="597">
        <v>1</v>
      </c>
      <c r="H764" s="597">
        <v>0</v>
      </c>
      <c r="I764" s="597" t="s">
        <v>4980</v>
      </c>
      <c r="J764" s="597" t="s">
        <v>5111</v>
      </c>
      <c r="K764" s="597" t="s">
        <v>1688</v>
      </c>
      <c r="L764" s="597" t="s">
        <v>1689</v>
      </c>
      <c r="M764" s="597" t="s">
        <v>1062</v>
      </c>
      <c r="N764" s="597" t="s">
        <v>5135</v>
      </c>
      <c r="O764" s="597" t="s">
        <v>5135</v>
      </c>
      <c r="P764" s="597" t="s">
        <v>5136</v>
      </c>
      <c r="Q764" s="597">
        <v>13117</v>
      </c>
      <c r="R764" s="621">
        <v>12947</v>
      </c>
      <c r="S764" s="621">
        <v>12693</v>
      </c>
      <c r="T764" s="621">
        <v>164</v>
      </c>
      <c r="U764" s="621">
        <v>90</v>
      </c>
      <c r="V764" s="621">
        <v>254</v>
      </c>
      <c r="W764" s="622">
        <v>0.98040000000000005</v>
      </c>
      <c r="X764" s="464">
        <v>1</v>
      </c>
      <c r="Y764" s="464">
        <v>1</v>
      </c>
      <c r="Z764" s="464">
        <v>1</v>
      </c>
      <c r="AA764" s="464">
        <v>1</v>
      </c>
      <c r="AB764" s="464" t="s">
        <v>1684</v>
      </c>
      <c r="AC764" s="463" t="s">
        <v>5137</v>
      </c>
      <c r="AD764" s="463"/>
      <c r="AE764" s="463"/>
      <c r="AF764" s="463"/>
      <c r="AG764" s="463"/>
      <c r="AH764" s="463"/>
      <c r="AI764" s="463"/>
      <c r="AJ764" s="460"/>
      <c r="AK764" s="460"/>
      <c r="AL764" s="460"/>
      <c r="AM764" s="460"/>
      <c r="AN764" s="460"/>
      <c r="AO764" s="460"/>
      <c r="AP764" s="463" t="s">
        <v>289</v>
      </c>
      <c r="AQ764" s="463">
        <v>0</v>
      </c>
      <c r="AT764" s="177" t="s">
        <v>2944</v>
      </c>
      <c r="AU764" s="392" t="s">
        <v>4739</v>
      </c>
      <c r="AV764" s="392" t="s">
        <v>5138</v>
      </c>
      <c r="AW764" s="392" t="s">
        <v>523</v>
      </c>
      <c r="AX764" s="450" t="s">
        <v>4735</v>
      </c>
    </row>
    <row r="765" spans="1:50" ht="35.15" hidden="1" customHeight="1">
      <c r="A765" s="149">
        <v>761</v>
      </c>
      <c r="B765" s="597" t="s">
        <v>1684</v>
      </c>
      <c r="C765" s="597"/>
      <c r="D765" s="597" t="s">
        <v>5139</v>
      </c>
      <c r="E765" s="597" t="s">
        <v>5140</v>
      </c>
      <c r="F765" s="597" t="s">
        <v>281</v>
      </c>
      <c r="G765" s="597">
        <v>1</v>
      </c>
      <c r="H765" s="597">
        <v>0</v>
      </c>
      <c r="I765" s="597" t="s">
        <v>4980</v>
      </c>
      <c r="J765" s="597" t="s">
        <v>5002</v>
      </c>
      <c r="K765" s="597" t="s">
        <v>2958</v>
      </c>
      <c r="L765" s="597" t="s">
        <v>1689</v>
      </c>
      <c r="M765" s="597" t="s">
        <v>1062</v>
      </c>
      <c r="N765" s="597" t="s">
        <v>5141</v>
      </c>
      <c r="O765" s="597" t="s">
        <v>5141</v>
      </c>
      <c r="P765" s="597" t="s">
        <v>5142</v>
      </c>
      <c r="Q765" s="597">
        <v>10080</v>
      </c>
      <c r="R765" s="621">
        <v>9891</v>
      </c>
      <c r="S765" s="621">
        <v>9891</v>
      </c>
      <c r="T765" s="621">
        <v>0</v>
      </c>
      <c r="U765" s="621">
        <v>0</v>
      </c>
      <c r="V765" s="621">
        <v>0</v>
      </c>
      <c r="W765" s="622">
        <v>1</v>
      </c>
      <c r="X765" s="464">
        <v>1</v>
      </c>
      <c r="Y765" s="464">
        <v>1</v>
      </c>
      <c r="Z765" s="464">
        <v>1</v>
      </c>
      <c r="AA765" s="464">
        <v>1</v>
      </c>
      <c r="AB765" s="464" t="s">
        <v>1684</v>
      </c>
      <c r="AC765" s="463" t="s">
        <v>5143</v>
      </c>
      <c r="AD765" s="463"/>
      <c r="AE765" s="463"/>
      <c r="AF765" s="463"/>
      <c r="AG765" s="463"/>
      <c r="AH765" s="463"/>
      <c r="AI765" s="463"/>
      <c r="AJ765" s="460"/>
      <c r="AK765" s="460"/>
      <c r="AL765" s="460"/>
      <c r="AM765" s="460"/>
      <c r="AN765" s="460"/>
      <c r="AO765" s="460"/>
      <c r="AP765" s="463" t="s">
        <v>289</v>
      </c>
      <c r="AQ765" s="463">
        <v>0</v>
      </c>
      <c r="AT765" s="177" t="s">
        <v>2944</v>
      </c>
      <c r="AU765" s="392" t="s">
        <v>4740</v>
      </c>
      <c r="AV765" s="392" t="s">
        <v>5144</v>
      </c>
      <c r="AW765" s="392" t="s">
        <v>5145</v>
      </c>
      <c r="AX765" s="450" t="s">
        <v>4735</v>
      </c>
    </row>
    <row r="766" spans="1:50" ht="35.15" hidden="1" customHeight="1">
      <c r="A766" s="149">
        <v>762</v>
      </c>
      <c r="B766" s="597" t="s">
        <v>1684</v>
      </c>
      <c r="C766" s="597"/>
      <c r="D766" s="597" t="s">
        <v>5146</v>
      </c>
      <c r="E766" s="597" t="s">
        <v>5147</v>
      </c>
      <c r="F766" s="597" t="s">
        <v>281</v>
      </c>
      <c r="G766" s="597">
        <v>1</v>
      </c>
      <c r="H766" s="597">
        <v>0</v>
      </c>
      <c r="I766" s="597" t="s">
        <v>4980</v>
      </c>
      <c r="J766" s="597" t="s">
        <v>5124</v>
      </c>
      <c r="K766" s="597" t="s">
        <v>4982</v>
      </c>
      <c r="L766" s="597" t="s">
        <v>1689</v>
      </c>
      <c r="M766" s="597" t="s">
        <v>1062</v>
      </c>
      <c r="N766" s="597" t="s">
        <v>5147</v>
      </c>
      <c r="O766" s="597" t="s">
        <v>5147</v>
      </c>
      <c r="P766" s="597" t="s">
        <v>5148</v>
      </c>
      <c r="Q766" s="597">
        <v>17015</v>
      </c>
      <c r="R766" s="621">
        <v>17468</v>
      </c>
      <c r="S766" s="621">
        <v>17349</v>
      </c>
      <c r="T766" s="621">
        <v>109</v>
      </c>
      <c r="U766" s="621">
        <v>10</v>
      </c>
      <c r="V766" s="621">
        <v>119</v>
      </c>
      <c r="W766" s="622">
        <v>0.99319999999999997</v>
      </c>
      <c r="X766" s="464">
        <v>1</v>
      </c>
      <c r="Y766" s="464">
        <v>0</v>
      </c>
      <c r="Z766" s="464">
        <v>1</v>
      </c>
      <c r="AA766" s="464">
        <v>0</v>
      </c>
      <c r="AB766" s="464" t="s">
        <v>1684</v>
      </c>
      <c r="AC766" s="463" t="s">
        <v>5149</v>
      </c>
      <c r="AD766" s="463"/>
      <c r="AE766" s="463"/>
      <c r="AF766" s="463"/>
      <c r="AG766" s="463"/>
      <c r="AH766" s="463"/>
      <c r="AI766" s="463"/>
      <c r="AJ766" s="460"/>
      <c r="AK766" s="460"/>
      <c r="AL766" s="460"/>
      <c r="AM766" s="460"/>
      <c r="AN766" s="460"/>
      <c r="AO766" s="460"/>
      <c r="AP766" s="463" t="s">
        <v>289</v>
      </c>
      <c r="AQ766" s="463">
        <v>0</v>
      </c>
      <c r="AT766" s="177" t="s">
        <v>2944</v>
      </c>
      <c r="AU766" s="392" t="s">
        <v>4747</v>
      </c>
      <c r="AV766" s="392" t="s">
        <v>5150</v>
      </c>
      <c r="AW766" s="392" t="s">
        <v>5151</v>
      </c>
      <c r="AX766" s="450" t="s">
        <v>4743</v>
      </c>
    </row>
    <row r="767" spans="1:50" ht="35.15" hidden="1" customHeight="1">
      <c r="A767" s="149">
        <v>763</v>
      </c>
      <c r="B767" s="597" t="s">
        <v>1684</v>
      </c>
      <c r="C767" s="597"/>
      <c r="D767" s="597" t="s">
        <v>5152</v>
      </c>
      <c r="E767" s="597" t="s">
        <v>5153</v>
      </c>
      <c r="F767" s="597" t="s">
        <v>281</v>
      </c>
      <c r="G767" s="597">
        <v>1</v>
      </c>
      <c r="H767" s="597">
        <v>0</v>
      </c>
      <c r="I767" s="597" t="s">
        <v>4980</v>
      </c>
      <c r="J767" s="597" t="s">
        <v>5124</v>
      </c>
      <c r="K767" s="597" t="s">
        <v>4982</v>
      </c>
      <c r="L767" s="597" t="s">
        <v>1689</v>
      </c>
      <c r="M767" s="597" t="s">
        <v>1062</v>
      </c>
      <c r="N767" s="597" t="s">
        <v>5153</v>
      </c>
      <c r="O767" s="597" t="s">
        <v>5153</v>
      </c>
      <c r="P767" s="597" t="s">
        <v>5154</v>
      </c>
      <c r="Q767" s="597">
        <v>18422</v>
      </c>
      <c r="R767" s="621">
        <v>18818</v>
      </c>
      <c r="S767" s="621">
        <v>18607</v>
      </c>
      <c r="T767" s="621">
        <v>82</v>
      </c>
      <c r="U767" s="621">
        <v>129</v>
      </c>
      <c r="V767" s="621">
        <v>211</v>
      </c>
      <c r="W767" s="622">
        <v>0.98880000000000001</v>
      </c>
      <c r="X767" s="464">
        <v>1</v>
      </c>
      <c r="Y767" s="464">
        <v>1</v>
      </c>
      <c r="Z767" s="464">
        <v>1</v>
      </c>
      <c r="AA767" s="464">
        <v>1</v>
      </c>
      <c r="AB767" s="464" t="s">
        <v>1684</v>
      </c>
      <c r="AC767" s="463" t="s">
        <v>5155</v>
      </c>
      <c r="AD767" s="463"/>
      <c r="AE767" s="463"/>
      <c r="AF767" s="463"/>
      <c r="AG767" s="463"/>
      <c r="AH767" s="463"/>
      <c r="AI767" s="463"/>
      <c r="AJ767" s="460"/>
      <c r="AK767" s="460"/>
      <c r="AL767" s="460"/>
      <c r="AM767" s="460"/>
      <c r="AN767" s="460"/>
      <c r="AO767" s="460"/>
      <c r="AP767" s="463" t="s">
        <v>289</v>
      </c>
      <c r="AQ767" s="463">
        <v>0</v>
      </c>
      <c r="AT767" s="177" t="s">
        <v>279</v>
      </c>
      <c r="AU767" s="392" t="s">
        <v>4754</v>
      </c>
      <c r="AV767" s="392" t="s">
        <v>5156</v>
      </c>
      <c r="AW767" s="392" t="s">
        <v>5157</v>
      </c>
      <c r="AX767" s="450" t="s">
        <v>4750</v>
      </c>
    </row>
    <row r="768" spans="1:50" ht="35.15" hidden="1" customHeight="1">
      <c r="A768" s="149">
        <v>764</v>
      </c>
      <c r="B768" s="597" t="s">
        <v>248</v>
      </c>
      <c r="C768" s="597"/>
      <c r="D768" s="597" t="s">
        <v>5158</v>
      </c>
      <c r="E768" s="597" t="s">
        <v>5159</v>
      </c>
      <c r="F768" s="597" t="s">
        <v>281</v>
      </c>
      <c r="G768" s="597">
        <v>5</v>
      </c>
      <c r="H768" s="597">
        <v>0</v>
      </c>
      <c r="I768" s="597" t="s">
        <v>4980</v>
      </c>
      <c r="J768" s="597" t="s">
        <v>5010</v>
      </c>
      <c r="K768" s="597" t="s">
        <v>3125</v>
      </c>
      <c r="L768" s="597" t="s">
        <v>1689</v>
      </c>
      <c r="M768" s="597" t="s">
        <v>1062</v>
      </c>
      <c r="N768" s="597" t="s">
        <v>5159</v>
      </c>
      <c r="O768" s="597" t="s">
        <v>5159</v>
      </c>
      <c r="P768" s="597" t="s">
        <v>5160</v>
      </c>
      <c r="Q768" s="597">
        <v>9221</v>
      </c>
      <c r="R768" s="621">
        <v>9313</v>
      </c>
      <c r="S768" s="621">
        <v>8354</v>
      </c>
      <c r="T768" s="621">
        <v>959</v>
      </c>
      <c r="U768" s="621">
        <v>0</v>
      </c>
      <c r="V768" s="621">
        <v>959</v>
      </c>
      <c r="W768" s="622">
        <v>0.89700000000000002</v>
      </c>
      <c r="X768" s="464">
        <v>0</v>
      </c>
      <c r="Y768" s="464">
        <v>0</v>
      </c>
      <c r="Z768" s="464">
        <v>1</v>
      </c>
      <c r="AA768" s="464">
        <v>0</v>
      </c>
      <c r="AB768" s="464" t="s">
        <v>248</v>
      </c>
      <c r="AC768" s="464" t="s">
        <v>5161</v>
      </c>
      <c r="AD768" s="464" t="s">
        <v>5162</v>
      </c>
      <c r="AE768" s="464" t="s">
        <v>5163</v>
      </c>
      <c r="AF768" s="464" t="s">
        <v>5164</v>
      </c>
      <c r="AG768" s="463"/>
      <c r="AH768" s="463"/>
      <c r="AI768" s="463"/>
      <c r="AJ768" s="460"/>
      <c r="AK768" s="460"/>
      <c r="AL768" s="460"/>
      <c r="AM768" s="460"/>
      <c r="AN768" s="460"/>
      <c r="AO768" s="460"/>
      <c r="AP768" s="463" t="s">
        <v>289</v>
      </c>
      <c r="AQ768" s="463">
        <v>0</v>
      </c>
      <c r="AT768" s="177" t="s">
        <v>2944</v>
      </c>
      <c r="AU768" s="392" t="s">
        <v>4762</v>
      </c>
      <c r="AV768" s="392" t="s">
        <v>5165</v>
      </c>
      <c r="AW768" s="392" t="s">
        <v>5166</v>
      </c>
      <c r="AX768" s="450" t="s">
        <v>4758</v>
      </c>
    </row>
    <row r="769" spans="1:50" ht="35.15" hidden="1" customHeight="1">
      <c r="A769" s="149">
        <v>765</v>
      </c>
      <c r="B769" s="597" t="s">
        <v>1684</v>
      </c>
      <c r="C769" s="597"/>
      <c r="D769" s="597" t="s">
        <v>5167</v>
      </c>
      <c r="E769" s="597" t="s">
        <v>5168</v>
      </c>
      <c r="F769" s="597" t="s">
        <v>281</v>
      </c>
      <c r="G769" s="597">
        <v>1</v>
      </c>
      <c r="H769" s="597">
        <v>0</v>
      </c>
      <c r="I769" s="597" t="s">
        <v>4980</v>
      </c>
      <c r="J769" s="597" t="s">
        <v>5169</v>
      </c>
      <c r="K769" s="597" t="s">
        <v>5017</v>
      </c>
      <c r="L769" s="597" t="s">
        <v>1689</v>
      </c>
      <c r="M769" s="597" t="s">
        <v>1062</v>
      </c>
      <c r="N769" s="597" t="s">
        <v>5168</v>
      </c>
      <c r="O769" s="597" t="s">
        <v>5170</v>
      </c>
      <c r="P769" s="597" t="s">
        <v>5171</v>
      </c>
      <c r="Q769" s="597">
        <v>16183</v>
      </c>
      <c r="R769" s="621">
        <v>15864</v>
      </c>
      <c r="S769" s="621">
        <v>15614</v>
      </c>
      <c r="T769" s="621">
        <v>190</v>
      </c>
      <c r="U769" s="621">
        <v>60</v>
      </c>
      <c r="V769" s="621">
        <v>250</v>
      </c>
      <c r="W769" s="622">
        <v>0.98419999999999996</v>
      </c>
      <c r="X769" s="464">
        <v>1</v>
      </c>
      <c r="Y769" s="464">
        <v>1</v>
      </c>
      <c r="Z769" s="464">
        <v>1</v>
      </c>
      <c r="AA769" s="464">
        <v>1</v>
      </c>
      <c r="AB769" s="464" t="s">
        <v>1684</v>
      </c>
      <c r="AC769" s="463" t="s">
        <v>5172</v>
      </c>
      <c r="AD769" s="463"/>
      <c r="AE769" s="463"/>
      <c r="AF769" s="463"/>
      <c r="AG769" s="463"/>
      <c r="AH769" s="463"/>
      <c r="AI769" s="463"/>
      <c r="AJ769" s="460"/>
      <c r="AK769" s="460"/>
      <c r="AL769" s="460"/>
      <c r="AM769" s="460"/>
      <c r="AN769" s="460"/>
      <c r="AO769" s="460"/>
      <c r="AP769" s="463" t="s">
        <v>289</v>
      </c>
      <c r="AQ769" s="463">
        <v>0</v>
      </c>
      <c r="AT769" s="177" t="s">
        <v>279</v>
      </c>
      <c r="AU769" s="392" t="s">
        <v>4770</v>
      </c>
      <c r="AV769" s="392" t="s">
        <v>5173</v>
      </c>
      <c r="AW769" s="392" t="s">
        <v>5174</v>
      </c>
      <c r="AX769" s="450" t="s">
        <v>4766</v>
      </c>
    </row>
    <row r="770" spans="1:50" ht="35.15" hidden="1" customHeight="1">
      <c r="A770" s="149">
        <v>766</v>
      </c>
      <c r="B770" s="597" t="s">
        <v>1684</v>
      </c>
      <c r="C770" s="597"/>
      <c r="D770" s="597" t="s">
        <v>5175</v>
      </c>
      <c r="E770" s="597" t="s">
        <v>5176</v>
      </c>
      <c r="F770" s="597" t="s">
        <v>281</v>
      </c>
      <c r="G770" s="597">
        <v>1</v>
      </c>
      <c r="H770" s="597">
        <v>0</v>
      </c>
      <c r="I770" s="597" t="s">
        <v>4980</v>
      </c>
      <c r="J770" s="597" t="s">
        <v>5177</v>
      </c>
      <c r="K770" s="597" t="s">
        <v>5017</v>
      </c>
      <c r="L770" s="597" t="s">
        <v>5178</v>
      </c>
      <c r="M770" s="597" t="s">
        <v>5178</v>
      </c>
      <c r="N770" s="597" t="s">
        <v>5176</v>
      </c>
      <c r="O770" s="597" t="s">
        <v>5176</v>
      </c>
      <c r="P770" s="597" t="s">
        <v>5179</v>
      </c>
      <c r="Q770" s="597">
        <v>9606</v>
      </c>
      <c r="R770" s="621">
        <v>9567</v>
      </c>
      <c r="S770" s="621">
        <v>9396</v>
      </c>
      <c r="T770" s="621">
        <v>141</v>
      </c>
      <c r="U770" s="621">
        <v>30</v>
      </c>
      <c r="V770" s="621">
        <v>171</v>
      </c>
      <c r="W770" s="622">
        <v>0.98209999999999997</v>
      </c>
      <c r="X770" s="464">
        <v>1</v>
      </c>
      <c r="Y770" s="464">
        <v>1</v>
      </c>
      <c r="Z770" s="464">
        <v>1</v>
      </c>
      <c r="AA770" s="464">
        <v>1</v>
      </c>
      <c r="AB770" s="464" t="s">
        <v>1684</v>
      </c>
      <c r="AC770" s="463" t="s">
        <v>5180</v>
      </c>
      <c r="AD770" s="463"/>
      <c r="AE770" s="463"/>
      <c r="AF770" s="463"/>
      <c r="AG770" s="463"/>
      <c r="AH770" s="463"/>
      <c r="AI770" s="463"/>
      <c r="AJ770" s="460"/>
      <c r="AK770" s="460"/>
      <c r="AL770" s="460"/>
      <c r="AM770" s="460"/>
      <c r="AN770" s="460"/>
      <c r="AO770" s="460"/>
      <c r="AP770" s="463" t="s">
        <v>289</v>
      </c>
      <c r="AQ770" s="463">
        <v>0</v>
      </c>
      <c r="AT770" s="177" t="s">
        <v>279</v>
      </c>
      <c r="AU770" s="392" t="s">
        <v>4771</v>
      </c>
      <c r="AV770" s="392" t="s">
        <v>5181</v>
      </c>
      <c r="AW770" s="392" t="s">
        <v>5182</v>
      </c>
      <c r="AX770" s="450" t="s">
        <v>4766</v>
      </c>
    </row>
    <row r="771" spans="1:50" ht="35.15" hidden="1" customHeight="1">
      <c r="A771" s="149">
        <v>767</v>
      </c>
      <c r="B771" s="597" t="s">
        <v>1684</v>
      </c>
      <c r="C771" s="597"/>
      <c r="D771" s="597" t="s">
        <v>5183</v>
      </c>
      <c r="E771" s="597" t="s">
        <v>5184</v>
      </c>
      <c r="F771" s="597" t="s">
        <v>281</v>
      </c>
      <c r="G771" s="597">
        <v>1</v>
      </c>
      <c r="H771" s="597">
        <v>0</v>
      </c>
      <c r="I771" s="597" t="s">
        <v>4980</v>
      </c>
      <c r="J771" s="597" t="s">
        <v>5185</v>
      </c>
      <c r="K771" s="597" t="s">
        <v>5017</v>
      </c>
      <c r="L771" s="597" t="s">
        <v>1689</v>
      </c>
      <c r="M771" s="597" t="s">
        <v>1062</v>
      </c>
      <c r="N771" s="597" t="s">
        <v>5184</v>
      </c>
      <c r="O771" s="597" t="s">
        <v>5184</v>
      </c>
      <c r="P771" s="597" t="s">
        <v>5186</v>
      </c>
      <c r="Q771" s="597">
        <v>9829</v>
      </c>
      <c r="R771" s="621">
        <v>10673</v>
      </c>
      <c r="S771" s="621">
        <v>10543</v>
      </c>
      <c r="T771" s="621">
        <v>115</v>
      </c>
      <c r="U771" s="621">
        <v>15</v>
      </c>
      <c r="V771" s="621">
        <v>130</v>
      </c>
      <c r="W771" s="622">
        <v>0.98780000000000001</v>
      </c>
      <c r="X771" s="464">
        <v>1</v>
      </c>
      <c r="Y771" s="464">
        <v>1</v>
      </c>
      <c r="Z771" s="464">
        <v>1</v>
      </c>
      <c r="AA771" s="464">
        <v>1</v>
      </c>
      <c r="AB771" s="464" t="s">
        <v>1684</v>
      </c>
      <c r="AC771" s="463" t="s">
        <v>5187</v>
      </c>
      <c r="AD771" s="463"/>
      <c r="AE771" s="463"/>
      <c r="AF771" s="463"/>
      <c r="AG771" s="463"/>
      <c r="AH771" s="463"/>
      <c r="AI771" s="463"/>
      <c r="AJ771" s="460"/>
      <c r="AK771" s="460"/>
      <c r="AL771" s="460"/>
      <c r="AM771" s="460"/>
      <c r="AN771" s="460"/>
      <c r="AO771" s="460"/>
      <c r="AP771" s="463" t="s">
        <v>289</v>
      </c>
      <c r="AQ771" s="463">
        <v>0</v>
      </c>
      <c r="AT771" s="177" t="s">
        <v>2944</v>
      </c>
      <c r="AU771" s="392" t="s">
        <v>4778</v>
      </c>
      <c r="AV771" s="392" t="s">
        <v>5188</v>
      </c>
      <c r="AW771" s="392" t="s">
        <v>5189</v>
      </c>
      <c r="AX771" s="450" t="s">
        <v>4775</v>
      </c>
    </row>
    <row r="772" spans="1:50" ht="35.15" hidden="1" customHeight="1">
      <c r="A772" s="149">
        <v>768</v>
      </c>
      <c r="B772" s="597" t="s">
        <v>1684</v>
      </c>
      <c r="C772" s="597"/>
      <c r="D772" s="597" t="s">
        <v>5190</v>
      </c>
      <c r="E772" s="597" t="s">
        <v>5191</v>
      </c>
      <c r="F772" s="597" t="s">
        <v>281</v>
      </c>
      <c r="G772" s="597">
        <v>1</v>
      </c>
      <c r="H772" s="597">
        <v>0</v>
      </c>
      <c r="I772" s="597" t="s">
        <v>4980</v>
      </c>
      <c r="J772" s="597" t="s">
        <v>5039</v>
      </c>
      <c r="K772" s="597" t="s">
        <v>5017</v>
      </c>
      <c r="L772" s="597" t="s">
        <v>1689</v>
      </c>
      <c r="M772" s="597" t="s">
        <v>1062</v>
      </c>
      <c r="N772" s="597" t="s">
        <v>5191</v>
      </c>
      <c r="O772" s="597" t="s">
        <v>5191</v>
      </c>
      <c r="P772" s="597" t="s">
        <v>5192</v>
      </c>
      <c r="Q772" s="597">
        <v>9837</v>
      </c>
      <c r="R772" s="621">
        <v>9022</v>
      </c>
      <c r="S772" s="621">
        <v>8922</v>
      </c>
      <c r="T772" s="621">
        <v>100</v>
      </c>
      <c r="U772" s="621">
        <v>0</v>
      </c>
      <c r="V772" s="621">
        <v>100</v>
      </c>
      <c r="W772" s="622">
        <v>0.9889</v>
      </c>
      <c r="X772" s="464">
        <v>1</v>
      </c>
      <c r="Y772" s="464">
        <v>1</v>
      </c>
      <c r="Z772" s="464">
        <v>1</v>
      </c>
      <c r="AA772" s="464">
        <v>1</v>
      </c>
      <c r="AB772" s="464" t="s">
        <v>1684</v>
      </c>
      <c r="AC772" s="463" t="s">
        <v>5193</v>
      </c>
      <c r="AD772" s="463"/>
      <c r="AE772" s="463"/>
      <c r="AF772" s="463"/>
      <c r="AG772" s="463"/>
      <c r="AH772" s="463"/>
      <c r="AI772" s="463"/>
      <c r="AJ772" s="460"/>
      <c r="AK772" s="460"/>
      <c r="AL772" s="460"/>
      <c r="AM772" s="460"/>
      <c r="AN772" s="460"/>
      <c r="AO772" s="460"/>
      <c r="AP772" s="463" t="s">
        <v>289</v>
      </c>
      <c r="AQ772" s="463">
        <v>0</v>
      </c>
      <c r="AT772" s="177" t="s">
        <v>2944</v>
      </c>
      <c r="AU772" s="392" t="s">
        <v>4785</v>
      </c>
      <c r="AV772" s="392" t="s">
        <v>5194</v>
      </c>
      <c r="AW772" s="392" t="s">
        <v>5195</v>
      </c>
      <c r="AX772" s="450" t="s">
        <v>4782</v>
      </c>
    </row>
    <row r="773" spans="1:50" ht="35.15" hidden="1" customHeight="1">
      <c r="A773" s="149">
        <v>769</v>
      </c>
      <c r="B773" s="597" t="s">
        <v>1684</v>
      </c>
      <c r="C773" s="597"/>
      <c r="D773" s="597" t="s">
        <v>5196</v>
      </c>
      <c r="E773" s="597" t="s">
        <v>1855</v>
      </c>
      <c r="F773" s="597" t="s">
        <v>281</v>
      </c>
      <c r="G773" s="597">
        <v>1</v>
      </c>
      <c r="H773" s="597">
        <v>0</v>
      </c>
      <c r="I773" s="597" t="s">
        <v>4980</v>
      </c>
      <c r="J773" s="597" t="s">
        <v>5197</v>
      </c>
      <c r="K773" s="597" t="s">
        <v>4982</v>
      </c>
      <c r="L773" s="597" t="s">
        <v>1689</v>
      </c>
      <c r="M773" s="597" t="s">
        <v>1062</v>
      </c>
      <c r="N773" s="597" t="s">
        <v>1855</v>
      </c>
      <c r="O773" s="597" t="s">
        <v>1855</v>
      </c>
      <c r="P773" s="597" t="s">
        <v>5198</v>
      </c>
      <c r="Q773" s="597">
        <v>11232</v>
      </c>
      <c r="R773" s="621">
        <v>10992</v>
      </c>
      <c r="S773" s="621">
        <v>8045</v>
      </c>
      <c r="T773" s="621">
        <v>2931</v>
      </c>
      <c r="U773" s="621">
        <v>16</v>
      </c>
      <c r="V773" s="621">
        <v>2947</v>
      </c>
      <c r="W773" s="622">
        <v>0.7319</v>
      </c>
      <c r="X773" s="464">
        <v>0</v>
      </c>
      <c r="Y773" s="464">
        <v>1</v>
      </c>
      <c r="Z773" s="464">
        <v>1</v>
      </c>
      <c r="AA773" s="464">
        <v>0</v>
      </c>
      <c r="AB773" s="464" t="s">
        <v>1684</v>
      </c>
      <c r="AC773" s="463" t="s">
        <v>5199</v>
      </c>
      <c r="AD773" s="463"/>
      <c r="AE773" s="463"/>
      <c r="AF773" s="463"/>
      <c r="AG773" s="463"/>
      <c r="AH773" s="463"/>
      <c r="AI773" s="463"/>
      <c r="AJ773" s="460"/>
      <c r="AK773" s="460"/>
      <c r="AL773" s="460"/>
      <c r="AM773" s="460"/>
      <c r="AN773" s="460"/>
      <c r="AO773" s="460"/>
      <c r="AP773" s="463" t="s">
        <v>289</v>
      </c>
      <c r="AQ773" s="463">
        <v>0</v>
      </c>
      <c r="AT773" s="177" t="s">
        <v>2944</v>
      </c>
      <c r="AU773" s="392" t="s">
        <v>4794</v>
      </c>
      <c r="AV773" s="392" t="s">
        <v>5200</v>
      </c>
      <c r="AW773" s="392" t="s">
        <v>5201</v>
      </c>
      <c r="AX773" s="450" t="s">
        <v>4789</v>
      </c>
    </row>
    <row r="774" spans="1:50" ht="35.15" hidden="1" customHeight="1">
      <c r="A774" s="149">
        <v>770</v>
      </c>
      <c r="B774" s="597" t="s">
        <v>1684</v>
      </c>
      <c r="C774" s="597"/>
      <c r="D774" s="597" t="s">
        <v>5202</v>
      </c>
      <c r="E774" s="597" t="s">
        <v>5203</v>
      </c>
      <c r="F774" s="597" t="s">
        <v>281</v>
      </c>
      <c r="G774" s="597">
        <v>1</v>
      </c>
      <c r="H774" s="597">
        <v>0</v>
      </c>
      <c r="I774" s="597" t="s">
        <v>4980</v>
      </c>
      <c r="J774" s="597" t="s">
        <v>5204</v>
      </c>
      <c r="K774" s="597" t="s">
        <v>1688</v>
      </c>
      <c r="L774" s="597" t="s">
        <v>1689</v>
      </c>
      <c r="M774" s="597" t="s">
        <v>1062</v>
      </c>
      <c r="N774" s="597" t="s">
        <v>5203</v>
      </c>
      <c r="O774" s="597" t="s">
        <v>5205</v>
      </c>
      <c r="P774" s="597" t="s">
        <v>5206</v>
      </c>
      <c r="Q774" s="597">
        <v>13615</v>
      </c>
      <c r="R774" s="621">
        <v>13615</v>
      </c>
      <c r="S774" s="621">
        <v>13471</v>
      </c>
      <c r="T774" s="621">
        <v>144</v>
      </c>
      <c r="U774" s="621">
        <v>0</v>
      </c>
      <c r="V774" s="621">
        <v>144</v>
      </c>
      <c r="W774" s="622">
        <v>0.98939999999999995</v>
      </c>
      <c r="X774" s="464">
        <v>1</v>
      </c>
      <c r="Y774" s="464">
        <v>1</v>
      </c>
      <c r="Z774" s="464">
        <v>1</v>
      </c>
      <c r="AA774" s="464">
        <v>1</v>
      </c>
      <c r="AB774" s="464" t="s">
        <v>1684</v>
      </c>
      <c r="AC774" s="463" t="s">
        <v>5207</v>
      </c>
      <c r="AD774" s="463"/>
      <c r="AE774" s="463"/>
      <c r="AF774" s="463"/>
      <c r="AG774" s="463"/>
      <c r="AH774" s="463"/>
      <c r="AI774" s="463"/>
      <c r="AJ774" s="460"/>
      <c r="AK774" s="460"/>
      <c r="AL774" s="460"/>
      <c r="AM774" s="460"/>
      <c r="AN774" s="460"/>
      <c r="AO774" s="460"/>
      <c r="AP774" s="463" t="s">
        <v>289</v>
      </c>
      <c r="AQ774" s="463">
        <v>0</v>
      </c>
      <c r="AT774" s="177" t="s">
        <v>1319</v>
      </c>
      <c r="AU774" s="392" t="s">
        <v>4802</v>
      </c>
      <c r="AV774" s="392" t="s">
        <v>5208</v>
      </c>
      <c r="AW774" s="392" t="s">
        <v>5209</v>
      </c>
      <c r="AX774" s="450" t="s">
        <v>4798</v>
      </c>
    </row>
    <row r="775" spans="1:50" ht="35.15" hidden="1" customHeight="1">
      <c r="A775" s="149">
        <v>771</v>
      </c>
      <c r="B775" s="597" t="s">
        <v>1684</v>
      </c>
      <c r="C775" s="597"/>
      <c r="D775" s="597" t="s">
        <v>5210</v>
      </c>
      <c r="E775" s="597" t="s">
        <v>5211</v>
      </c>
      <c r="F775" s="597" t="s">
        <v>281</v>
      </c>
      <c r="G775" s="597">
        <v>2</v>
      </c>
      <c r="H775" s="597">
        <v>0</v>
      </c>
      <c r="I775" s="597" t="s">
        <v>4980</v>
      </c>
      <c r="J775" s="597" t="s">
        <v>5212</v>
      </c>
      <c r="K775" s="597" t="s">
        <v>5017</v>
      </c>
      <c r="L775" s="597" t="s">
        <v>1689</v>
      </c>
      <c r="M775" s="597" t="s">
        <v>1062</v>
      </c>
      <c r="N775" s="597" t="s">
        <v>5211</v>
      </c>
      <c r="O775" s="597" t="s">
        <v>5213</v>
      </c>
      <c r="P775" s="597" t="s">
        <v>5214</v>
      </c>
      <c r="Q775" s="597">
        <v>8381</v>
      </c>
      <c r="R775" s="621">
        <v>7920</v>
      </c>
      <c r="S775" s="621">
        <v>417</v>
      </c>
      <c r="T775" s="621">
        <v>7488</v>
      </c>
      <c r="U775" s="621">
        <v>15</v>
      </c>
      <c r="V775" s="621">
        <v>7503</v>
      </c>
      <c r="W775" s="622">
        <v>5.2699999999999997E-2</v>
      </c>
      <c r="X775" s="464">
        <v>0</v>
      </c>
      <c r="Y775" s="464">
        <v>0</v>
      </c>
      <c r="Z775" s="464">
        <v>1</v>
      </c>
      <c r="AA775" s="464">
        <v>0</v>
      </c>
      <c r="AB775" s="464" t="s">
        <v>1684</v>
      </c>
      <c r="AC775" s="463" t="s">
        <v>5215</v>
      </c>
      <c r="AD775" s="463" t="s">
        <v>5216</v>
      </c>
      <c r="AE775" s="463"/>
      <c r="AF775" s="463"/>
      <c r="AG775" s="463"/>
      <c r="AH775" s="463"/>
      <c r="AI775" s="463"/>
      <c r="AJ775" s="460"/>
      <c r="AK775" s="460"/>
      <c r="AL775" s="460"/>
      <c r="AM775" s="460"/>
      <c r="AN775" s="460"/>
      <c r="AO775" s="460"/>
      <c r="AP775" s="463" t="s">
        <v>289</v>
      </c>
      <c r="AQ775" s="463">
        <v>0</v>
      </c>
      <c r="AT775" s="177" t="s">
        <v>2944</v>
      </c>
      <c r="AU775" s="392" t="s">
        <v>4808</v>
      </c>
      <c r="AV775" s="392" t="s">
        <v>5217</v>
      </c>
      <c r="AW775" s="392" t="s">
        <v>5218</v>
      </c>
      <c r="AX775" s="450" t="s">
        <v>4806</v>
      </c>
    </row>
    <row r="776" spans="1:50" ht="35.15" hidden="1" customHeight="1">
      <c r="A776" s="149">
        <v>772</v>
      </c>
      <c r="B776" s="597" t="s">
        <v>1684</v>
      </c>
      <c r="C776" s="597"/>
      <c r="D776" s="597" t="s">
        <v>5219</v>
      </c>
      <c r="E776" s="597" t="s">
        <v>5220</v>
      </c>
      <c r="F776" s="597" t="s">
        <v>281</v>
      </c>
      <c r="G776" s="597">
        <v>1</v>
      </c>
      <c r="H776" s="597">
        <v>0</v>
      </c>
      <c r="I776" s="597" t="s">
        <v>4980</v>
      </c>
      <c r="J776" s="597" t="s">
        <v>5025</v>
      </c>
      <c r="K776" s="597" t="s">
        <v>1688</v>
      </c>
      <c r="L776" s="597" t="s">
        <v>1689</v>
      </c>
      <c r="M776" s="597" t="s">
        <v>1062</v>
      </c>
      <c r="N776" s="597" t="s">
        <v>5220</v>
      </c>
      <c r="O776" s="597" t="s">
        <v>5220</v>
      </c>
      <c r="P776" s="597" t="s">
        <v>5221</v>
      </c>
      <c r="Q776" s="597">
        <v>7419</v>
      </c>
      <c r="R776" s="621">
        <v>7419</v>
      </c>
      <c r="S776" s="621">
        <v>7271</v>
      </c>
      <c r="T776" s="621">
        <v>148</v>
      </c>
      <c r="U776" s="621">
        <v>0</v>
      </c>
      <c r="V776" s="621">
        <v>148</v>
      </c>
      <c r="W776" s="622">
        <v>0.98009999999999997</v>
      </c>
      <c r="X776" s="464">
        <v>1</v>
      </c>
      <c r="Y776" s="464">
        <v>1</v>
      </c>
      <c r="Z776" s="464">
        <v>1</v>
      </c>
      <c r="AA776" s="464">
        <v>1</v>
      </c>
      <c r="AB776" s="464" t="s">
        <v>1684</v>
      </c>
      <c r="AC776" s="463" t="s">
        <v>5222</v>
      </c>
      <c r="AD776" s="463"/>
      <c r="AE776" s="463"/>
      <c r="AF776" s="463"/>
      <c r="AG776" s="463"/>
      <c r="AH776" s="463"/>
      <c r="AI776" s="463"/>
      <c r="AJ776" s="460"/>
      <c r="AK776" s="460"/>
      <c r="AL776" s="460"/>
      <c r="AM776" s="460"/>
      <c r="AN776" s="460"/>
      <c r="AO776" s="460"/>
      <c r="AP776" s="463" t="s">
        <v>289</v>
      </c>
      <c r="AQ776" s="463">
        <v>0</v>
      </c>
      <c r="AT776" s="177" t="s">
        <v>2944</v>
      </c>
      <c r="AU776" s="392" t="s">
        <v>4814</v>
      </c>
      <c r="AV776" s="392" t="s">
        <v>5223</v>
      </c>
      <c r="AW776" s="392" t="s">
        <v>5224</v>
      </c>
      <c r="AX776" s="450" t="s">
        <v>4811</v>
      </c>
    </row>
    <row r="777" spans="1:50" ht="35.15" hidden="1" customHeight="1">
      <c r="A777" s="149">
        <v>773</v>
      </c>
      <c r="B777" s="597" t="s">
        <v>1684</v>
      </c>
      <c r="C777" s="597"/>
      <c r="D777" s="597" t="s">
        <v>5225</v>
      </c>
      <c r="E777" s="597" t="s">
        <v>5226</v>
      </c>
      <c r="F777" s="597" t="s">
        <v>281</v>
      </c>
      <c r="G777" s="597">
        <v>1</v>
      </c>
      <c r="H777" s="597">
        <v>0</v>
      </c>
      <c r="I777" s="597" t="s">
        <v>4980</v>
      </c>
      <c r="J777" s="597" t="s">
        <v>5124</v>
      </c>
      <c r="K777" s="597" t="s">
        <v>5017</v>
      </c>
      <c r="L777" s="597" t="s">
        <v>1689</v>
      </c>
      <c r="M777" s="597" t="s">
        <v>1062</v>
      </c>
      <c r="N777" s="597" t="s">
        <v>5226</v>
      </c>
      <c r="O777" s="597" t="s">
        <v>5227</v>
      </c>
      <c r="P777" s="597" t="s">
        <v>5228</v>
      </c>
      <c r="Q777" s="597">
        <v>6347</v>
      </c>
      <c r="R777" s="621">
        <v>6110</v>
      </c>
      <c r="S777" s="621">
        <v>5988</v>
      </c>
      <c r="T777" s="621">
        <v>122</v>
      </c>
      <c r="U777" s="621">
        <v>0</v>
      </c>
      <c r="V777" s="621">
        <v>122</v>
      </c>
      <c r="W777" s="622">
        <v>0.98</v>
      </c>
      <c r="X777" s="464">
        <v>1</v>
      </c>
      <c r="Y777" s="464">
        <v>1</v>
      </c>
      <c r="Z777" s="464">
        <v>1</v>
      </c>
      <c r="AA777" s="464">
        <v>1</v>
      </c>
      <c r="AB777" s="464" t="s">
        <v>1684</v>
      </c>
      <c r="AC777" s="463" t="s">
        <v>5229</v>
      </c>
      <c r="AD777" s="463"/>
      <c r="AE777" s="463"/>
      <c r="AF777" s="463"/>
      <c r="AG777" s="463"/>
      <c r="AH777" s="463"/>
      <c r="AI777" s="463"/>
      <c r="AJ777" s="460"/>
      <c r="AK777" s="460"/>
      <c r="AL777" s="460"/>
      <c r="AM777" s="460"/>
      <c r="AN777" s="460"/>
      <c r="AO777" s="460"/>
      <c r="AP777" s="463" t="s">
        <v>289</v>
      </c>
      <c r="AQ777" s="463">
        <v>0</v>
      </c>
      <c r="AT777" s="177" t="s">
        <v>2944</v>
      </c>
      <c r="AU777" s="392" t="s">
        <v>4821</v>
      </c>
      <c r="AV777" s="392" t="s">
        <v>5230</v>
      </c>
      <c r="AW777" s="392" t="s">
        <v>5231</v>
      </c>
      <c r="AX777" s="450" t="s">
        <v>4818</v>
      </c>
    </row>
    <row r="778" spans="1:50" ht="35.15" hidden="1" customHeight="1">
      <c r="A778" s="149">
        <v>774</v>
      </c>
      <c r="B778" s="597" t="s">
        <v>1684</v>
      </c>
      <c r="C778" s="597"/>
      <c r="D778" s="597" t="s">
        <v>5232</v>
      </c>
      <c r="E778" s="597" t="s">
        <v>5233</v>
      </c>
      <c r="F778" s="597" t="s">
        <v>281</v>
      </c>
      <c r="G778" s="597">
        <v>1</v>
      </c>
      <c r="H778" s="597">
        <v>0</v>
      </c>
      <c r="I778" s="597" t="s">
        <v>4980</v>
      </c>
      <c r="J778" s="597" t="s">
        <v>5098</v>
      </c>
      <c r="K778" s="597" t="s">
        <v>1688</v>
      </c>
      <c r="L778" s="597" t="s">
        <v>1689</v>
      </c>
      <c r="M778" s="597" t="s">
        <v>1062</v>
      </c>
      <c r="N778" s="597" t="s">
        <v>5233</v>
      </c>
      <c r="O778" s="597" t="s">
        <v>5234</v>
      </c>
      <c r="P778" s="597" t="s">
        <v>5235</v>
      </c>
      <c r="Q778" s="597">
        <v>9250</v>
      </c>
      <c r="R778" s="621">
        <v>9250</v>
      </c>
      <c r="S778" s="621">
        <v>9152</v>
      </c>
      <c r="T778" s="621">
        <v>98</v>
      </c>
      <c r="U778" s="621">
        <v>0</v>
      </c>
      <c r="V778" s="621">
        <v>98</v>
      </c>
      <c r="W778" s="622">
        <v>0.98939999999999995</v>
      </c>
      <c r="X778" s="464">
        <v>1</v>
      </c>
      <c r="Y778" s="464">
        <v>1</v>
      </c>
      <c r="Z778" s="464">
        <v>1</v>
      </c>
      <c r="AA778" s="464">
        <v>1</v>
      </c>
      <c r="AB778" s="464" t="s">
        <v>1684</v>
      </c>
      <c r="AC778" s="463" t="s">
        <v>5236</v>
      </c>
      <c r="AD778" s="463"/>
      <c r="AE778" s="463"/>
      <c r="AF778" s="463"/>
      <c r="AG778" s="463"/>
      <c r="AH778" s="463"/>
      <c r="AI778" s="463"/>
      <c r="AJ778" s="460"/>
      <c r="AK778" s="460"/>
      <c r="AL778" s="460"/>
      <c r="AM778" s="460"/>
      <c r="AN778" s="460"/>
      <c r="AO778" s="460"/>
      <c r="AP778" s="463" t="s">
        <v>289</v>
      </c>
      <c r="AQ778" s="463">
        <v>0</v>
      </c>
      <c r="AT778" s="177" t="s">
        <v>2944</v>
      </c>
      <c r="AU778" s="392" t="s">
        <v>4828</v>
      </c>
      <c r="AV778" s="392" t="s">
        <v>5237</v>
      </c>
      <c r="AW778" s="392" t="s">
        <v>4825</v>
      </c>
      <c r="AX778" s="450" t="s">
        <v>4825</v>
      </c>
    </row>
    <row r="779" spans="1:50" ht="35.15" hidden="1" customHeight="1">
      <c r="A779" s="149">
        <v>775</v>
      </c>
      <c r="B779" s="597" t="s">
        <v>1684</v>
      </c>
      <c r="C779" s="597"/>
      <c r="D779" s="597" t="s">
        <v>5238</v>
      </c>
      <c r="E779" s="597" t="s">
        <v>5239</v>
      </c>
      <c r="F779" s="597" t="s">
        <v>745</v>
      </c>
      <c r="G779" s="597">
        <v>0</v>
      </c>
      <c r="H779" s="597">
        <v>2</v>
      </c>
      <c r="I779" s="597" t="s">
        <v>4980</v>
      </c>
      <c r="J779" s="597" t="s">
        <v>5124</v>
      </c>
      <c r="K779" s="597" t="s">
        <v>4982</v>
      </c>
      <c r="L779" s="597" t="s">
        <v>1689</v>
      </c>
      <c r="M779" s="597" t="s">
        <v>1062</v>
      </c>
      <c r="N779" s="597" t="s">
        <v>5239</v>
      </c>
      <c r="O779" s="597" t="s">
        <v>5239</v>
      </c>
      <c r="P779" s="597" t="s">
        <v>5240</v>
      </c>
      <c r="Q779" s="597">
        <v>18561</v>
      </c>
      <c r="R779" s="621">
        <v>18617</v>
      </c>
      <c r="S779" s="621">
        <v>18248</v>
      </c>
      <c r="T779" s="621">
        <v>345</v>
      </c>
      <c r="U779" s="621">
        <v>24</v>
      </c>
      <c r="V779" s="621">
        <v>369</v>
      </c>
      <c r="W779" s="622">
        <v>0.98019999999999996</v>
      </c>
      <c r="X779" s="464">
        <v>1</v>
      </c>
      <c r="Y779" s="464">
        <v>1</v>
      </c>
      <c r="Z779" s="464">
        <v>1</v>
      </c>
      <c r="AA779" s="464">
        <v>1</v>
      </c>
      <c r="AB779" s="464" t="s">
        <v>1684</v>
      </c>
      <c r="AC779" s="463"/>
      <c r="AD779" s="463"/>
      <c r="AE779" s="463"/>
      <c r="AF779" s="463"/>
      <c r="AG779" s="463"/>
      <c r="AH779" s="463"/>
      <c r="AI779" s="463"/>
      <c r="AJ779" s="460" t="s">
        <v>4979</v>
      </c>
      <c r="AK779" s="460" t="s">
        <v>4979</v>
      </c>
      <c r="AL779" s="460"/>
      <c r="AM779" s="460"/>
      <c r="AN779" s="460"/>
      <c r="AO779" s="460"/>
      <c r="AP779" s="463" t="s">
        <v>289</v>
      </c>
      <c r="AQ779" s="463">
        <v>0</v>
      </c>
      <c r="AT779" s="177" t="s">
        <v>2944</v>
      </c>
      <c r="AU779" s="392" t="s">
        <v>4834</v>
      </c>
      <c r="AV779" s="392" t="s">
        <v>5241</v>
      </c>
      <c r="AW779" s="392" t="s">
        <v>4832</v>
      </c>
      <c r="AX779" s="450" t="s">
        <v>4832</v>
      </c>
    </row>
    <row r="780" spans="1:50" ht="35.15" hidden="1" customHeight="1">
      <c r="A780" s="149">
        <v>776</v>
      </c>
      <c r="B780" s="597" t="s">
        <v>1684</v>
      </c>
      <c r="C780" s="597"/>
      <c r="D780" s="597" t="s">
        <v>5242</v>
      </c>
      <c r="E780" s="597" t="s">
        <v>5243</v>
      </c>
      <c r="F780" s="597" t="s">
        <v>281</v>
      </c>
      <c r="G780" s="597">
        <v>1</v>
      </c>
      <c r="H780" s="597">
        <v>0</v>
      </c>
      <c r="I780" s="597" t="s">
        <v>4980</v>
      </c>
      <c r="J780" s="597" t="s">
        <v>5025</v>
      </c>
      <c r="K780" s="597" t="s">
        <v>1688</v>
      </c>
      <c r="L780" s="597" t="s">
        <v>1689</v>
      </c>
      <c r="M780" s="597" t="s">
        <v>1062</v>
      </c>
      <c r="N780" s="597" t="s">
        <v>5243</v>
      </c>
      <c r="O780" s="597" t="s">
        <v>5243</v>
      </c>
      <c r="P780" s="597" t="s">
        <v>5244</v>
      </c>
      <c r="Q780" s="597">
        <v>4850</v>
      </c>
      <c r="R780" s="621">
        <v>4849</v>
      </c>
      <c r="S780" s="621">
        <v>4849</v>
      </c>
      <c r="T780" s="621">
        <v>0</v>
      </c>
      <c r="U780" s="621">
        <v>0</v>
      </c>
      <c r="V780" s="621">
        <v>0</v>
      </c>
      <c r="W780" s="622">
        <v>1</v>
      </c>
      <c r="X780" s="464">
        <v>1</v>
      </c>
      <c r="Y780" s="464">
        <v>1</v>
      </c>
      <c r="Z780" s="464">
        <v>1</v>
      </c>
      <c r="AA780" s="464">
        <v>1</v>
      </c>
      <c r="AB780" s="464" t="s">
        <v>1684</v>
      </c>
      <c r="AC780" s="463" t="s">
        <v>5245</v>
      </c>
      <c r="AD780" s="463"/>
      <c r="AE780" s="463"/>
      <c r="AF780" s="463"/>
      <c r="AG780" s="463"/>
      <c r="AH780" s="463"/>
      <c r="AI780" s="463"/>
      <c r="AJ780" s="460"/>
      <c r="AK780" s="460"/>
      <c r="AL780" s="460"/>
      <c r="AM780" s="460"/>
      <c r="AN780" s="460"/>
      <c r="AO780" s="460"/>
      <c r="AP780" s="463" t="s">
        <v>289</v>
      </c>
      <c r="AQ780" s="463">
        <v>0</v>
      </c>
      <c r="AT780" s="177" t="s">
        <v>279</v>
      </c>
      <c r="AU780" s="392" t="s">
        <v>4840</v>
      </c>
      <c r="AV780" s="392" t="s">
        <v>5246</v>
      </c>
      <c r="AW780" s="392" t="s">
        <v>5247</v>
      </c>
      <c r="AX780" s="450" t="s">
        <v>4838</v>
      </c>
    </row>
    <row r="781" spans="1:50" ht="35.15" hidden="1" customHeight="1">
      <c r="A781" s="149">
        <v>777</v>
      </c>
      <c r="B781" s="597" t="s">
        <v>1684</v>
      </c>
      <c r="C781" s="597"/>
      <c r="D781" s="597" t="s">
        <v>5248</v>
      </c>
      <c r="E781" s="597" t="s">
        <v>5249</v>
      </c>
      <c r="F781" s="597" t="s">
        <v>281</v>
      </c>
      <c r="G781" s="597">
        <v>1</v>
      </c>
      <c r="H781" s="597">
        <v>0</v>
      </c>
      <c r="I781" s="597" t="s">
        <v>4980</v>
      </c>
      <c r="J781" s="597" t="s">
        <v>5018</v>
      </c>
      <c r="K781" s="597" t="s">
        <v>5017</v>
      </c>
      <c r="L781" s="597" t="s">
        <v>1689</v>
      </c>
      <c r="M781" s="597" t="s">
        <v>1062</v>
      </c>
      <c r="N781" s="597" t="s">
        <v>5250</v>
      </c>
      <c r="O781" s="597" t="s">
        <v>5250</v>
      </c>
      <c r="P781" s="597" t="s">
        <v>5251</v>
      </c>
      <c r="Q781" s="597">
        <v>3910</v>
      </c>
      <c r="R781" s="621">
        <v>4070</v>
      </c>
      <c r="S781" s="621">
        <v>4050</v>
      </c>
      <c r="T781" s="621">
        <v>20</v>
      </c>
      <c r="U781" s="621">
        <v>0</v>
      </c>
      <c r="V781" s="621">
        <v>20</v>
      </c>
      <c r="W781" s="622">
        <v>0.99509999999999998</v>
      </c>
      <c r="X781" s="464">
        <v>1</v>
      </c>
      <c r="Y781" s="464">
        <v>1</v>
      </c>
      <c r="Z781" s="464">
        <v>1</v>
      </c>
      <c r="AA781" s="464">
        <v>1</v>
      </c>
      <c r="AB781" s="464" t="s">
        <v>1684</v>
      </c>
      <c r="AC781" s="463" t="s">
        <v>5252</v>
      </c>
      <c r="AD781" s="463"/>
      <c r="AE781" s="463"/>
      <c r="AF781" s="463"/>
      <c r="AG781" s="463"/>
      <c r="AH781" s="463"/>
      <c r="AI781" s="463"/>
      <c r="AJ781" s="460"/>
      <c r="AK781" s="460"/>
      <c r="AL781" s="460"/>
      <c r="AM781" s="460"/>
      <c r="AN781" s="460"/>
      <c r="AO781" s="460"/>
      <c r="AP781" s="463" t="s">
        <v>289</v>
      </c>
      <c r="AQ781" s="463">
        <v>0</v>
      </c>
      <c r="AT781" s="177" t="s">
        <v>279</v>
      </c>
      <c r="AU781" s="392" t="s">
        <v>4846</v>
      </c>
      <c r="AV781" s="392" t="s">
        <v>5253</v>
      </c>
      <c r="AW781" s="392" t="s">
        <v>4844</v>
      </c>
      <c r="AX781" s="450" t="s">
        <v>4844</v>
      </c>
    </row>
    <row r="782" spans="1:50" ht="35.15" hidden="1" customHeight="1">
      <c r="A782" s="149">
        <v>778</v>
      </c>
      <c r="B782" s="597" t="s">
        <v>1684</v>
      </c>
      <c r="C782" s="597"/>
      <c r="D782" s="597" t="s">
        <v>5254</v>
      </c>
      <c r="E782" s="597" t="s">
        <v>5255</v>
      </c>
      <c r="F782" s="597" t="s">
        <v>281</v>
      </c>
      <c r="G782" s="597">
        <v>1</v>
      </c>
      <c r="H782" s="597">
        <v>0</v>
      </c>
      <c r="I782" s="597" t="s">
        <v>4980</v>
      </c>
      <c r="J782" s="597" t="s">
        <v>5077</v>
      </c>
      <c r="K782" s="597" t="s">
        <v>4982</v>
      </c>
      <c r="L782" s="597" t="s">
        <v>1689</v>
      </c>
      <c r="M782" s="597" t="s">
        <v>1062</v>
      </c>
      <c r="N782" s="597" t="s">
        <v>5255</v>
      </c>
      <c r="O782" s="597" t="s">
        <v>5255</v>
      </c>
      <c r="P782" s="597" t="s">
        <v>5256</v>
      </c>
      <c r="Q782" s="597">
        <v>8656</v>
      </c>
      <c r="R782" s="621">
        <v>8656</v>
      </c>
      <c r="S782" s="621">
        <v>8563</v>
      </c>
      <c r="T782" s="621">
        <v>69</v>
      </c>
      <c r="U782" s="621">
        <v>24</v>
      </c>
      <c r="V782" s="621">
        <v>93</v>
      </c>
      <c r="W782" s="622">
        <v>0.98929999999999996</v>
      </c>
      <c r="X782" s="464">
        <v>1</v>
      </c>
      <c r="Y782" s="464">
        <v>1</v>
      </c>
      <c r="Z782" s="464">
        <v>1</v>
      </c>
      <c r="AA782" s="464">
        <v>1</v>
      </c>
      <c r="AB782" s="464" t="s">
        <v>1684</v>
      </c>
      <c r="AC782" s="463" t="s">
        <v>5257</v>
      </c>
      <c r="AD782" s="463"/>
      <c r="AE782" s="463"/>
      <c r="AF782" s="463"/>
      <c r="AG782" s="463"/>
      <c r="AH782" s="463"/>
      <c r="AI782" s="463"/>
      <c r="AJ782" s="460"/>
      <c r="AK782" s="460"/>
      <c r="AL782" s="460"/>
      <c r="AM782" s="460"/>
      <c r="AN782" s="460"/>
      <c r="AO782" s="460"/>
      <c r="AP782" s="463" t="s">
        <v>289</v>
      </c>
      <c r="AQ782" s="463">
        <v>0</v>
      </c>
      <c r="AT782" s="177" t="s">
        <v>2944</v>
      </c>
      <c r="AU782" s="392" t="s">
        <v>4851</v>
      </c>
      <c r="AV782" s="392" t="s">
        <v>5258</v>
      </c>
      <c r="AW782" s="392" t="s">
        <v>4849</v>
      </c>
      <c r="AX782" s="450" t="s">
        <v>4849</v>
      </c>
    </row>
    <row r="783" spans="1:50" ht="35.15" hidden="1" customHeight="1">
      <c r="A783" s="149">
        <v>779</v>
      </c>
      <c r="B783" s="597" t="s">
        <v>1684</v>
      </c>
      <c r="C783" s="597"/>
      <c r="D783" s="597" t="s">
        <v>5259</v>
      </c>
      <c r="E783" s="597" t="s">
        <v>5260</v>
      </c>
      <c r="F783" s="597" t="s">
        <v>281</v>
      </c>
      <c r="G783" s="597">
        <v>1</v>
      </c>
      <c r="H783" s="597">
        <v>0</v>
      </c>
      <c r="I783" s="597" t="s">
        <v>4980</v>
      </c>
      <c r="J783" s="597" t="s">
        <v>5018</v>
      </c>
      <c r="K783" s="597" t="s">
        <v>5017</v>
      </c>
      <c r="L783" s="597" t="s">
        <v>1689</v>
      </c>
      <c r="M783" s="597" t="s">
        <v>1062</v>
      </c>
      <c r="N783" s="597" t="s">
        <v>5260</v>
      </c>
      <c r="O783" s="597" t="s">
        <v>5260</v>
      </c>
      <c r="P783" s="597" t="s">
        <v>5261</v>
      </c>
      <c r="Q783" s="597">
        <v>8576</v>
      </c>
      <c r="R783" s="621">
        <v>8518</v>
      </c>
      <c r="S783" s="621">
        <v>8308</v>
      </c>
      <c r="T783" s="621">
        <v>182</v>
      </c>
      <c r="U783" s="621">
        <v>28</v>
      </c>
      <c r="V783" s="621">
        <v>210</v>
      </c>
      <c r="W783" s="622">
        <v>0.97529999999999994</v>
      </c>
      <c r="X783" s="464">
        <v>0</v>
      </c>
      <c r="Y783" s="464">
        <v>1</v>
      </c>
      <c r="Z783" s="464">
        <v>1</v>
      </c>
      <c r="AA783" s="464">
        <v>0</v>
      </c>
      <c r="AB783" s="464" t="s">
        <v>1684</v>
      </c>
      <c r="AC783" s="463" t="s">
        <v>5262</v>
      </c>
      <c r="AD783" s="463"/>
      <c r="AE783" s="463"/>
      <c r="AF783" s="463"/>
      <c r="AG783" s="463"/>
      <c r="AH783" s="463"/>
      <c r="AI783" s="463"/>
      <c r="AJ783" s="460"/>
      <c r="AK783" s="460"/>
      <c r="AL783" s="460"/>
      <c r="AM783" s="460"/>
      <c r="AN783" s="460"/>
      <c r="AO783" s="460"/>
      <c r="AP783" s="463" t="s">
        <v>289</v>
      </c>
      <c r="AQ783" s="463">
        <v>0</v>
      </c>
      <c r="AT783" s="177" t="s">
        <v>279</v>
      </c>
      <c r="AU783" s="392" t="s">
        <v>4857</v>
      </c>
      <c r="AV783" s="392" t="s">
        <v>5263</v>
      </c>
      <c r="AW783" s="392" t="s">
        <v>5264</v>
      </c>
      <c r="AX783" s="450" t="s">
        <v>4855</v>
      </c>
    </row>
    <row r="784" spans="1:50" ht="35.15" hidden="1" customHeight="1">
      <c r="A784" s="149">
        <v>780</v>
      </c>
      <c r="B784" s="597" t="s">
        <v>248</v>
      </c>
      <c r="C784" s="597"/>
      <c r="D784" s="597" t="s">
        <v>5265</v>
      </c>
      <c r="E784" s="597" t="s">
        <v>5266</v>
      </c>
      <c r="F784" s="597" t="s">
        <v>281</v>
      </c>
      <c r="G784" s="597">
        <v>1</v>
      </c>
      <c r="H784" s="597">
        <v>0</v>
      </c>
      <c r="I784" s="597" t="s">
        <v>4980</v>
      </c>
      <c r="J784" s="597" t="s">
        <v>5010</v>
      </c>
      <c r="K784" s="597" t="s">
        <v>3125</v>
      </c>
      <c r="L784" s="597" t="s">
        <v>1689</v>
      </c>
      <c r="M784" s="597" t="s">
        <v>1062</v>
      </c>
      <c r="N784" s="597" t="s">
        <v>5266</v>
      </c>
      <c r="O784" s="597" t="s">
        <v>5266</v>
      </c>
      <c r="P784" s="597" t="s">
        <v>5267</v>
      </c>
      <c r="Q784" s="597">
        <v>2347</v>
      </c>
      <c r="R784" s="621">
        <v>2376</v>
      </c>
      <c r="S784" s="621">
        <v>2181</v>
      </c>
      <c r="T784" s="621">
        <v>152</v>
      </c>
      <c r="U784" s="621">
        <v>43</v>
      </c>
      <c r="V784" s="621">
        <v>195</v>
      </c>
      <c r="W784" s="622">
        <v>0.91790000000000005</v>
      </c>
      <c r="X784" s="464">
        <v>0</v>
      </c>
      <c r="Y784" s="464">
        <v>1</v>
      </c>
      <c r="Z784" s="464">
        <v>1</v>
      </c>
      <c r="AA784" s="464">
        <v>0</v>
      </c>
      <c r="AB784" s="464" t="s">
        <v>248</v>
      </c>
      <c r="AC784" s="463" t="s">
        <v>5268</v>
      </c>
      <c r="AD784" s="463"/>
      <c r="AE784" s="463"/>
      <c r="AF784" s="463"/>
      <c r="AG784" s="463"/>
      <c r="AH784" s="463"/>
      <c r="AI784" s="463"/>
      <c r="AJ784" s="460"/>
      <c r="AK784" s="460"/>
      <c r="AL784" s="460"/>
      <c r="AM784" s="460"/>
      <c r="AN784" s="460"/>
      <c r="AO784" s="460"/>
      <c r="AP784" s="463" t="s">
        <v>289</v>
      </c>
      <c r="AQ784" s="463">
        <v>0</v>
      </c>
      <c r="AT784" s="177" t="s">
        <v>279</v>
      </c>
      <c r="AU784" s="392" t="s">
        <v>4862</v>
      </c>
      <c r="AV784" s="392" t="s">
        <v>5269</v>
      </c>
      <c r="AW784" s="392" t="s">
        <v>5270</v>
      </c>
      <c r="AX784" s="450" t="s">
        <v>4860</v>
      </c>
    </row>
    <row r="785" spans="1:50" ht="35.15" hidden="1" customHeight="1">
      <c r="A785" s="149">
        <v>781</v>
      </c>
      <c r="B785" s="597" t="s">
        <v>1684</v>
      </c>
      <c r="C785" s="597"/>
      <c r="D785" s="597" t="s">
        <v>5271</v>
      </c>
      <c r="E785" s="597" t="s">
        <v>5272</v>
      </c>
      <c r="F785" s="597" t="s">
        <v>281</v>
      </c>
      <c r="G785" s="597">
        <v>1</v>
      </c>
      <c r="H785" s="597">
        <v>0</v>
      </c>
      <c r="I785" s="597" t="s">
        <v>4980</v>
      </c>
      <c r="J785" s="597" t="s">
        <v>5070</v>
      </c>
      <c r="K785" s="597" t="s">
        <v>5017</v>
      </c>
      <c r="L785" s="597" t="s">
        <v>1689</v>
      </c>
      <c r="M785" s="597" t="s">
        <v>1062</v>
      </c>
      <c r="N785" s="597" t="s">
        <v>5272</v>
      </c>
      <c r="O785" s="597" t="s">
        <v>5272</v>
      </c>
      <c r="P785" s="597" t="s">
        <v>5273</v>
      </c>
      <c r="Q785" s="597">
        <v>8093</v>
      </c>
      <c r="R785" s="621">
        <v>8169</v>
      </c>
      <c r="S785" s="621">
        <v>8020</v>
      </c>
      <c r="T785" s="621">
        <v>114</v>
      </c>
      <c r="U785" s="621">
        <v>35</v>
      </c>
      <c r="V785" s="621">
        <v>149</v>
      </c>
      <c r="W785" s="622">
        <v>0.98180000000000001</v>
      </c>
      <c r="X785" s="464">
        <v>1</v>
      </c>
      <c r="Y785" s="464">
        <v>1</v>
      </c>
      <c r="Z785" s="464">
        <v>1</v>
      </c>
      <c r="AA785" s="464">
        <v>1</v>
      </c>
      <c r="AB785" s="464" t="s">
        <v>1684</v>
      </c>
      <c r="AC785" s="463" t="s">
        <v>5274</v>
      </c>
      <c r="AD785" s="463"/>
      <c r="AE785" s="463"/>
      <c r="AF785" s="463"/>
      <c r="AG785" s="463"/>
      <c r="AH785" s="463"/>
      <c r="AI785" s="463"/>
      <c r="AJ785" s="460"/>
      <c r="AK785" s="460"/>
      <c r="AL785" s="460"/>
      <c r="AM785" s="460"/>
      <c r="AN785" s="460"/>
      <c r="AO785" s="460"/>
      <c r="AP785" s="463" t="s">
        <v>289</v>
      </c>
      <c r="AQ785" s="463">
        <v>0</v>
      </c>
      <c r="AT785" s="177" t="s">
        <v>2944</v>
      </c>
      <c r="AU785" s="392" t="s">
        <v>4867</v>
      </c>
      <c r="AV785" s="392" t="s">
        <v>5275</v>
      </c>
      <c r="AW785" s="392" t="s">
        <v>5276</v>
      </c>
      <c r="AX785" s="450" t="s">
        <v>3586</v>
      </c>
    </row>
    <row r="786" spans="1:50" ht="35.15" hidden="1" customHeight="1">
      <c r="A786" s="149">
        <v>782</v>
      </c>
      <c r="B786" s="597" t="s">
        <v>1684</v>
      </c>
      <c r="C786" s="597"/>
      <c r="D786" s="597" t="s">
        <v>5277</v>
      </c>
      <c r="E786" s="597" t="s">
        <v>5278</v>
      </c>
      <c r="F786" s="597" t="s">
        <v>281</v>
      </c>
      <c r="G786" s="597">
        <v>2</v>
      </c>
      <c r="H786" s="597">
        <v>0</v>
      </c>
      <c r="I786" s="597" t="s">
        <v>4980</v>
      </c>
      <c r="J786" s="597" t="s">
        <v>5111</v>
      </c>
      <c r="K786" s="597" t="s">
        <v>1688</v>
      </c>
      <c r="L786" s="597" t="s">
        <v>1689</v>
      </c>
      <c r="M786" s="597" t="s">
        <v>1062</v>
      </c>
      <c r="N786" s="597" t="s">
        <v>5278</v>
      </c>
      <c r="O786" s="597" t="s">
        <v>5278</v>
      </c>
      <c r="P786" s="597" t="s">
        <v>5279</v>
      </c>
      <c r="Q786" s="597">
        <v>7297</v>
      </c>
      <c r="R786" s="621">
        <v>7341</v>
      </c>
      <c r="S786" s="621">
        <v>5146</v>
      </c>
      <c r="T786" s="621">
        <v>2175</v>
      </c>
      <c r="U786" s="621">
        <v>20</v>
      </c>
      <c r="V786" s="621">
        <v>2195</v>
      </c>
      <c r="W786" s="622">
        <v>0.70099999999999996</v>
      </c>
      <c r="X786" s="464">
        <v>0</v>
      </c>
      <c r="Y786" s="464">
        <v>1</v>
      </c>
      <c r="Z786" s="464">
        <v>1</v>
      </c>
      <c r="AA786" s="464">
        <v>0</v>
      </c>
      <c r="AB786" s="464" t="s">
        <v>1684</v>
      </c>
      <c r="AC786" s="463" t="s">
        <v>5280</v>
      </c>
      <c r="AD786" s="463" t="s">
        <v>5281</v>
      </c>
      <c r="AE786" s="463"/>
      <c r="AF786" s="463"/>
      <c r="AG786" s="463"/>
      <c r="AH786" s="463"/>
      <c r="AI786" s="463"/>
      <c r="AJ786" s="460"/>
      <c r="AK786" s="460"/>
      <c r="AL786" s="460"/>
      <c r="AM786" s="460"/>
      <c r="AN786" s="460"/>
      <c r="AO786" s="460"/>
      <c r="AP786" s="463" t="s">
        <v>289</v>
      </c>
      <c r="AQ786" s="463">
        <v>0</v>
      </c>
      <c r="AT786" s="177" t="s">
        <v>279</v>
      </c>
      <c r="AU786" s="392" t="s">
        <v>4872</v>
      </c>
      <c r="AV786" s="392" t="s">
        <v>5282</v>
      </c>
      <c r="AW786" s="392" t="s">
        <v>4870</v>
      </c>
      <c r="AX786" s="450" t="s">
        <v>4870</v>
      </c>
    </row>
    <row r="787" spans="1:50" ht="35.15" hidden="1" customHeight="1">
      <c r="A787" s="149">
        <v>783</v>
      </c>
      <c r="B787" s="597" t="s">
        <v>1684</v>
      </c>
      <c r="C787" s="597"/>
      <c r="D787" s="597" t="s">
        <v>5283</v>
      </c>
      <c r="E787" s="597" t="s">
        <v>5284</v>
      </c>
      <c r="F787" s="597" t="s">
        <v>281</v>
      </c>
      <c r="G787" s="597">
        <v>1</v>
      </c>
      <c r="H787" s="597">
        <v>0</v>
      </c>
      <c r="I787" s="597" t="s">
        <v>4980</v>
      </c>
      <c r="J787" s="597" t="s">
        <v>5018</v>
      </c>
      <c r="K787" s="597" t="s">
        <v>5017</v>
      </c>
      <c r="L787" s="597" t="s">
        <v>1689</v>
      </c>
      <c r="M787" s="597" t="s">
        <v>1062</v>
      </c>
      <c r="N787" s="597" t="s">
        <v>5285</v>
      </c>
      <c r="O787" s="597" t="s">
        <v>5285</v>
      </c>
      <c r="P787" s="597" t="s">
        <v>5286</v>
      </c>
      <c r="Q787" s="597">
        <v>4724</v>
      </c>
      <c r="R787" s="621">
        <v>4792</v>
      </c>
      <c r="S787" s="621">
        <v>4628</v>
      </c>
      <c r="T787" s="621">
        <v>161</v>
      </c>
      <c r="U787" s="621">
        <v>3</v>
      </c>
      <c r="V787" s="621">
        <v>164</v>
      </c>
      <c r="W787" s="622">
        <v>0.96579999999999999</v>
      </c>
      <c r="X787" s="464">
        <v>0</v>
      </c>
      <c r="Y787" s="464">
        <v>1</v>
      </c>
      <c r="Z787" s="464">
        <v>1</v>
      </c>
      <c r="AA787" s="464">
        <v>0</v>
      </c>
      <c r="AB787" s="464" t="s">
        <v>1684</v>
      </c>
      <c r="AC787" s="463" t="s">
        <v>5287</v>
      </c>
      <c r="AD787" s="463"/>
      <c r="AE787" s="463"/>
      <c r="AF787" s="463"/>
      <c r="AG787" s="463"/>
      <c r="AH787" s="463"/>
      <c r="AI787" s="463"/>
      <c r="AJ787" s="460"/>
      <c r="AK787" s="460"/>
      <c r="AL787" s="460"/>
      <c r="AM787" s="460"/>
      <c r="AN787" s="460"/>
      <c r="AO787" s="460"/>
      <c r="AP787" s="463" t="s">
        <v>289</v>
      </c>
      <c r="AQ787" s="463">
        <v>0</v>
      </c>
      <c r="AT787" s="177" t="s">
        <v>2944</v>
      </c>
      <c r="AU787" s="392" t="s">
        <v>4877</v>
      </c>
      <c r="AV787" s="392" t="s">
        <v>5288</v>
      </c>
      <c r="AW787" s="392" t="s">
        <v>5289</v>
      </c>
      <c r="AX787" s="450" t="s">
        <v>4875</v>
      </c>
    </row>
    <row r="788" spans="1:50" ht="35.15" hidden="1" customHeight="1">
      <c r="A788" s="149">
        <v>784</v>
      </c>
      <c r="B788" s="597" t="s">
        <v>1684</v>
      </c>
      <c r="C788" s="597"/>
      <c r="D788" s="597" t="s">
        <v>5290</v>
      </c>
      <c r="E788" s="597" t="s">
        <v>5285</v>
      </c>
      <c r="F788" s="597" t="s">
        <v>281</v>
      </c>
      <c r="G788" s="597">
        <v>1</v>
      </c>
      <c r="H788" s="597">
        <v>0</v>
      </c>
      <c r="I788" s="597" t="s">
        <v>4980</v>
      </c>
      <c r="J788" s="597" t="s">
        <v>5018</v>
      </c>
      <c r="K788" s="597" t="s">
        <v>5017</v>
      </c>
      <c r="L788" s="597" t="s">
        <v>1689</v>
      </c>
      <c r="M788" s="597" t="s">
        <v>1062</v>
      </c>
      <c r="N788" s="597" t="s">
        <v>5285</v>
      </c>
      <c r="O788" s="597" t="s">
        <v>5285</v>
      </c>
      <c r="P788" s="597" t="s">
        <v>5291</v>
      </c>
      <c r="Q788" s="597">
        <v>4947</v>
      </c>
      <c r="R788" s="621">
        <v>4895</v>
      </c>
      <c r="S788" s="621">
        <v>4874</v>
      </c>
      <c r="T788" s="621">
        <v>17</v>
      </c>
      <c r="U788" s="621">
        <v>4</v>
      </c>
      <c r="V788" s="621">
        <v>21</v>
      </c>
      <c r="W788" s="622">
        <v>0.99570000000000003</v>
      </c>
      <c r="X788" s="464">
        <v>1</v>
      </c>
      <c r="Y788" s="464">
        <v>1</v>
      </c>
      <c r="Z788" s="464">
        <v>1</v>
      </c>
      <c r="AA788" s="464">
        <v>1</v>
      </c>
      <c r="AB788" s="464" t="s">
        <v>1684</v>
      </c>
      <c r="AC788" s="463" t="s">
        <v>5292</v>
      </c>
      <c r="AD788" s="463"/>
      <c r="AE788" s="463"/>
      <c r="AF788" s="463"/>
      <c r="AG788" s="463"/>
      <c r="AH788" s="463"/>
      <c r="AI788" s="463"/>
      <c r="AJ788" s="460"/>
      <c r="AK788" s="460"/>
      <c r="AL788" s="460"/>
      <c r="AM788" s="460"/>
      <c r="AN788" s="460"/>
      <c r="AO788" s="460"/>
      <c r="AP788" s="463" t="s">
        <v>289</v>
      </c>
      <c r="AQ788" s="463">
        <v>0</v>
      </c>
      <c r="AT788" s="177" t="s">
        <v>2944</v>
      </c>
      <c r="AU788" s="392" t="s">
        <v>4883</v>
      </c>
      <c r="AV788" s="392" t="s">
        <v>5293</v>
      </c>
      <c r="AW788" s="392" t="s">
        <v>4880</v>
      </c>
      <c r="AX788" s="450" t="s">
        <v>4880</v>
      </c>
    </row>
    <row r="789" spans="1:50" ht="35.15" hidden="1" customHeight="1">
      <c r="A789" s="149">
        <v>785</v>
      </c>
      <c r="B789" s="597" t="s">
        <v>1684</v>
      </c>
      <c r="C789" s="597"/>
      <c r="D789" s="597" t="s">
        <v>5294</v>
      </c>
      <c r="E789" s="597" t="s">
        <v>5295</v>
      </c>
      <c r="F789" s="597" t="s">
        <v>281</v>
      </c>
      <c r="G789" s="597">
        <v>1</v>
      </c>
      <c r="H789" s="597">
        <v>0</v>
      </c>
      <c r="I789" s="597" t="s">
        <v>4980</v>
      </c>
      <c r="J789" s="597" t="s">
        <v>5212</v>
      </c>
      <c r="K789" s="597" t="s">
        <v>4982</v>
      </c>
      <c r="L789" s="597" t="s">
        <v>1689</v>
      </c>
      <c r="M789" s="597" t="s">
        <v>1062</v>
      </c>
      <c r="N789" s="597" t="s">
        <v>5295</v>
      </c>
      <c r="O789" s="597" t="s">
        <v>5295</v>
      </c>
      <c r="P789" s="597" t="s">
        <v>5296</v>
      </c>
      <c r="Q789" s="597">
        <v>15769</v>
      </c>
      <c r="R789" s="621">
        <v>15263</v>
      </c>
      <c r="S789" s="621">
        <v>10840</v>
      </c>
      <c r="T789" s="621">
        <v>4418</v>
      </c>
      <c r="U789" s="621">
        <v>5</v>
      </c>
      <c r="V789" s="621">
        <v>4423</v>
      </c>
      <c r="W789" s="622">
        <v>0.71020000000000005</v>
      </c>
      <c r="X789" s="464">
        <v>0</v>
      </c>
      <c r="Y789" s="464">
        <v>0</v>
      </c>
      <c r="Z789" s="464">
        <v>1</v>
      </c>
      <c r="AA789" s="464">
        <v>0</v>
      </c>
      <c r="AB789" s="464" t="s">
        <v>1684</v>
      </c>
      <c r="AC789" s="463" t="s">
        <v>5297</v>
      </c>
      <c r="AD789" s="463"/>
      <c r="AE789" s="463"/>
      <c r="AF789" s="463"/>
      <c r="AG789" s="463"/>
      <c r="AH789" s="463"/>
      <c r="AI789" s="463"/>
      <c r="AJ789" s="460"/>
      <c r="AK789" s="460"/>
      <c r="AL789" s="460"/>
      <c r="AM789" s="460"/>
      <c r="AN789" s="460"/>
      <c r="AO789" s="460"/>
      <c r="AP789" s="463" t="s">
        <v>289</v>
      </c>
      <c r="AQ789" s="463">
        <v>0</v>
      </c>
      <c r="AT789" s="177" t="s">
        <v>2944</v>
      </c>
      <c r="AU789" s="392" t="s">
        <v>4890</v>
      </c>
      <c r="AV789" s="392" t="s">
        <v>5298</v>
      </c>
      <c r="AW789" s="392" t="s">
        <v>5299</v>
      </c>
      <c r="AX789" s="450" t="s">
        <v>4887</v>
      </c>
    </row>
    <row r="790" spans="1:50" ht="35.15" hidden="1" customHeight="1">
      <c r="A790" s="149">
        <v>786</v>
      </c>
      <c r="B790" s="597" t="s">
        <v>1684</v>
      </c>
      <c r="C790" s="597"/>
      <c r="D790" s="597" t="s">
        <v>5300</v>
      </c>
      <c r="E790" s="597" t="s">
        <v>5301</v>
      </c>
      <c r="F790" s="597" t="s">
        <v>745</v>
      </c>
      <c r="G790" s="597">
        <v>0</v>
      </c>
      <c r="H790" s="597">
        <v>1</v>
      </c>
      <c r="I790" s="597" t="s">
        <v>4980</v>
      </c>
      <c r="J790" s="597" t="s">
        <v>2545</v>
      </c>
      <c r="K790" s="597" t="s">
        <v>2958</v>
      </c>
      <c r="L790" s="597" t="s">
        <v>1689</v>
      </c>
      <c r="M790" s="597" t="s">
        <v>1062</v>
      </c>
      <c r="N790" s="597" t="s">
        <v>5302</v>
      </c>
      <c r="O790" s="597" t="s">
        <v>5302</v>
      </c>
      <c r="P790" s="597" t="s">
        <v>5303</v>
      </c>
      <c r="Q790" s="597">
        <v>3013</v>
      </c>
      <c r="R790" s="621">
        <v>3013</v>
      </c>
      <c r="S790" s="621">
        <v>1714</v>
      </c>
      <c r="T790" s="621">
        <v>1299</v>
      </c>
      <c r="U790" s="621">
        <v>0</v>
      </c>
      <c r="V790" s="621">
        <v>1299</v>
      </c>
      <c r="W790" s="622">
        <v>0.56889999999999996</v>
      </c>
      <c r="X790" s="464">
        <v>0</v>
      </c>
      <c r="Y790" s="464">
        <v>1</v>
      </c>
      <c r="Z790" s="464">
        <v>1</v>
      </c>
      <c r="AA790" s="464">
        <v>0</v>
      </c>
      <c r="AB790" s="464" t="s">
        <v>1684</v>
      </c>
      <c r="AC790" s="463"/>
      <c r="AD790" s="463"/>
      <c r="AE790" s="463"/>
      <c r="AF790" s="463"/>
      <c r="AG790" s="463"/>
      <c r="AH790" s="463"/>
      <c r="AI790" s="463"/>
      <c r="AJ790" s="460" t="s">
        <v>4989</v>
      </c>
      <c r="AK790" s="460"/>
      <c r="AL790" s="460"/>
      <c r="AM790" s="460"/>
      <c r="AN790" s="460"/>
      <c r="AO790" s="460"/>
      <c r="AP790" s="463" t="s">
        <v>289</v>
      </c>
      <c r="AQ790" s="463">
        <v>0</v>
      </c>
      <c r="AT790" s="177" t="s">
        <v>2944</v>
      </c>
      <c r="AU790" s="392" t="s">
        <v>4891</v>
      </c>
      <c r="AV790" s="392" t="s">
        <v>5304</v>
      </c>
      <c r="AW790" s="392" t="s">
        <v>5305</v>
      </c>
      <c r="AX790" s="450" t="s">
        <v>4887</v>
      </c>
    </row>
    <row r="791" spans="1:50" ht="35.15" hidden="1" customHeight="1">
      <c r="A791" s="149">
        <v>787</v>
      </c>
      <c r="B791" s="597" t="s">
        <v>1684</v>
      </c>
      <c r="C791" s="597"/>
      <c r="D791" s="597" t="s">
        <v>5306</v>
      </c>
      <c r="E791" s="597" t="s">
        <v>5307</v>
      </c>
      <c r="F791" s="597" t="s">
        <v>281</v>
      </c>
      <c r="G791" s="597">
        <v>1</v>
      </c>
      <c r="H791" s="597">
        <v>0</v>
      </c>
      <c r="I791" s="597" t="s">
        <v>4980</v>
      </c>
      <c r="J791" s="597" t="s">
        <v>5124</v>
      </c>
      <c r="K791" s="597" t="s">
        <v>4982</v>
      </c>
      <c r="L791" s="597" t="s">
        <v>1689</v>
      </c>
      <c r="M791" s="597" t="s">
        <v>1062</v>
      </c>
      <c r="N791" s="597" t="s">
        <v>5308</v>
      </c>
      <c r="O791" s="597" t="s">
        <v>5308</v>
      </c>
      <c r="P791" s="597" t="s">
        <v>5309</v>
      </c>
      <c r="Q791" s="597">
        <v>6121</v>
      </c>
      <c r="R791" s="621">
        <v>6123</v>
      </c>
      <c r="S791" s="621">
        <v>6123</v>
      </c>
      <c r="T791" s="621">
        <v>0</v>
      </c>
      <c r="U791" s="621">
        <v>0</v>
      </c>
      <c r="V791" s="621">
        <v>0</v>
      </c>
      <c r="W791" s="622">
        <v>1</v>
      </c>
      <c r="X791" s="464">
        <v>1</v>
      </c>
      <c r="Y791" s="464">
        <v>1</v>
      </c>
      <c r="Z791" s="464">
        <v>1</v>
      </c>
      <c r="AA791" s="464">
        <v>1</v>
      </c>
      <c r="AB791" s="464" t="s">
        <v>1684</v>
      </c>
      <c r="AC791" s="463" t="s">
        <v>5310</v>
      </c>
      <c r="AD791" s="463"/>
      <c r="AE791" s="463"/>
      <c r="AF791" s="463"/>
      <c r="AG791" s="463"/>
      <c r="AH791" s="463"/>
      <c r="AI791" s="463"/>
      <c r="AJ791" s="460"/>
      <c r="AK791" s="460"/>
      <c r="AL791" s="460"/>
      <c r="AM791" s="460"/>
      <c r="AN791" s="460"/>
      <c r="AO791" s="460"/>
      <c r="AP791" s="624" t="s">
        <v>323</v>
      </c>
      <c r="AQ791" s="463">
        <v>1</v>
      </c>
      <c r="AT791" s="177" t="s">
        <v>2944</v>
      </c>
      <c r="AU791" s="392" t="s">
        <v>4897</v>
      </c>
      <c r="AV791" s="392" t="s">
        <v>5311</v>
      </c>
      <c r="AW791" s="392" t="s">
        <v>4895</v>
      </c>
      <c r="AX791" s="450" t="s">
        <v>4895</v>
      </c>
    </row>
    <row r="792" spans="1:50" ht="35.15" hidden="1" customHeight="1">
      <c r="A792" s="149">
        <v>788</v>
      </c>
      <c r="B792" s="597" t="s">
        <v>1684</v>
      </c>
      <c r="C792" s="597"/>
      <c r="D792" s="597" t="s">
        <v>5312</v>
      </c>
      <c r="E792" s="597" t="s">
        <v>5313</v>
      </c>
      <c r="F792" s="597" t="s">
        <v>281</v>
      </c>
      <c r="G792" s="597">
        <v>1</v>
      </c>
      <c r="H792" s="597">
        <v>0</v>
      </c>
      <c r="I792" s="597" t="s">
        <v>4980</v>
      </c>
      <c r="J792" s="597" t="s">
        <v>5204</v>
      </c>
      <c r="K792" s="597" t="s">
        <v>1688</v>
      </c>
      <c r="L792" s="597" t="s">
        <v>1689</v>
      </c>
      <c r="M792" s="597" t="s">
        <v>1062</v>
      </c>
      <c r="N792" s="597" t="s">
        <v>5313</v>
      </c>
      <c r="O792" s="597" t="s">
        <v>5313</v>
      </c>
      <c r="P792" s="597" t="s">
        <v>5314</v>
      </c>
      <c r="Q792" s="597">
        <v>5609</v>
      </c>
      <c r="R792" s="621">
        <v>5492</v>
      </c>
      <c r="S792" s="621">
        <v>5470</v>
      </c>
      <c r="T792" s="621">
        <v>22</v>
      </c>
      <c r="U792" s="621">
        <v>0</v>
      </c>
      <c r="V792" s="621">
        <v>22</v>
      </c>
      <c r="W792" s="622">
        <v>0.996</v>
      </c>
      <c r="X792" s="464">
        <v>1</v>
      </c>
      <c r="Y792" s="464">
        <v>1</v>
      </c>
      <c r="Z792" s="464">
        <v>1</v>
      </c>
      <c r="AA792" s="464">
        <v>1</v>
      </c>
      <c r="AB792" s="464" t="s">
        <v>1684</v>
      </c>
      <c r="AC792" s="463" t="s">
        <v>5315</v>
      </c>
      <c r="AD792" s="463"/>
      <c r="AE792" s="463"/>
      <c r="AF792" s="463"/>
      <c r="AG792" s="463"/>
      <c r="AH792" s="463"/>
      <c r="AI792" s="463"/>
      <c r="AJ792" s="460"/>
      <c r="AK792" s="460"/>
      <c r="AL792" s="460"/>
      <c r="AM792" s="460"/>
      <c r="AN792" s="460"/>
      <c r="AO792" s="460"/>
      <c r="AP792" s="463" t="s">
        <v>289</v>
      </c>
      <c r="AQ792" s="463">
        <v>0</v>
      </c>
      <c r="AT792" s="177" t="s">
        <v>2944</v>
      </c>
      <c r="AU792" s="392" t="s">
        <v>4903</v>
      </c>
      <c r="AV792" s="392" t="s">
        <v>5316</v>
      </c>
      <c r="AW792" s="392" t="s">
        <v>5317</v>
      </c>
      <c r="AX792" s="450" t="s">
        <v>4900</v>
      </c>
    </row>
    <row r="793" spans="1:50" ht="35.15" hidden="1" customHeight="1">
      <c r="A793" s="149">
        <v>789</v>
      </c>
      <c r="B793" s="597" t="s">
        <v>1684</v>
      </c>
      <c r="C793" s="597"/>
      <c r="D793" s="597" t="s">
        <v>5318</v>
      </c>
      <c r="E793" s="597" t="s">
        <v>5319</v>
      </c>
      <c r="F793" s="597" t="s">
        <v>281</v>
      </c>
      <c r="G793" s="597">
        <v>1</v>
      </c>
      <c r="H793" s="597">
        <v>0</v>
      </c>
      <c r="I793" s="597" t="s">
        <v>4980</v>
      </c>
      <c r="J793" s="597" t="s">
        <v>5204</v>
      </c>
      <c r="K793" s="597" t="s">
        <v>1688</v>
      </c>
      <c r="L793" s="597" t="s">
        <v>1689</v>
      </c>
      <c r="M793" s="597" t="s">
        <v>1062</v>
      </c>
      <c r="N793" s="597" t="s">
        <v>5313</v>
      </c>
      <c r="O793" s="597" t="s">
        <v>5313</v>
      </c>
      <c r="P793" s="597" t="s">
        <v>5320</v>
      </c>
      <c r="Q793" s="597">
        <v>4242</v>
      </c>
      <c r="R793" s="621">
        <v>4241</v>
      </c>
      <c r="S793" s="621">
        <v>4191</v>
      </c>
      <c r="T793" s="621">
        <v>50</v>
      </c>
      <c r="U793" s="621">
        <v>0</v>
      </c>
      <c r="V793" s="621">
        <v>50</v>
      </c>
      <c r="W793" s="622">
        <v>0.98819999999999997</v>
      </c>
      <c r="X793" s="464">
        <v>1</v>
      </c>
      <c r="Y793" s="464">
        <v>1</v>
      </c>
      <c r="Z793" s="464">
        <v>1</v>
      </c>
      <c r="AA793" s="464">
        <v>1</v>
      </c>
      <c r="AB793" s="464" t="s">
        <v>1684</v>
      </c>
      <c r="AC793" s="463" t="s">
        <v>5321</v>
      </c>
      <c r="AD793" s="463"/>
      <c r="AE793" s="463"/>
      <c r="AF793" s="463"/>
      <c r="AG793" s="463"/>
      <c r="AH793" s="463"/>
      <c r="AI793" s="463"/>
      <c r="AJ793" s="460"/>
      <c r="AK793" s="460"/>
      <c r="AL793" s="460"/>
      <c r="AM793" s="460"/>
      <c r="AN793" s="460"/>
      <c r="AO793" s="460"/>
      <c r="AP793" s="463" t="s">
        <v>289</v>
      </c>
      <c r="AQ793" s="463">
        <v>0</v>
      </c>
      <c r="AT793" s="177" t="s">
        <v>2944</v>
      </c>
      <c r="AU793" s="392" t="s">
        <v>4908</v>
      </c>
      <c r="AV793" s="392" t="s">
        <v>5322</v>
      </c>
      <c r="AW793" s="392" t="s">
        <v>5323</v>
      </c>
      <c r="AX793" s="450" t="s">
        <v>4906</v>
      </c>
    </row>
    <row r="794" spans="1:50" ht="35.15" hidden="1" customHeight="1">
      <c r="A794" s="149">
        <v>790</v>
      </c>
      <c r="B794" s="597" t="s">
        <v>1684</v>
      </c>
      <c r="C794" s="597"/>
      <c r="D794" s="597" t="s">
        <v>5324</v>
      </c>
      <c r="E794" s="597" t="s">
        <v>5325</v>
      </c>
      <c r="F794" s="597" t="s">
        <v>281</v>
      </c>
      <c r="G794" s="597">
        <v>1</v>
      </c>
      <c r="H794" s="597">
        <v>0</v>
      </c>
      <c r="I794" s="597" t="s">
        <v>4980</v>
      </c>
      <c r="J794" s="597" t="s">
        <v>5070</v>
      </c>
      <c r="K794" s="597" t="s">
        <v>5017</v>
      </c>
      <c r="L794" s="597" t="s">
        <v>1689</v>
      </c>
      <c r="M794" s="597" t="s">
        <v>1062</v>
      </c>
      <c r="N794" s="597" t="s">
        <v>5326</v>
      </c>
      <c r="O794" s="597" t="s">
        <v>5326</v>
      </c>
      <c r="P794" s="597" t="s">
        <v>5327</v>
      </c>
      <c r="Q794" s="597">
        <v>9397</v>
      </c>
      <c r="R794" s="621">
        <v>9397</v>
      </c>
      <c r="S794" s="621">
        <v>5921</v>
      </c>
      <c r="T794" s="621">
        <v>3476</v>
      </c>
      <c r="U794" s="621">
        <v>0</v>
      </c>
      <c r="V794" s="621">
        <v>3476</v>
      </c>
      <c r="W794" s="622">
        <v>0.63009999999999999</v>
      </c>
      <c r="X794" s="464">
        <v>0</v>
      </c>
      <c r="Y794" s="464">
        <v>1</v>
      </c>
      <c r="Z794" s="464">
        <v>1</v>
      </c>
      <c r="AA794" s="464">
        <v>0</v>
      </c>
      <c r="AB794" s="464" t="s">
        <v>1684</v>
      </c>
      <c r="AC794" s="463" t="s">
        <v>5328</v>
      </c>
      <c r="AD794" s="463"/>
      <c r="AE794" s="463"/>
      <c r="AF794" s="463"/>
      <c r="AG794" s="463"/>
      <c r="AH794" s="463"/>
      <c r="AI794" s="463"/>
      <c r="AJ794" s="460"/>
      <c r="AK794" s="460"/>
      <c r="AL794" s="460"/>
      <c r="AM794" s="460"/>
      <c r="AN794" s="460"/>
      <c r="AO794" s="460"/>
      <c r="AP794" s="463" t="s">
        <v>289</v>
      </c>
      <c r="AQ794" s="463">
        <v>0</v>
      </c>
      <c r="AT794" s="177" t="s">
        <v>2944</v>
      </c>
      <c r="AU794" s="594" t="s">
        <v>4914</v>
      </c>
      <c r="AV794" s="392" t="s">
        <v>5329</v>
      </c>
      <c r="AW794" s="595" t="s">
        <v>4912</v>
      </c>
      <c r="AX794" s="450" t="s">
        <v>4912</v>
      </c>
    </row>
    <row r="795" spans="1:50" ht="35.15" hidden="1" customHeight="1">
      <c r="A795" s="149">
        <v>791</v>
      </c>
      <c r="B795" s="597" t="s">
        <v>1684</v>
      </c>
      <c r="C795" s="597"/>
      <c r="D795" s="597" t="s">
        <v>5330</v>
      </c>
      <c r="E795" s="597" t="s">
        <v>5331</v>
      </c>
      <c r="F795" s="597" t="s">
        <v>281</v>
      </c>
      <c r="G795" s="597">
        <v>1</v>
      </c>
      <c r="H795" s="597">
        <v>0</v>
      </c>
      <c r="I795" s="597" t="s">
        <v>4980</v>
      </c>
      <c r="J795" s="597" t="s">
        <v>5077</v>
      </c>
      <c r="K795" s="597" t="s">
        <v>5017</v>
      </c>
      <c r="L795" s="597" t="s">
        <v>1689</v>
      </c>
      <c r="M795" s="597" t="s">
        <v>1062</v>
      </c>
      <c r="N795" s="597" t="s">
        <v>5331</v>
      </c>
      <c r="O795" s="597" t="s">
        <v>5331</v>
      </c>
      <c r="P795" s="597" t="s">
        <v>5332</v>
      </c>
      <c r="Q795" s="597">
        <v>5749</v>
      </c>
      <c r="R795" s="621">
        <v>5904</v>
      </c>
      <c r="S795" s="621">
        <v>5649</v>
      </c>
      <c r="T795" s="621">
        <v>235</v>
      </c>
      <c r="U795" s="621">
        <v>20</v>
      </c>
      <c r="V795" s="621">
        <v>255</v>
      </c>
      <c r="W795" s="622">
        <v>0.95679999999999998</v>
      </c>
      <c r="X795" s="464">
        <v>0</v>
      </c>
      <c r="Y795" s="464">
        <v>1</v>
      </c>
      <c r="Z795" s="464">
        <v>1</v>
      </c>
      <c r="AA795" s="464">
        <v>0</v>
      </c>
      <c r="AB795" s="464" t="s">
        <v>1684</v>
      </c>
      <c r="AC795" s="463" t="s">
        <v>5333</v>
      </c>
      <c r="AD795" s="463"/>
      <c r="AE795" s="463"/>
      <c r="AF795" s="463"/>
      <c r="AG795" s="463"/>
      <c r="AH795" s="463"/>
      <c r="AI795" s="463"/>
      <c r="AJ795" s="460"/>
      <c r="AK795" s="460"/>
      <c r="AL795" s="460"/>
      <c r="AM795" s="460"/>
      <c r="AN795" s="460"/>
      <c r="AO795" s="460"/>
      <c r="AP795" s="463" t="s">
        <v>289</v>
      </c>
      <c r="AQ795" s="463">
        <v>0</v>
      </c>
      <c r="AT795" s="177" t="s">
        <v>2944</v>
      </c>
      <c r="AU795" s="594" t="s">
        <v>4919</v>
      </c>
      <c r="AV795" s="392" t="s">
        <v>5334</v>
      </c>
      <c r="AW795" s="595" t="s">
        <v>4917</v>
      </c>
      <c r="AX795" s="450" t="s">
        <v>4917</v>
      </c>
    </row>
    <row r="796" spans="1:50" ht="35.15" hidden="1" customHeight="1">
      <c r="A796" s="149">
        <v>792</v>
      </c>
      <c r="B796" s="597" t="s">
        <v>1684</v>
      </c>
      <c r="C796" s="597"/>
      <c r="D796" s="597" t="s">
        <v>5335</v>
      </c>
      <c r="E796" s="597" t="s">
        <v>5336</v>
      </c>
      <c r="F796" s="597" t="s">
        <v>281</v>
      </c>
      <c r="G796" s="597">
        <v>1</v>
      </c>
      <c r="H796" s="597">
        <v>0</v>
      </c>
      <c r="I796" s="597" t="s">
        <v>4980</v>
      </c>
      <c r="J796" s="597" t="s">
        <v>5111</v>
      </c>
      <c r="K796" s="597" t="s">
        <v>1688</v>
      </c>
      <c r="L796" s="597" t="s">
        <v>1689</v>
      </c>
      <c r="M796" s="597" t="s">
        <v>1062</v>
      </c>
      <c r="N796" s="597" t="s">
        <v>5336</v>
      </c>
      <c r="O796" s="597" t="s">
        <v>5337</v>
      </c>
      <c r="P796" s="597" t="s">
        <v>5338</v>
      </c>
      <c r="Q796" s="597">
        <v>8516</v>
      </c>
      <c r="R796" s="621">
        <v>8561</v>
      </c>
      <c r="S796" s="621">
        <v>8445</v>
      </c>
      <c r="T796" s="621">
        <v>50</v>
      </c>
      <c r="U796" s="621">
        <v>66</v>
      </c>
      <c r="V796" s="621">
        <v>116</v>
      </c>
      <c r="W796" s="622">
        <v>0.98650000000000004</v>
      </c>
      <c r="X796" s="464">
        <v>1</v>
      </c>
      <c r="Y796" s="464">
        <v>1</v>
      </c>
      <c r="Z796" s="464">
        <v>1</v>
      </c>
      <c r="AA796" s="464">
        <v>1</v>
      </c>
      <c r="AB796" s="464" t="s">
        <v>1684</v>
      </c>
      <c r="AC796" s="463" t="s">
        <v>5339</v>
      </c>
      <c r="AD796" s="463"/>
      <c r="AE796" s="463"/>
      <c r="AF796" s="463"/>
      <c r="AG796" s="463"/>
      <c r="AH796" s="463"/>
      <c r="AI796" s="463"/>
      <c r="AJ796" s="460"/>
      <c r="AK796" s="460"/>
      <c r="AL796" s="460"/>
      <c r="AM796" s="460"/>
      <c r="AN796" s="460"/>
      <c r="AO796" s="460"/>
      <c r="AP796" s="463" t="s">
        <v>289</v>
      </c>
      <c r="AQ796" s="463">
        <v>0</v>
      </c>
      <c r="AT796" s="177" t="s">
        <v>2944</v>
      </c>
      <c r="AU796" s="594" t="s">
        <v>4926</v>
      </c>
      <c r="AV796" s="392" t="s">
        <v>5340</v>
      </c>
      <c r="AW796" s="595" t="s">
        <v>5341</v>
      </c>
      <c r="AX796" s="450" t="s">
        <v>4923</v>
      </c>
    </row>
    <row r="797" spans="1:50" ht="35.15" hidden="1" customHeight="1">
      <c r="A797" s="149">
        <v>793</v>
      </c>
      <c r="B797" s="597" t="s">
        <v>1684</v>
      </c>
      <c r="C797" s="597"/>
      <c r="D797" s="597" t="s">
        <v>5342</v>
      </c>
      <c r="E797" s="597" t="s">
        <v>5343</v>
      </c>
      <c r="F797" s="597" t="s">
        <v>281</v>
      </c>
      <c r="G797" s="597">
        <v>1</v>
      </c>
      <c r="H797" s="597">
        <v>0</v>
      </c>
      <c r="I797" s="597" t="s">
        <v>4980</v>
      </c>
      <c r="J797" s="597" t="s">
        <v>5124</v>
      </c>
      <c r="K797" s="597" t="s">
        <v>4982</v>
      </c>
      <c r="L797" s="597" t="s">
        <v>1689</v>
      </c>
      <c r="M797" s="597" t="s">
        <v>1062</v>
      </c>
      <c r="N797" s="597" t="s">
        <v>5343</v>
      </c>
      <c r="O797" s="597" t="s">
        <v>5343</v>
      </c>
      <c r="P797" s="597" t="s">
        <v>5344</v>
      </c>
      <c r="Q797" s="597">
        <v>3370</v>
      </c>
      <c r="R797" s="621">
        <v>3370</v>
      </c>
      <c r="S797" s="621">
        <v>3338</v>
      </c>
      <c r="T797" s="621">
        <v>32</v>
      </c>
      <c r="U797" s="621">
        <v>0</v>
      </c>
      <c r="V797" s="621">
        <v>32</v>
      </c>
      <c r="W797" s="622">
        <v>0.99050000000000005</v>
      </c>
      <c r="X797" s="464">
        <v>1</v>
      </c>
      <c r="Y797" s="464">
        <v>1</v>
      </c>
      <c r="Z797" s="464">
        <v>1</v>
      </c>
      <c r="AA797" s="464">
        <v>1</v>
      </c>
      <c r="AB797" s="464" t="s">
        <v>1684</v>
      </c>
      <c r="AC797" s="463" t="s">
        <v>5345</v>
      </c>
      <c r="AD797" s="463"/>
      <c r="AE797" s="463"/>
      <c r="AF797" s="463"/>
      <c r="AG797" s="463"/>
      <c r="AH797" s="463"/>
      <c r="AI797" s="463"/>
      <c r="AJ797" s="460"/>
      <c r="AK797" s="460"/>
      <c r="AL797" s="460"/>
      <c r="AM797" s="460"/>
      <c r="AN797" s="460"/>
      <c r="AO797" s="460"/>
      <c r="AP797" s="463" t="s">
        <v>289</v>
      </c>
      <c r="AQ797" s="463">
        <v>0</v>
      </c>
      <c r="AT797" s="177" t="s">
        <v>2944</v>
      </c>
      <c r="AU797" s="594" t="s">
        <v>4933</v>
      </c>
      <c r="AV797" s="392" t="s">
        <v>5346</v>
      </c>
      <c r="AW797" s="595" t="s">
        <v>4930</v>
      </c>
      <c r="AX797" s="450" t="s">
        <v>4930</v>
      </c>
    </row>
    <row r="798" spans="1:50" ht="35.15" hidden="1" customHeight="1">
      <c r="A798" s="149">
        <v>794</v>
      </c>
      <c r="B798" s="597" t="s">
        <v>1684</v>
      </c>
      <c r="C798" s="597"/>
      <c r="D798" s="597" t="s">
        <v>5347</v>
      </c>
      <c r="E798" s="597" t="s">
        <v>5348</v>
      </c>
      <c r="F798" s="597" t="s">
        <v>281</v>
      </c>
      <c r="G798" s="597">
        <v>1</v>
      </c>
      <c r="H798" s="597">
        <v>0</v>
      </c>
      <c r="I798" s="597" t="s">
        <v>4980</v>
      </c>
      <c r="J798" s="597" t="s">
        <v>5098</v>
      </c>
      <c r="K798" s="597" t="s">
        <v>1688</v>
      </c>
      <c r="L798" s="597" t="s">
        <v>1689</v>
      </c>
      <c r="M798" s="597" t="s">
        <v>1062</v>
      </c>
      <c r="N798" s="597" t="s">
        <v>5348</v>
      </c>
      <c r="O798" s="597" t="s">
        <v>5348</v>
      </c>
      <c r="P798" s="597" t="s">
        <v>5349</v>
      </c>
      <c r="Q798" s="597">
        <v>6022</v>
      </c>
      <c r="R798" s="621">
        <v>6022</v>
      </c>
      <c r="S798" s="621">
        <v>5905</v>
      </c>
      <c r="T798" s="621">
        <v>117</v>
      </c>
      <c r="U798" s="621">
        <v>0</v>
      </c>
      <c r="V798" s="621">
        <v>117</v>
      </c>
      <c r="W798" s="622">
        <v>0.98060000000000003</v>
      </c>
      <c r="X798" s="464">
        <v>1</v>
      </c>
      <c r="Y798" s="464">
        <v>1</v>
      </c>
      <c r="Z798" s="464">
        <v>1</v>
      </c>
      <c r="AA798" s="464">
        <v>1</v>
      </c>
      <c r="AB798" s="464" t="s">
        <v>1684</v>
      </c>
      <c r="AC798" s="463" t="s">
        <v>5350</v>
      </c>
      <c r="AD798" s="463"/>
      <c r="AE798" s="463"/>
      <c r="AF798" s="463"/>
      <c r="AG798" s="463"/>
      <c r="AH798" s="463"/>
      <c r="AI798" s="463"/>
      <c r="AJ798" s="460"/>
      <c r="AK798" s="460"/>
      <c r="AL798" s="460"/>
      <c r="AM798" s="460"/>
      <c r="AN798" s="460"/>
      <c r="AO798" s="460"/>
      <c r="AP798" s="463" t="s">
        <v>289</v>
      </c>
      <c r="AQ798" s="463">
        <v>0</v>
      </c>
      <c r="AT798" s="177" t="s">
        <v>2944</v>
      </c>
      <c r="AU798" s="594" t="s">
        <v>4939</v>
      </c>
      <c r="AV798" s="392" t="s">
        <v>5351</v>
      </c>
      <c r="AW798" s="595" t="s">
        <v>4937</v>
      </c>
      <c r="AX798" s="450" t="s">
        <v>4937</v>
      </c>
    </row>
    <row r="799" spans="1:50" ht="35.15" hidden="1" customHeight="1">
      <c r="A799" s="149">
        <v>795</v>
      </c>
      <c r="B799" s="597" t="s">
        <v>1684</v>
      </c>
      <c r="C799" s="597"/>
      <c r="D799" s="597" t="s">
        <v>5352</v>
      </c>
      <c r="E799" s="597" t="s">
        <v>5353</v>
      </c>
      <c r="F799" s="597" t="s">
        <v>281</v>
      </c>
      <c r="G799" s="597">
        <v>1</v>
      </c>
      <c r="H799" s="597">
        <v>0</v>
      </c>
      <c r="I799" s="597" t="s">
        <v>4980</v>
      </c>
      <c r="J799" s="597" t="s">
        <v>5039</v>
      </c>
      <c r="K799" s="597" t="s">
        <v>4982</v>
      </c>
      <c r="L799" s="597" t="s">
        <v>1689</v>
      </c>
      <c r="M799" s="597" t="s">
        <v>1062</v>
      </c>
      <c r="N799" s="597" t="s">
        <v>5353</v>
      </c>
      <c r="O799" s="597" t="s">
        <v>5353</v>
      </c>
      <c r="P799" s="597" t="s">
        <v>5354</v>
      </c>
      <c r="Q799" s="597">
        <v>9229</v>
      </c>
      <c r="R799" s="621">
        <v>9227</v>
      </c>
      <c r="S799" s="621">
        <v>9130</v>
      </c>
      <c r="T799" s="621">
        <v>97</v>
      </c>
      <c r="U799" s="621">
        <v>0</v>
      </c>
      <c r="V799" s="621">
        <v>97</v>
      </c>
      <c r="W799" s="622">
        <v>0.98950000000000005</v>
      </c>
      <c r="X799" s="464">
        <v>1</v>
      </c>
      <c r="Y799" s="464">
        <v>1</v>
      </c>
      <c r="Z799" s="464">
        <v>1</v>
      </c>
      <c r="AA799" s="464">
        <v>1</v>
      </c>
      <c r="AB799" s="464" t="s">
        <v>1684</v>
      </c>
      <c r="AC799" s="463" t="s">
        <v>5355</v>
      </c>
      <c r="AD799" s="463"/>
      <c r="AE799" s="463"/>
      <c r="AF799" s="463"/>
      <c r="AG799" s="463"/>
      <c r="AH799" s="463"/>
      <c r="AI799" s="463"/>
      <c r="AJ799" s="460"/>
      <c r="AK799" s="460"/>
      <c r="AL799" s="460"/>
      <c r="AM799" s="460"/>
      <c r="AN799" s="460"/>
      <c r="AO799" s="460"/>
      <c r="AP799" s="463" t="s">
        <v>289</v>
      </c>
      <c r="AQ799" s="463">
        <v>0</v>
      </c>
      <c r="AT799" s="177" t="s">
        <v>2944</v>
      </c>
      <c r="AU799" s="392" t="s">
        <v>4945</v>
      </c>
      <c r="AV799" s="392" t="s">
        <v>5356</v>
      </c>
      <c r="AW799" s="392" t="s">
        <v>5357</v>
      </c>
      <c r="AX799" s="450" t="s">
        <v>4943</v>
      </c>
    </row>
    <row r="800" spans="1:50" ht="35.15" hidden="1" customHeight="1">
      <c r="A800" s="149">
        <v>796</v>
      </c>
      <c r="B800" s="597" t="s">
        <v>1684</v>
      </c>
      <c r="C800" s="597"/>
      <c r="D800" s="597" t="s">
        <v>5358</v>
      </c>
      <c r="E800" s="597" t="s">
        <v>5359</v>
      </c>
      <c r="F800" s="597" t="s">
        <v>281</v>
      </c>
      <c r="G800" s="597">
        <v>1</v>
      </c>
      <c r="H800" s="597">
        <v>0</v>
      </c>
      <c r="I800" s="597" t="s">
        <v>4980</v>
      </c>
      <c r="J800" s="597" t="s">
        <v>5204</v>
      </c>
      <c r="K800" s="597" t="s">
        <v>1688</v>
      </c>
      <c r="L800" s="597" t="s">
        <v>1689</v>
      </c>
      <c r="M800" s="597" t="s">
        <v>1062</v>
      </c>
      <c r="N800" s="597" t="s">
        <v>5359</v>
      </c>
      <c r="O800" s="597" t="s">
        <v>5359</v>
      </c>
      <c r="P800" s="597" t="s">
        <v>5360</v>
      </c>
      <c r="Q800" s="597">
        <v>4830</v>
      </c>
      <c r="R800" s="621">
        <v>4830</v>
      </c>
      <c r="S800" s="621">
        <v>4761</v>
      </c>
      <c r="T800" s="621">
        <v>69</v>
      </c>
      <c r="U800" s="621">
        <v>0</v>
      </c>
      <c r="V800" s="621">
        <v>69</v>
      </c>
      <c r="W800" s="622">
        <v>0.98570000000000002</v>
      </c>
      <c r="X800" s="464">
        <v>1</v>
      </c>
      <c r="Y800" s="464">
        <v>1</v>
      </c>
      <c r="Z800" s="464">
        <v>1</v>
      </c>
      <c r="AA800" s="464">
        <v>1</v>
      </c>
      <c r="AB800" s="464" t="s">
        <v>1684</v>
      </c>
      <c r="AC800" s="463" t="s">
        <v>5361</v>
      </c>
      <c r="AD800" s="463"/>
      <c r="AE800" s="463"/>
      <c r="AF800" s="463"/>
      <c r="AG800" s="463"/>
      <c r="AH800" s="463"/>
      <c r="AI800" s="463"/>
      <c r="AJ800" s="460"/>
      <c r="AK800" s="460"/>
      <c r="AL800" s="460"/>
      <c r="AM800" s="460"/>
      <c r="AN800" s="460"/>
      <c r="AO800" s="460"/>
      <c r="AP800" s="463" t="s">
        <v>289</v>
      </c>
      <c r="AQ800" s="463">
        <v>0</v>
      </c>
      <c r="AT800" s="177" t="s">
        <v>2944</v>
      </c>
      <c r="AU800" s="594" t="s">
        <v>4949</v>
      </c>
      <c r="AV800" s="392" t="s">
        <v>5362</v>
      </c>
      <c r="AW800" s="595" t="s">
        <v>2522</v>
      </c>
      <c r="AX800" s="450" t="s">
        <v>2522</v>
      </c>
    </row>
    <row r="801" spans="1:50" ht="35.15" hidden="1" customHeight="1">
      <c r="A801" s="149">
        <v>797</v>
      </c>
      <c r="B801" s="597" t="s">
        <v>1684</v>
      </c>
      <c r="C801" s="597"/>
      <c r="D801" s="597" t="s">
        <v>5363</v>
      </c>
      <c r="E801" s="597" t="s">
        <v>5364</v>
      </c>
      <c r="F801" s="597" t="s">
        <v>281</v>
      </c>
      <c r="G801" s="597">
        <v>1</v>
      </c>
      <c r="H801" s="597">
        <v>0</v>
      </c>
      <c r="I801" s="597" t="s">
        <v>4980</v>
      </c>
      <c r="J801" s="597" t="s">
        <v>5169</v>
      </c>
      <c r="K801" s="597" t="s">
        <v>1688</v>
      </c>
      <c r="L801" s="597" t="s">
        <v>1689</v>
      </c>
      <c r="M801" s="597" t="s">
        <v>1062</v>
      </c>
      <c r="N801" s="597" t="s">
        <v>5364</v>
      </c>
      <c r="O801" s="597" t="s">
        <v>5364</v>
      </c>
      <c r="P801" s="597" t="s">
        <v>5365</v>
      </c>
      <c r="Q801" s="597">
        <v>4752</v>
      </c>
      <c r="R801" s="621">
        <v>4759</v>
      </c>
      <c r="S801" s="621">
        <v>4746</v>
      </c>
      <c r="T801" s="621">
        <v>13</v>
      </c>
      <c r="U801" s="621">
        <v>0</v>
      </c>
      <c r="V801" s="621">
        <v>13</v>
      </c>
      <c r="W801" s="622">
        <v>0.99729999999999996</v>
      </c>
      <c r="X801" s="464">
        <v>1</v>
      </c>
      <c r="Y801" s="464">
        <v>1</v>
      </c>
      <c r="Z801" s="464">
        <v>1</v>
      </c>
      <c r="AA801" s="464">
        <v>1</v>
      </c>
      <c r="AB801" s="464" t="s">
        <v>1684</v>
      </c>
      <c r="AC801" s="463" t="s">
        <v>5366</v>
      </c>
      <c r="AD801" s="463"/>
      <c r="AE801" s="463"/>
      <c r="AF801" s="463"/>
      <c r="AG801" s="463"/>
      <c r="AH801" s="463"/>
      <c r="AI801" s="463"/>
      <c r="AJ801" s="460"/>
      <c r="AK801" s="460"/>
      <c r="AL801" s="460"/>
      <c r="AM801" s="460"/>
      <c r="AN801" s="460"/>
      <c r="AO801" s="460"/>
      <c r="AP801" s="463" t="s">
        <v>289</v>
      </c>
      <c r="AQ801" s="463">
        <v>0</v>
      </c>
      <c r="AT801" s="177" t="s">
        <v>279</v>
      </c>
      <c r="AU801" s="392" t="s">
        <v>4954</v>
      </c>
      <c r="AV801" s="392" t="s">
        <v>5367</v>
      </c>
      <c r="AW801" s="392" t="s">
        <v>5368</v>
      </c>
      <c r="AX801" s="450" t="s">
        <v>4952</v>
      </c>
    </row>
    <row r="802" spans="1:50" ht="35.15" hidden="1" customHeight="1">
      <c r="A802" s="149">
        <v>798</v>
      </c>
      <c r="B802" s="597" t="s">
        <v>1684</v>
      </c>
      <c r="C802" s="597"/>
      <c r="D802" s="597" t="s">
        <v>5369</v>
      </c>
      <c r="E802" s="597" t="s">
        <v>5370</v>
      </c>
      <c r="F802" s="597" t="s">
        <v>281</v>
      </c>
      <c r="G802" s="597">
        <v>1</v>
      </c>
      <c r="H802" s="597">
        <v>0</v>
      </c>
      <c r="I802" s="597" t="s">
        <v>4980</v>
      </c>
      <c r="J802" s="597" t="s">
        <v>5070</v>
      </c>
      <c r="K802" s="597" t="s">
        <v>5017</v>
      </c>
      <c r="L802" s="597" t="s">
        <v>1689</v>
      </c>
      <c r="M802" s="597" t="s">
        <v>1062</v>
      </c>
      <c r="N802" s="597" t="s">
        <v>5370</v>
      </c>
      <c r="O802" s="597" t="s">
        <v>5370</v>
      </c>
      <c r="P802" s="597" t="s">
        <v>5371</v>
      </c>
      <c r="Q802" s="597">
        <v>5437</v>
      </c>
      <c r="R802" s="621">
        <v>5437</v>
      </c>
      <c r="S802" s="621">
        <v>3750</v>
      </c>
      <c r="T802" s="621">
        <v>1612</v>
      </c>
      <c r="U802" s="621">
        <v>75</v>
      </c>
      <c r="V802" s="621">
        <v>1687</v>
      </c>
      <c r="W802" s="622">
        <v>0.68969999999999998</v>
      </c>
      <c r="X802" s="464">
        <v>0</v>
      </c>
      <c r="Y802" s="464">
        <v>1</v>
      </c>
      <c r="Z802" s="464">
        <v>1</v>
      </c>
      <c r="AA802" s="464">
        <v>0</v>
      </c>
      <c r="AB802" s="464" t="s">
        <v>1684</v>
      </c>
      <c r="AC802" s="463" t="s">
        <v>5372</v>
      </c>
      <c r="AD802" s="463"/>
      <c r="AE802" s="463"/>
      <c r="AF802" s="463"/>
      <c r="AG802" s="463"/>
      <c r="AH802" s="463"/>
      <c r="AI802" s="463"/>
      <c r="AJ802" s="460"/>
      <c r="AK802" s="460"/>
      <c r="AL802" s="460"/>
      <c r="AM802" s="460"/>
      <c r="AN802" s="460"/>
      <c r="AO802" s="460"/>
      <c r="AP802" s="463" t="s">
        <v>289</v>
      </c>
      <c r="AQ802" s="463">
        <v>0</v>
      </c>
      <c r="AT802" s="177" t="s">
        <v>2944</v>
      </c>
      <c r="AU802" s="594" t="s">
        <v>4959</v>
      </c>
      <c r="AV802" s="392" t="s">
        <v>5373</v>
      </c>
      <c r="AW802" s="595" t="s">
        <v>5374</v>
      </c>
      <c r="AX802" s="450" t="s">
        <v>2511</v>
      </c>
    </row>
    <row r="803" spans="1:50" ht="35.15" hidden="1" customHeight="1">
      <c r="A803" s="149">
        <v>799</v>
      </c>
      <c r="B803" s="597" t="s">
        <v>1684</v>
      </c>
      <c r="C803" s="597"/>
      <c r="D803" s="597" t="s">
        <v>5375</v>
      </c>
      <c r="E803" s="597" t="s">
        <v>5302</v>
      </c>
      <c r="F803" s="597" t="s">
        <v>281</v>
      </c>
      <c r="G803" s="597">
        <v>1</v>
      </c>
      <c r="H803" s="597">
        <v>0</v>
      </c>
      <c r="I803" s="597" t="s">
        <v>4980</v>
      </c>
      <c r="J803" s="597" t="s">
        <v>2545</v>
      </c>
      <c r="K803" s="597" t="s">
        <v>2958</v>
      </c>
      <c r="L803" s="597" t="s">
        <v>1689</v>
      </c>
      <c r="M803" s="597" t="s">
        <v>1062</v>
      </c>
      <c r="N803" s="597" t="s">
        <v>5302</v>
      </c>
      <c r="O803" s="597" t="s">
        <v>5302</v>
      </c>
      <c r="P803" s="597" t="s">
        <v>5376</v>
      </c>
      <c r="Q803" s="597">
        <v>5106</v>
      </c>
      <c r="R803" s="621">
        <v>5106</v>
      </c>
      <c r="S803" s="621">
        <v>5106</v>
      </c>
      <c r="T803" s="621">
        <v>0</v>
      </c>
      <c r="U803" s="621">
        <v>0</v>
      </c>
      <c r="V803" s="621">
        <v>0</v>
      </c>
      <c r="W803" s="622">
        <v>1</v>
      </c>
      <c r="X803" s="464">
        <v>1</v>
      </c>
      <c r="Y803" s="464">
        <v>1</v>
      </c>
      <c r="Z803" s="464">
        <v>1</v>
      </c>
      <c r="AA803" s="464">
        <v>1</v>
      </c>
      <c r="AB803" s="464" t="s">
        <v>1684</v>
      </c>
      <c r="AC803" s="463" t="s">
        <v>5377</v>
      </c>
      <c r="AD803" s="463"/>
      <c r="AE803" s="463"/>
      <c r="AF803" s="463"/>
      <c r="AG803" s="463"/>
      <c r="AH803" s="463"/>
      <c r="AI803" s="463"/>
      <c r="AJ803" s="460"/>
      <c r="AK803" s="460"/>
      <c r="AL803" s="460"/>
      <c r="AM803" s="460"/>
      <c r="AN803" s="460"/>
      <c r="AO803" s="460"/>
      <c r="AP803" s="463" t="s">
        <v>289</v>
      </c>
      <c r="AQ803" s="463">
        <v>0</v>
      </c>
      <c r="AT803" s="177" t="s">
        <v>2944</v>
      </c>
      <c r="AU803" s="594" t="s">
        <v>4970</v>
      </c>
      <c r="AV803" s="392" t="s">
        <v>5378</v>
      </c>
      <c r="AW803" s="595" t="s">
        <v>4967</v>
      </c>
      <c r="AX803" s="450" t="s">
        <v>4967</v>
      </c>
    </row>
    <row r="804" spans="1:50" ht="35.15" hidden="1" customHeight="1">
      <c r="A804" s="149">
        <v>800</v>
      </c>
      <c r="B804" s="597" t="s">
        <v>1684</v>
      </c>
      <c r="C804" s="597"/>
      <c r="D804" s="597" t="s">
        <v>5379</v>
      </c>
      <c r="E804" s="597" t="s">
        <v>5380</v>
      </c>
      <c r="F804" s="597" t="s">
        <v>281</v>
      </c>
      <c r="G804" s="597">
        <v>1</v>
      </c>
      <c r="H804" s="597">
        <v>0</v>
      </c>
      <c r="I804" s="597" t="s">
        <v>4980</v>
      </c>
      <c r="J804" s="597" t="s">
        <v>5124</v>
      </c>
      <c r="K804" s="597" t="s">
        <v>4982</v>
      </c>
      <c r="L804" s="597" t="s">
        <v>1689</v>
      </c>
      <c r="M804" s="597" t="s">
        <v>1062</v>
      </c>
      <c r="N804" s="597" t="s">
        <v>5380</v>
      </c>
      <c r="O804" s="597" t="s">
        <v>5380</v>
      </c>
      <c r="P804" s="597" t="s">
        <v>5381</v>
      </c>
      <c r="Q804" s="597">
        <v>5134</v>
      </c>
      <c r="R804" s="621">
        <v>5120</v>
      </c>
      <c r="S804" s="621">
        <v>5120</v>
      </c>
      <c r="T804" s="621">
        <v>0</v>
      </c>
      <c r="U804" s="621">
        <v>0</v>
      </c>
      <c r="V804" s="621">
        <v>0</v>
      </c>
      <c r="W804" s="622">
        <v>1</v>
      </c>
      <c r="X804" s="464">
        <v>1</v>
      </c>
      <c r="Y804" s="464">
        <v>1</v>
      </c>
      <c r="Z804" s="464">
        <v>1</v>
      </c>
      <c r="AA804" s="464">
        <v>1</v>
      </c>
      <c r="AB804" s="464" t="s">
        <v>1684</v>
      </c>
      <c r="AC804" s="463" t="s">
        <v>5382</v>
      </c>
      <c r="AD804" s="463"/>
      <c r="AE804" s="463"/>
      <c r="AF804" s="463"/>
      <c r="AG804" s="463"/>
      <c r="AH804" s="463"/>
      <c r="AI804" s="463"/>
      <c r="AJ804" s="460"/>
      <c r="AK804" s="460"/>
      <c r="AL804" s="460"/>
      <c r="AM804" s="460"/>
      <c r="AN804" s="460"/>
      <c r="AO804" s="460"/>
      <c r="AP804" s="463" t="s">
        <v>289</v>
      </c>
      <c r="AQ804" s="463">
        <v>0</v>
      </c>
      <c r="AT804" s="177" t="s">
        <v>279</v>
      </c>
      <c r="AU804" s="392" t="s">
        <v>4976</v>
      </c>
      <c r="AV804" s="392" t="s">
        <v>5383</v>
      </c>
      <c r="AW804" s="392" t="s">
        <v>4974</v>
      </c>
      <c r="AX804" s="450" t="s">
        <v>4974</v>
      </c>
    </row>
    <row r="805" spans="1:50" ht="35.15" hidden="1" customHeight="1">
      <c r="A805" s="149">
        <v>801</v>
      </c>
      <c r="B805" s="597" t="s">
        <v>1684</v>
      </c>
      <c r="C805" s="597"/>
      <c r="D805" s="597" t="s">
        <v>5384</v>
      </c>
      <c r="E805" s="597" t="s">
        <v>5385</v>
      </c>
      <c r="F805" s="597" t="s">
        <v>281</v>
      </c>
      <c r="G805" s="597">
        <v>1</v>
      </c>
      <c r="H805" s="597">
        <v>0</v>
      </c>
      <c r="I805" s="597" t="s">
        <v>4980</v>
      </c>
      <c r="J805" s="597" t="s">
        <v>5091</v>
      </c>
      <c r="K805" s="597" t="s">
        <v>2958</v>
      </c>
      <c r="L805" s="597" t="s">
        <v>1689</v>
      </c>
      <c r="M805" s="597" t="s">
        <v>1062</v>
      </c>
      <c r="N805" s="597" t="s">
        <v>5385</v>
      </c>
      <c r="O805" s="597" t="s">
        <v>5385</v>
      </c>
      <c r="P805" s="597" t="s">
        <v>5386</v>
      </c>
      <c r="Q805" s="597">
        <v>4504</v>
      </c>
      <c r="R805" s="621">
        <v>4504</v>
      </c>
      <c r="S805" s="621">
        <v>996</v>
      </c>
      <c r="T805" s="621">
        <v>3508</v>
      </c>
      <c r="U805" s="621">
        <v>0</v>
      </c>
      <c r="V805" s="621">
        <v>3508</v>
      </c>
      <c r="W805" s="622">
        <v>0.22109999999999999</v>
      </c>
      <c r="X805" s="464">
        <v>0</v>
      </c>
      <c r="Y805" s="464">
        <v>0</v>
      </c>
      <c r="Z805" s="464">
        <v>1</v>
      </c>
      <c r="AA805" s="464">
        <v>0</v>
      </c>
      <c r="AB805" s="464" t="s">
        <v>1684</v>
      </c>
      <c r="AC805" s="463" t="s">
        <v>5387</v>
      </c>
      <c r="AD805" s="463"/>
      <c r="AE805" s="463"/>
      <c r="AF805" s="463"/>
      <c r="AG805" s="463"/>
      <c r="AH805" s="463"/>
      <c r="AI805" s="463"/>
      <c r="AJ805" s="460"/>
      <c r="AK805" s="460"/>
      <c r="AL805" s="460"/>
      <c r="AM805" s="460"/>
      <c r="AN805" s="460"/>
      <c r="AO805" s="460"/>
      <c r="AP805" s="463" t="s">
        <v>289</v>
      </c>
      <c r="AQ805" s="463">
        <v>0</v>
      </c>
      <c r="AT805" s="177" t="s">
        <v>1684</v>
      </c>
      <c r="AU805" s="392" t="s">
        <v>4986</v>
      </c>
      <c r="AV805" s="392" t="s">
        <v>5388</v>
      </c>
      <c r="AW805" s="392" t="s">
        <v>5389</v>
      </c>
      <c r="AX805" s="450" t="s">
        <v>1684</v>
      </c>
    </row>
    <row r="806" spans="1:50" ht="35.15" hidden="1" customHeight="1">
      <c r="A806" s="149">
        <v>802</v>
      </c>
      <c r="B806" s="597" t="s">
        <v>1684</v>
      </c>
      <c r="C806" s="597"/>
      <c r="D806" s="597" t="s">
        <v>5390</v>
      </c>
      <c r="E806" s="597" t="s">
        <v>5391</v>
      </c>
      <c r="F806" s="597" t="s">
        <v>281</v>
      </c>
      <c r="G806" s="597">
        <v>1</v>
      </c>
      <c r="H806" s="597">
        <v>0</v>
      </c>
      <c r="I806" s="597" t="s">
        <v>4980</v>
      </c>
      <c r="J806" s="597" t="s">
        <v>5169</v>
      </c>
      <c r="K806" s="597" t="s">
        <v>1688</v>
      </c>
      <c r="L806" s="597" t="s">
        <v>1689</v>
      </c>
      <c r="M806" s="597" t="s">
        <v>1062</v>
      </c>
      <c r="N806" s="597" t="s">
        <v>5391</v>
      </c>
      <c r="O806" s="597" t="s">
        <v>5391</v>
      </c>
      <c r="P806" s="597" t="s">
        <v>5392</v>
      </c>
      <c r="Q806" s="597">
        <v>7334</v>
      </c>
      <c r="R806" s="621">
        <v>7056</v>
      </c>
      <c r="S806" s="621">
        <v>7034</v>
      </c>
      <c r="T806" s="621">
        <v>22</v>
      </c>
      <c r="U806" s="621">
        <v>0</v>
      </c>
      <c r="V806" s="621">
        <v>22</v>
      </c>
      <c r="W806" s="622">
        <v>0.99690000000000001</v>
      </c>
      <c r="X806" s="464">
        <v>1</v>
      </c>
      <c r="Y806" s="464">
        <v>1</v>
      </c>
      <c r="Z806" s="464">
        <v>1</v>
      </c>
      <c r="AA806" s="464">
        <v>1</v>
      </c>
      <c r="AB806" s="464" t="s">
        <v>1684</v>
      </c>
      <c r="AC806" s="463" t="s">
        <v>5393</v>
      </c>
      <c r="AD806" s="463"/>
      <c r="AE806" s="463"/>
      <c r="AF806" s="463"/>
      <c r="AG806" s="463"/>
      <c r="AH806" s="463"/>
      <c r="AI806" s="463"/>
      <c r="AJ806" s="460"/>
      <c r="AK806" s="460"/>
      <c r="AL806" s="460"/>
      <c r="AM806" s="460"/>
      <c r="AN806" s="460"/>
      <c r="AO806" s="460"/>
      <c r="AP806" s="463" t="s">
        <v>289</v>
      </c>
      <c r="AQ806" s="463">
        <v>0</v>
      </c>
      <c r="AT806" s="177" t="s">
        <v>1684</v>
      </c>
      <c r="AU806" s="392" t="s">
        <v>4992</v>
      </c>
      <c r="AV806" s="392" t="s">
        <v>5394</v>
      </c>
      <c r="AW806" s="392" t="s">
        <v>5395</v>
      </c>
      <c r="AX806" s="450" t="s">
        <v>4982</v>
      </c>
    </row>
    <row r="807" spans="1:50" ht="35.15" hidden="1" customHeight="1">
      <c r="A807" s="149">
        <v>803</v>
      </c>
      <c r="B807" s="597" t="s">
        <v>1684</v>
      </c>
      <c r="C807" s="597"/>
      <c r="D807" s="597" t="s">
        <v>5396</v>
      </c>
      <c r="E807" s="597" t="s">
        <v>5397</v>
      </c>
      <c r="F807" s="597" t="s">
        <v>281</v>
      </c>
      <c r="G807" s="597">
        <v>1</v>
      </c>
      <c r="H807" s="597">
        <v>0</v>
      </c>
      <c r="I807" s="597" t="s">
        <v>4980</v>
      </c>
      <c r="J807" s="597" t="s">
        <v>5212</v>
      </c>
      <c r="K807" s="597" t="s">
        <v>4982</v>
      </c>
      <c r="L807" s="597" t="s">
        <v>1689</v>
      </c>
      <c r="M807" s="597" t="s">
        <v>1062</v>
      </c>
      <c r="N807" s="597" t="s">
        <v>5397</v>
      </c>
      <c r="O807" s="597" t="s">
        <v>5398</v>
      </c>
      <c r="P807" s="597" t="s">
        <v>5399</v>
      </c>
      <c r="Q807" s="597">
        <v>11496</v>
      </c>
      <c r="R807" s="621">
        <v>11458</v>
      </c>
      <c r="S807" s="621">
        <v>11429</v>
      </c>
      <c r="T807" s="621">
        <v>29</v>
      </c>
      <c r="U807" s="621">
        <v>0</v>
      </c>
      <c r="V807" s="621">
        <v>29</v>
      </c>
      <c r="W807" s="622">
        <v>0.99750000000000005</v>
      </c>
      <c r="X807" s="464">
        <v>1</v>
      </c>
      <c r="Y807" s="464">
        <v>1</v>
      </c>
      <c r="Z807" s="464">
        <v>1</v>
      </c>
      <c r="AA807" s="464">
        <v>1</v>
      </c>
      <c r="AB807" s="464" t="s">
        <v>1684</v>
      </c>
      <c r="AC807" s="463" t="s">
        <v>5400</v>
      </c>
      <c r="AD807" s="463"/>
      <c r="AE807" s="463"/>
      <c r="AF807" s="463"/>
      <c r="AG807" s="463"/>
      <c r="AH807" s="463"/>
      <c r="AI807" s="463"/>
      <c r="AJ807" s="460"/>
      <c r="AK807" s="460"/>
      <c r="AL807" s="460"/>
      <c r="AM807" s="460"/>
      <c r="AN807" s="460"/>
      <c r="AO807" s="460"/>
      <c r="AP807" s="463" t="s">
        <v>289</v>
      </c>
      <c r="AQ807" s="463">
        <v>0</v>
      </c>
      <c r="AT807" s="177" t="s">
        <v>1684</v>
      </c>
      <c r="AU807" s="392" t="s">
        <v>4998</v>
      </c>
      <c r="AV807" s="392" t="s">
        <v>5401</v>
      </c>
      <c r="AW807" s="392" t="s">
        <v>5402</v>
      </c>
      <c r="AX807" s="450" t="s">
        <v>2958</v>
      </c>
    </row>
    <row r="808" spans="1:50" ht="35.15" hidden="1" customHeight="1">
      <c r="A808" s="149">
        <v>804</v>
      </c>
      <c r="B808" s="597" t="s">
        <v>1684</v>
      </c>
      <c r="C808" s="597"/>
      <c r="D808" s="597" t="s">
        <v>5403</v>
      </c>
      <c r="E808" s="597" t="s">
        <v>5404</v>
      </c>
      <c r="F808" s="597" t="s">
        <v>281</v>
      </c>
      <c r="G808" s="597">
        <v>1</v>
      </c>
      <c r="H808" s="597">
        <v>0</v>
      </c>
      <c r="I808" s="597" t="s">
        <v>4980</v>
      </c>
      <c r="J808" s="597" t="s">
        <v>5204</v>
      </c>
      <c r="K808" s="597" t="s">
        <v>1688</v>
      </c>
      <c r="L808" s="597" t="s">
        <v>1689</v>
      </c>
      <c r="M808" s="597" t="s">
        <v>1062</v>
      </c>
      <c r="N808" s="597" t="s">
        <v>5404</v>
      </c>
      <c r="O808" s="597" t="s">
        <v>5404</v>
      </c>
      <c r="P808" s="597" t="s">
        <v>5405</v>
      </c>
      <c r="Q808" s="597">
        <v>5702</v>
      </c>
      <c r="R808" s="621">
        <v>5712</v>
      </c>
      <c r="S808" s="621">
        <v>5652</v>
      </c>
      <c r="T808" s="621">
        <v>60</v>
      </c>
      <c r="U808" s="621">
        <v>0</v>
      </c>
      <c r="V808" s="621">
        <v>60</v>
      </c>
      <c r="W808" s="622">
        <v>0.98950000000000005</v>
      </c>
      <c r="X808" s="464">
        <v>1</v>
      </c>
      <c r="Y808" s="464">
        <v>0</v>
      </c>
      <c r="Z808" s="464">
        <v>1</v>
      </c>
      <c r="AA808" s="464">
        <v>0</v>
      </c>
      <c r="AB808" s="464" t="s">
        <v>1684</v>
      </c>
      <c r="AC808" s="463" t="s">
        <v>5406</v>
      </c>
      <c r="AD808" s="463"/>
      <c r="AE808" s="463"/>
      <c r="AF808" s="463"/>
      <c r="AG808" s="463"/>
      <c r="AH808" s="463"/>
      <c r="AI808" s="463"/>
      <c r="AJ808" s="460"/>
      <c r="AK808" s="460"/>
      <c r="AL808" s="460"/>
      <c r="AM808" s="460"/>
      <c r="AN808" s="460"/>
      <c r="AO808" s="460"/>
      <c r="AP808" s="463" t="s">
        <v>289</v>
      </c>
      <c r="AQ808" s="463">
        <v>0</v>
      </c>
      <c r="AT808" s="177" t="s">
        <v>1684</v>
      </c>
      <c r="AU808" s="392" t="s">
        <v>5005</v>
      </c>
      <c r="AV808" s="392" t="s">
        <v>5407</v>
      </c>
      <c r="AW808" s="392" t="s">
        <v>5408</v>
      </c>
      <c r="AX808" s="450" t="s">
        <v>5001</v>
      </c>
    </row>
    <row r="809" spans="1:50" ht="35.15" hidden="1" customHeight="1">
      <c r="A809" s="149">
        <v>805</v>
      </c>
      <c r="B809" s="597" t="s">
        <v>1684</v>
      </c>
      <c r="C809" s="597"/>
      <c r="D809" s="597" t="s">
        <v>5409</v>
      </c>
      <c r="E809" s="597" t="s">
        <v>5410</v>
      </c>
      <c r="F809" s="597" t="s">
        <v>281</v>
      </c>
      <c r="G809" s="597">
        <v>1</v>
      </c>
      <c r="H809" s="597">
        <v>0</v>
      </c>
      <c r="I809" s="597" t="s">
        <v>4980</v>
      </c>
      <c r="J809" s="597" t="s">
        <v>4995</v>
      </c>
      <c r="K809" s="597" t="s">
        <v>2958</v>
      </c>
      <c r="L809" s="597" t="s">
        <v>1689</v>
      </c>
      <c r="M809" s="597" t="s">
        <v>1062</v>
      </c>
      <c r="N809" s="597" t="s">
        <v>2958</v>
      </c>
      <c r="O809" s="597" t="s">
        <v>2958</v>
      </c>
      <c r="P809" s="597" t="s">
        <v>5411</v>
      </c>
      <c r="Q809" s="597">
        <v>4169</v>
      </c>
      <c r="R809" s="621">
        <v>4508</v>
      </c>
      <c r="S809" s="621">
        <v>4231</v>
      </c>
      <c r="T809" s="621">
        <v>270</v>
      </c>
      <c r="U809" s="621">
        <v>7</v>
      </c>
      <c r="V809" s="621">
        <v>277</v>
      </c>
      <c r="W809" s="622">
        <v>0.93859999999999999</v>
      </c>
      <c r="X809" s="464">
        <v>0</v>
      </c>
      <c r="Y809" s="464">
        <v>1</v>
      </c>
      <c r="Z809" s="464">
        <v>1</v>
      </c>
      <c r="AA809" s="464">
        <v>0</v>
      </c>
      <c r="AB809" s="464" t="s">
        <v>1684</v>
      </c>
      <c r="AC809" s="463" t="s">
        <v>5412</v>
      </c>
      <c r="AD809" s="463"/>
      <c r="AE809" s="463"/>
      <c r="AF809" s="463"/>
      <c r="AG809" s="463"/>
      <c r="AH809" s="463"/>
      <c r="AI809" s="463"/>
      <c r="AJ809" s="460"/>
      <c r="AK809" s="460"/>
      <c r="AL809" s="460"/>
      <c r="AM809" s="460"/>
      <c r="AN809" s="460"/>
      <c r="AO809" s="460"/>
      <c r="AP809" s="463" t="s">
        <v>289</v>
      </c>
      <c r="AQ809" s="463">
        <v>0</v>
      </c>
      <c r="AT809" s="177" t="s">
        <v>1684</v>
      </c>
      <c r="AU809" s="392" t="s">
        <v>5014</v>
      </c>
      <c r="AV809" s="392" t="s">
        <v>5413</v>
      </c>
      <c r="AW809" s="392" t="s">
        <v>5414</v>
      </c>
      <c r="AX809" s="450" t="s">
        <v>5009</v>
      </c>
    </row>
    <row r="810" spans="1:50" ht="35.15" hidden="1" customHeight="1">
      <c r="A810" s="149">
        <v>806</v>
      </c>
      <c r="B810" s="597" t="s">
        <v>1684</v>
      </c>
      <c r="C810" s="597"/>
      <c r="D810" s="597" t="s">
        <v>5415</v>
      </c>
      <c r="E810" s="597" t="s">
        <v>5416</v>
      </c>
      <c r="F810" s="597" t="s">
        <v>281</v>
      </c>
      <c r="G810" s="597">
        <v>1</v>
      </c>
      <c r="H810" s="597">
        <v>0</v>
      </c>
      <c r="I810" s="597" t="s">
        <v>4980</v>
      </c>
      <c r="J810" s="597" t="s">
        <v>5197</v>
      </c>
      <c r="K810" s="597" t="s">
        <v>4982</v>
      </c>
      <c r="L810" s="597" t="s">
        <v>1689</v>
      </c>
      <c r="M810" s="597" t="s">
        <v>1062</v>
      </c>
      <c r="N810" s="597" t="s">
        <v>5416</v>
      </c>
      <c r="O810" s="597" t="s">
        <v>5416</v>
      </c>
      <c r="P810" s="597" t="s">
        <v>5417</v>
      </c>
      <c r="Q810" s="597">
        <v>6210</v>
      </c>
      <c r="R810" s="621">
        <v>6201</v>
      </c>
      <c r="S810" s="621">
        <v>6148</v>
      </c>
      <c r="T810" s="621">
        <v>49</v>
      </c>
      <c r="U810" s="621">
        <v>4</v>
      </c>
      <c r="V810" s="621">
        <v>53</v>
      </c>
      <c r="W810" s="622">
        <v>0.99150000000000005</v>
      </c>
      <c r="X810" s="464">
        <v>1</v>
      </c>
      <c r="Y810" s="464">
        <v>0</v>
      </c>
      <c r="Z810" s="464">
        <v>1</v>
      </c>
      <c r="AA810" s="464">
        <v>0</v>
      </c>
      <c r="AB810" s="464" t="s">
        <v>1684</v>
      </c>
      <c r="AC810" s="463" t="s">
        <v>5418</v>
      </c>
      <c r="AD810" s="463"/>
      <c r="AE810" s="463"/>
      <c r="AF810" s="463"/>
      <c r="AG810" s="463"/>
      <c r="AH810" s="463"/>
      <c r="AI810" s="463"/>
      <c r="AJ810" s="460"/>
      <c r="AK810" s="460"/>
      <c r="AL810" s="460"/>
      <c r="AM810" s="460"/>
      <c r="AN810" s="460"/>
      <c r="AO810" s="460"/>
      <c r="AP810" s="463" t="s">
        <v>289</v>
      </c>
      <c r="AQ810" s="463">
        <v>0</v>
      </c>
      <c r="AT810" s="177" t="s">
        <v>1684</v>
      </c>
      <c r="AU810" s="392" t="s">
        <v>5021</v>
      </c>
      <c r="AV810" s="392" t="s">
        <v>5419</v>
      </c>
      <c r="AW810" s="392" t="s">
        <v>5420</v>
      </c>
      <c r="AX810" s="450" t="s">
        <v>5017</v>
      </c>
    </row>
    <row r="811" spans="1:50" ht="35.15" hidden="1" customHeight="1">
      <c r="A811" s="149">
        <v>807</v>
      </c>
      <c r="B811" s="597" t="s">
        <v>1684</v>
      </c>
      <c r="C811" s="597"/>
      <c r="D811" s="597" t="s">
        <v>5421</v>
      </c>
      <c r="E811" s="597" t="s">
        <v>5422</v>
      </c>
      <c r="F811" s="597" t="s">
        <v>281</v>
      </c>
      <c r="G811" s="597">
        <v>1</v>
      </c>
      <c r="H811" s="597">
        <v>0</v>
      </c>
      <c r="I811" s="597" t="s">
        <v>4980</v>
      </c>
      <c r="J811" s="597" t="s">
        <v>5055</v>
      </c>
      <c r="K811" s="597" t="s">
        <v>4982</v>
      </c>
      <c r="L811" s="597" t="s">
        <v>1689</v>
      </c>
      <c r="M811" s="597" t="s">
        <v>1062</v>
      </c>
      <c r="N811" s="597" t="s">
        <v>5422</v>
      </c>
      <c r="O811" s="597" t="s">
        <v>5422</v>
      </c>
      <c r="P811" s="597" t="s">
        <v>5423</v>
      </c>
      <c r="Q811" s="597">
        <v>10222</v>
      </c>
      <c r="R811" s="621">
        <v>10273</v>
      </c>
      <c r="S811" s="621">
        <v>10238</v>
      </c>
      <c r="T811" s="621">
        <v>35</v>
      </c>
      <c r="U811" s="621">
        <v>0</v>
      </c>
      <c r="V811" s="621">
        <v>35</v>
      </c>
      <c r="W811" s="622">
        <v>0.99660000000000004</v>
      </c>
      <c r="X811" s="464">
        <v>1</v>
      </c>
      <c r="Y811" s="464">
        <v>1</v>
      </c>
      <c r="Z811" s="464">
        <v>1</v>
      </c>
      <c r="AA811" s="464">
        <v>1</v>
      </c>
      <c r="AB811" s="464" t="s">
        <v>1684</v>
      </c>
      <c r="AC811" s="463" t="s">
        <v>5424</v>
      </c>
      <c r="AD811" s="463"/>
      <c r="AE811" s="463"/>
      <c r="AF811" s="463"/>
      <c r="AG811" s="463"/>
      <c r="AH811" s="463"/>
      <c r="AI811" s="463"/>
      <c r="AJ811" s="460"/>
      <c r="AK811" s="460"/>
      <c r="AL811" s="460"/>
      <c r="AM811" s="460"/>
      <c r="AN811" s="460"/>
      <c r="AO811" s="460"/>
      <c r="AP811" s="463" t="s">
        <v>289</v>
      </c>
      <c r="AQ811" s="463">
        <v>0</v>
      </c>
      <c r="AT811" s="177" t="s">
        <v>1684</v>
      </c>
      <c r="AU811" s="392" t="s">
        <v>5027</v>
      </c>
      <c r="AV811" s="392" t="s">
        <v>5425</v>
      </c>
      <c r="AW811" s="392" t="s">
        <v>5426</v>
      </c>
      <c r="AX811" s="450" t="s">
        <v>1688</v>
      </c>
    </row>
    <row r="812" spans="1:50" ht="35.15" hidden="1" customHeight="1">
      <c r="A812" s="149">
        <v>808</v>
      </c>
      <c r="B812" s="597" t="s">
        <v>1684</v>
      </c>
      <c r="C812" s="597"/>
      <c r="D812" s="597" t="s">
        <v>5427</v>
      </c>
      <c r="E812" s="597" t="s">
        <v>5428</v>
      </c>
      <c r="F812" s="597" t="s">
        <v>281</v>
      </c>
      <c r="G812" s="597">
        <v>1</v>
      </c>
      <c r="H812" s="597">
        <v>0</v>
      </c>
      <c r="I812" s="597" t="s">
        <v>4980</v>
      </c>
      <c r="J812" s="597" t="s">
        <v>4995</v>
      </c>
      <c r="K812" s="597" t="s">
        <v>2958</v>
      </c>
      <c r="L812" s="597" t="s">
        <v>1689</v>
      </c>
      <c r="M812" s="597" t="s">
        <v>1062</v>
      </c>
      <c r="N812" s="597" t="s">
        <v>5428</v>
      </c>
      <c r="O812" s="597" t="s">
        <v>5428</v>
      </c>
      <c r="P812" s="597" t="s">
        <v>5429</v>
      </c>
      <c r="Q812" s="597">
        <v>4580</v>
      </c>
      <c r="R812" s="621">
        <v>4607</v>
      </c>
      <c r="S812" s="621">
        <v>4554</v>
      </c>
      <c r="T812" s="621">
        <v>53</v>
      </c>
      <c r="U812" s="621">
        <v>0</v>
      </c>
      <c r="V812" s="621">
        <v>53</v>
      </c>
      <c r="W812" s="622">
        <v>0.98850000000000005</v>
      </c>
      <c r="X812" s="464">
        <v>1</v>
      </c>
      <c r="Y812" s="464">
        <v>1</v>
      </c>
      <c r="Z812" s="464">
        <v>1</v>
      </c>
      <c r="AA812" s="464">
        <v>1</v>
      </c>
      <c r="AB812" s="464" t="s">
        <v>1684</v>
      </c>
      <c r="AC812" s="463" t="s">
        <v>5430</v>
      </c>
      <c r="AD812" s="463"/>
      <c r="AE812" s="463"/>
      <c r="AF812" s="463"/>
      <c r="AG812" s="463"/>
      <c r="AH812" s="463"/>
      <c r="AI812" s="463"/>
      <c r="AJ812" s="460"/>
      <c r="AK812" s="460"/>
      <c r="AL812" s="460"/>
      <c r="AM812" s="460"/>
      <c r="AN812" s="460"/>
      <c r="AO812" s="460"/>
      <c r="AP812" s="463" t="s">
        <v>289</v>
      </c>
      <c r="AQ812" s="463">
        <v>0</v>
      </c>
      <c r="AT812" s="177" t="s">
        <v>1684</v>
      </c>
      <c r="AU812" s="392" t="s">
        <v>5034</v>
      </c>
      <c r="AV812" s="392" t="s">
        <v>5431</v>
      </c>
      <c r="AW812" s="392" t="s">
        <v>5432</v>
      </c>
      <c r="AX812" s="450" t="s">
        <v>5031</v>
      </c>
    </row>
    <row r="813" spans="1:50" ht="35.15" hidden="1" customHeight="1">
      <c r="A813" s="149">
        <v>809</v>
      </c>
      <c r="B813" s="597" t="s">
        <v>1684</v>
      </c>
      <c r="C813" s="597"/>
      <c r="D813" s="597" t="s">
        <v>5433</v>
      </c>
      <c r="E813" s="597" t="s">
        <v>5326</v>
      </c>
      <c r="F813" s="597" t="s">
        <v>281</v>
      </c>
      <c r="G813" s="597">
        <v>1</v>
      </c>
      <c r="H813" s="597">
        <v>0</v>
      </c>
      <c r="I813" s="597" t="s">
        <v>4980</v>
      </c>
      <c r="J813" s="597" t="s">
        <v>5070</v>
      </c>
      <c r="K813" s="597" t="s">
        <v>5017</v>
      </c>
      <c r="L813" s="597" t="s">
        <v>1689</v>
      </c>
      <c r="M813" s="597" t="s">
        <v>1062</v>
      </c>
      <c r="N813" s="597" t="s">
        <v>5326</v>
      </c>
      <c r="O813" s="597" t="s">
        <v>5326</v>
      </c>
      <c r="P813" s="597" t="s">
        <v>5434</v>
      </c>
      <c r="Q813" s="597">
        <v>5449</v>
      </c>
      <c r="R813" s="621">
        <v>5249</v>
      </c>
      <c r="S813" s="621">
        <v>5150</v>
      </c>
      <c r="T813" s="621">
        <v>81</v>
      </c>
      <c r="U813" s="621">
        <v>18</v>
      </c>
      <c r="V813" s="621">
        <v>99</v>
      </c>
      <c r="W813" s="622">
        <v>0.98109999999999997</v>
      </c>
      <c r="X813" s="464">
        <v>1</v>
      </c>
      <c r="Y813" s="464">
        <v>1</v>
      </c>
      <c r="Z813" s="464">
        <v>1</v>
      </c>
      <c r="AA813" s="464">
        <v>1</v>
      </c>
      <c r="AB813" s="464" t="s">
        <v>1684</v>
      </c>
      <c r="AC813" s="463" t="s">
        <v>5435</v>
      </c>
      <c r="AD813" s="463"/>
      <c r="AE813" s="463"/>
      <c r="AF813" s="463"/>
      <c r="AG813" s="463"/>
      <c r="AH813" s="463"/>
      <c r="AI813" s="463"/>
      <c r="AJ813" s="460"/>
      <c r="AK813" s="460"/>
      <c r="AL813" s="460"/>
      <c r="AM813" s="460"/>
      <c r="AN813" s="460"/>
      <c r="AO813" s="460"/>
      <c r="AP813" s="463" t="s">
        <v>289</v>
      </c>
      <c r="AQ813" s="463">
        <v>0</v>
      </c>
      <c r="AT813" s="177" t="s">
        <v>1684</v>
      </c>
      <c r="AU813" s="392" t="s">
        <v>5043</v>
      </c>
      <c r="AV813" s="392" t="s">
        <v>5436</v>
      </c>
      <c r="AW813" s="392" t="s">
        <v>5437</v>
      </c>
      <c r="AX813" s="450" t="s">
        <v>5038</v>
      </c>
    </row>
    <row r="814" spans="1:50" ht="35.15" hidden="1" customHeight="1">
      <c r="A814" s="149">
        <v>810</v>
      </c>
      <c r="B814" s="597" t="s">
        <v>1684</v>
      </c>
      <c r="C814" s="597"/>
      <c r="D814" s="597" t="s">
        <v>5438</v>
      </c>
      <c r="E814" s="597" t="s">
        <v>5439</v>
      </c>
      <c r="F814" s="597" t="s">
        <v>281</v>
      </c>
      <c r="G814" s="597">
        <v>1</v>
      </c>
      <c r="H814" s="597">
        <v>0</v>
      </c>
      <c r="I814" s="597" t="s">
        <v>4980</v>
      </c>
      <c r="J814" s="597" t="s">
        <v>5070</v>
      </c>
      <c r="K814" s="597" t="s">
        <v>5017</v>
      </c>
      <c r="L814" s="597" t="s">
        <v>1689</v>
      </c>
      <c r="M814" s="597" t="s">
        <v>1062</v>
      </c>
      <c r="N814" s="597" t="s">
        <v>5069</v>
      </c>
      <c r="O814" s="597" t="s">
        <v>5440</v>
      </c>
      <c r="P814" s="597" t="s">
        <v>5441</v>
      </c>
      <c r="Q814" s="597">
        <v>8912</v>
      </c>
      <c r="R814" s="621">
        <v>9095</v>
      </c>
      <c r="S814" s="621">
        <v>8842</v>
      </c>
      <c r="T814" s="621">
        <v>253</v>
      </c>
      <c r="U814" s="621">
        <v>0</v>
      </c>
      <c r="V814" s="621">
        <v>253</v>
      </c>
      <c r="W814" s="622">
        <v>0.97219999999999995</v>
      </c>
      <c r="X814" s="464">
        <v>0</v>
      </c>
      <c r="Y814" s="464">
        <v>1</v>
      </c>
      <c r="Z814" s="464">
        <v>1</v>
      </c>
      <c r="AA814" s="464">
        <v>0</v>
      </c>
      <c r="AB814" s="464" t="s">
        <v>1684</v>
      </c>
      <c r="AC814" s="463" t="s">
        <v>5442</v>
      </c>
      <c r="AD814" s="463"/>
      <c r="AE814" s="463"/>
      <c r="AF814" s="463"/>
      <c r="AG814" s="463"/>
      <c r="AH814" s="463"/>
      <c r="AI814" s="463"/>
      <c r="AJ814" s="460"/>
      <c r="AK814" s="460"/>
      <c r="AL814" s="460"/>
      <c r="AM814" s="460"/>
      <c r="AN814" s="460"/>
      <c r="AO814" s="460"/>
      <c r="AP814" s="463" t="s">
        <v>289</v>
      </c>
      <c r="AQ814" s="463">
        <v>0</v>
      </c>
      <c r="AT814" s="177" t="s">
        <v>248</v>
      </c>
      <c r="AU814" s="392" t="s">
        <v>5050</v>
      </c>
      <c r="AV814" s="392" t="s">
        <v>5443</v>
      </c>
      <c r="AW814" s="392" t="s">
        <v>4438</v>
      </c>
      <c r="AX814" s="450" t="s">
        <v>5047</v>
      </c>
    </row>
    <row r="815" spans="1:50" ht="35.15" hidden="1" customHeight="1">
      <c r="A815" s="149">
        <v>811</v>
      </c>
      <c r="B815" s="597" t="s">
        <v>1684</v>
      </c>
      <c r="C815" s="597"/>
      <c r="D815" s="597" t="s">
        <v>5444</v>
      </c>
      <c r="E815" s="597" t="s">
        <v>5445</v>
      </c>
      <c r="F815" s="597" t="s">
        <v>281</v>
      </c>
      <c r="G815" s="597">
        <v>1</v>
      </c>
      <c r="H815" s="597">
        <v>0</v>
      </c>
      <c r="I815" s="597" t="s">
        <v>4980</v>
      </c>
      <c r="J815" s="597" t="s">
        <v>5204</v>
      </c>
      <c r="K815" s="597" t="s">
        <v>1688</v>
      </c>
      <c r="L815" s="597" t="s">
        <v>1689</v>
      </c>
      <c r="M815" s="597" t="s">
        <v>1062</v>
      </c>
      <c r="N815" s="597" t="s">
        <v>5445</v>
      </c>
      <c r="O815" s="597" t="s">
        <v>5445</v>
      </c>
      <c r="P815" s="597" t="s">
        <v>5446</v>
      </c>
      <c r="Q815" s="597">
        <v>5050</v>
      </c>
      <c r="R815" s="621">
        <v>5050</v>
      </c>
      <c r="S815" s="621">
        <v>5050</v>
      </c>
      <c r="T815" s="621">
        <v>0</v>
      </c>
      <c r="U815" s="621">
        <v>0</v>
      </c>
      <c r="V815" s="621">
        <v>0</v>
      </c>
      <c r="W815" s="622">
        <v>1</v>
      </c>
      <c r="X815" s="464">
        <v>1</v>
      </c>
      <c r="Y815" s="464">
        <v>1</v>
      </c>
      <c r="Z815" s="464">
        <v>1</v>
      </c>
      <c r="AA815" s="464">
        <v>1</v>
      </c>
      <c r="AB815" s="464" t="s">
        <v>1684</v>
      </c>
      <c r="AC815" s="463" t="s">
        <v>5447</v>
      </c>
      <c r="AD815" s="463"/>
      <c r="AE815" s="463"/>
      <c r="AF815" s="463"/>
      <c r="AG815" s="463"/>
      <c r="AH815" s="463"/>
      <c r="AI815" s="463"/>
      <c r="AJ815" s="460"/>
      <c r="AK815" s="460"/>
      <c r="AL815" s="460"/>
      <c r="AM815" s="460"/>
      <c r="AN815" s="460"/>
      <c r="AO815" s="460"/>
      <c r="AP815" s="463" t="s">
        <v>289</v>
      </c>
      <c r="AQ815" s="463">
        <v>0</v>
      </c>
      <c r="AT815" s="177" t="s">
        <v>1684</v>
      </c>
      <c r="AU815" s="392" t="s">
        <v>5059</v>
      </c>
      <c r="AV815" s="392" t="s">
        <v>5448</v>
      </c>
      <c r="AW815" s="392" t="s">
        <v>5449</v>
      </c>
      <c r="AX815" s="450" t="s">
        <v>5054</v>
      </c>
    </row>
    <row r="816" spans="1:50" ht="35.15" hidden="1" customHeight="1">
      <c r="A816" s="149">
        <v>812</v>
      </c>
      <c r="B816" s="597" t="s">
        <v>1684</v>
      </c>
      <c r="C816" s="597"/>
      <c r="D816" s="597" t="s">
        <v>5450</v>
      </c>
      <c r="E816" s="597" t="s">
        <v>5451</v>
      </c>
      <c r="F816" s="597" t="s">
        <v>281</v>
      </c>
      <c r="G816" s="597">
        <v>1</v>
      </c>
      <c r="H816" s="597">
        <v>0</v>
      </c>
      <c r="I816" s="597" t="s">
        <v>4980</v>
      </c>
      <c r="J816" s="597" t="s">
        <v>4995</v>
      </c>
      <c r="K816" s="597" t="s">
        <v>2958</v>
      </c>
      <c r="L816" s="597" t="s">
        <v>1689</v>
      </c>
      <c r="M816" s="597" t="s">
        <v>1062</v>
      </c>
      <c r="N816" s="597" t="s">
        <v>5451</v>
      </c>
      <c r="O816" s="597" t="s">
        <v>5451</v>
      </c>
      <c r="P816" s="597" t="s">
        <v>5452</v>
      </c>
      <c r="Q816" s="597">
        <v>2695</v>
      </c>
      <c r="R816" s="621">
        <v>2789</v>
      </c>
      <c r="S816" s="621">
        <v>2654</v>
      </c>
      <c r="T816" s="621">
        <v>135</v>
      </c>
      <c r="U816" s="621">
        <v>0</v>
      </c>
      <c r="V816" s="621">
        <v>135</v>
      </c>
      <c r="W816" s="622">
        <v>0.9516</v>
      </c>
      <c r="X816" s="464">
        <v>0</v>
      </c>
      <c r="Y816" s="464">
        <v>1</v>
      </c>
      <c r="Z816" s="464">
        <v>1</v>
      </c>
      <c r="AA816" s="464">
        <v>0</v>
      </c>
      <c r="AB816" s="464" t="s">
        <v>1684</v>
      </c>
      <c r="AC816" s="463" t="s">
        <v>5453</v>
      </c>
      <c r="AD816" s="463"/>
      <c r="AE816" s="463"/>
      <c r="AF816" s="463"/>
      <c r="AG816" s="463"/>
      <c r="AH816" s="463"/>
      <c r="AI816" s="463"/>
      <c r="AJ816" s="460"/>
      <c r="AK816" s="460"/>
      <c r="AL816" s="460"/>
      <c r="AM816" s="460"/>
      <c r="AN816" s="460"/>
      <c r="AO816" s="460"/>
      <c r="AP816" s="463" t="s">
        <v>289</v>
      </c>
      <c r="AQ816" s="463">
        <v>0</v>
      </c>
      <c r="AT816" s="177" t="s">
        <v>1684</v>
      </c>
      <c r="AU816" s="392" t="s">
        <v>5066</v>
      </c>
      <c r="AV816" s="392" t="s">
        <v>5454</v>
      </c>
      <c r="AW816" s="392" t="s">
        <v>5455</v>
      </c>
      <c r="AX816" s="450" t="s">
        <v>5062</v>
      </c>
    </row>
    <row r="817" spans="1:50" ht="35.15" hidden="1" customHeight="1">
      <c r="A817" s="149">
        <v>813</v>
      </c>
      <c r="B817" s="597" t="s">
        <v>1684</v>
      </c>
      <c r="C817" s="597"/>
      <c r="D817" s="597" t="s">
        <v>5456</v>
      </c>
      <c r="E817" s="597" t="s">
        <v>5457</v>
      </c>
      <c r="F817" s="597" t="s">
        <v>281</v>
      </c>
      <c r="G817" s="597">
        <v>2</v>
      </c>
      <c r="H817" s="597">
        <v>0</v>
      </c>
      <c r="I817" s="597" t="s">
        <v>4980</v>
      </c>
      <c r="J817" s="597" t="s">
        <v>5032</v>
      </c>
      <c r="K817" s="597" t="s">
        <v>4982</v>
      </c>
      <c r="L817" s="597" t="s">
        <v>1689</v>
      </c>
      <c r="M817" s="597" t="s">
        <v>1062</v>
      </c>
      <c r="N817" s="597" t="s">
        <v>5457</v>
      </c>
      <c r="O817" s="597" t="s">
        <v>5458</v>
      </c>
      <c r="P817" s="597" t="s">
        <v>5459</v>
      </c>
      <c r="Q817" s="597">
        <v>6205</v>
      </c>
      <c r="R817" s="621">
        <v>6401</v>
      </c>
      <c r="S817" s="621">
        <v>6274</v>
      </c>
      <c r="T817" s="621">
        <v>67</v>
      </c>
      <c r="U817" s="621">
        <v>60</v>
      </c>
      <c r="V817" s="621">
        <v>127</v>
      </c>
      <c r="W817" s="622">
        <v>0.98019999999999996</v>
      </c>
      <c r="X817" s="464">
        <v>1</v>
      </c>
      <c r="Y817" s="464">
        <v>1</v>
      </c>
      <c r="Z817" s="464">
        <v>1</v>
      </c>
      <c r="AA817" s="464">
        <v>1</v>
      </c>
      <c r="AB817" s="464" t="s">
        <v>1684</v>
      </c>
      <c r="AC817" s="463" t="s">
        <v>5460</v>
      </c>
      <c r="AD817" s="463" t="s">
        <v>5461</v>
      </c>
      <c r="AE817" s="463"/>
      <c r="AF817" s="463"/>
      <c r="AG817" s="463"/>
      <c r="AH817" s="463"/>
      <c r="AI817" s="463"/>
      <c r="AJ817" s="460"/>
      <c r="AK817" s="460"/>
      <c r="AL817" s="460"/>
      <c r="AM817" s="460"/>
      <c r="AN817" s="460"/>
      <c r="AO817" s="460"/>
      <c r="AP817" s="463" t="s">
        <v>289</v>
      </c>
      <c r="AQ817" s="463">
        <v>0</v>
      </c>
      <c r="AT817" s="177" t="s">
        <v>1684</v>
      </c>
      <c r="AU817" s="392" t="s">
        <v>5073</v>
      </c>
      <c r="AV817" s="392" t="s">
        <v>5462</v>
      </c>
      <c r="AW817" s="392" t="s">
        <v>5069</v>
      </c>
      <c r="AX817" s="450" t="s">
        <v>5069</v>
      </c>
    </row>
    <row r="818" spans="1:50" ht="35.15" hidden="1" customHeight="1">
      <c r="A818" s="149">
        <v>814</v>
      </c>
      <c r="B818" s="597" t="s">
        <v>1684</v>
      </c>
      <c r="C818" s="597"/>
      <c r="D818" s="597" t="s">
        <v>5463</v>
      </c>
      <c r="E818" s="597" t="s">
        <v>5464</v>
      </c>
      <c r="F818" s="597" t="s">
        <v>281</v>
      </c>
      <c r="G818" s="597">
        <v>1</v>
      </c>
      <c r="H818" s="597">
        <v>0</v>
      </c>
      <c r="I818" s="597" t="s">
        <v>4980</v>
      </c>
      <c r="J818" s="597" t="s">
        <v>5212</v>
      </c>
      <c r="K818" s="597" t="s">
        <v>4982</v>
      </c>
      <c r="L818" s="597" t="s">
        <v>1689</v>
      </c>
      <c r="M818" s="597" t="s">
        <v>1062</v>
      </c>
      <c r="N818" s="597" t="s">
        <v>5464</v>
      </c>
      <c r="O818" s="597" t="s">
        <v>5465</v>
      </c>
      <c r="P818" s="597" t="s">
        <v>5466</v>
      </c>
      <c r="Q818" s="597">
        <v>5916</v>
      </c>
      <c r="R818" s="621">
        <v>5833</v>
      </c>
      <c r="S818" s="621">
        <v>5720</v>
      </c>
      <c r="T818" s="621">
        <v>113</v>
      </c>
      <c r="U818" s="621">
        <v>0</v>
      </c>
      <c r="V818" s="621">
        <v>113</v>
      </c>
      <c r="W818" s="622">
        <v>0.98060000000000003</v>
      </c>
      <c r="X818" s="464">
        <v>1</v>
      </c>
      <c r="Y818" s="464">
        <v>1</v>
      </c>
      <c r="Z818" s="464">
        <v>1</v>
      </c>
      <c r="AA818" s="464">
        <v>1</v>
      </c>
      <c r="AB818" s="464" t="s">
        <v>1684</v>
      </c>
      <c r="AC818" s="463" t="s">
        <v>5467</v>
      </c>
      <c r="AD818" s="463"/>
      <c r="AE818" s="463"/>
      <c r="AF818" s="463"/>
      <c r="AG818" s="463"/>
      <c r="AH818" s="463"/>
      <c r="AI818" s="463"/>
      <c r="AJ818" s="460"/>
      <c r="AK818" s="460"/>
      <c r="AL818" s="460"/>
      <c r="AM818" s="460"/>
      <c r="AN818" s="460"/>
      <c r="AO818" s="460"/>
      <c r="AP818" s="463" t="s">
        <v>289</v>
      </c>
      <c r="AQ818" s="463">
        <v>0</v>
      </c>
      <c r="AT818" s="177" t="s">
        <v>1684</v>
      </c>
      <c r="AU818" s="392" t="s">
        <v>5080</v>
      </c>
      <c r="AV818" s="392" t="s">
        <v>5468</v>
      </c>
      <c r="AW818" s="392" t="s">
        <v>5469</v>
      </c>
      <c r="AX818" s="450" t="s">
        <v>5076</v>
      </c>
    </row>
    <row r="819" spans="1:50" ht="35.15" hidden="1" customHeight="1">
      <c r="A819" s="149">
        <v>815</v>
      </c>
      <c r="B819" s="597" t="s">
        <v>1684</v>
      </c>
      <c r="C819" s="597"/>
      <c r="D819" s="597" t="s">
        <v>5470</v>
      </c>
      <c r="E819" s="597" t="s">
        <v>5471</v>
      </c>
      <c r="F819" s="597" t="s">
        <v>281</v>
      </c>
      <c r="G819" s="597">
        <v>2</v>
      </c>
      <c r="H819" s="597">
        <v>0</v>
      </c>
      <c r="I819" s="597" t="s">
        <v>4980</v>
      </c>
      <c r="J819" s="597" t="s">
        <v>5010</v>
      </c>
      <c r="K819" s="597" t="s">
        <v>2958</v>
      </c>
      <c r="L819" s="597" t="s">
        <v>1689</v>
      </c>
      <c r="M819" s="597" t="s">
        <v>1062</v>
      </c>
      <c r="N819" s="597" t="s">
        <v>5471</v>
      </c>
      <c r="O819" s="597" t="s">
        <v>5472</v>
      </c>
      <c r="P819" s="597" t="s">
        <v>5473</v>
      </c>
      <c r="Q819" s="597">
        <v>4797</v>
      </c>
      <c r="R819" s="621">
        <v>4797</v>
      </c>
      <c r="S819" s="621">
        <v>4732</v>
      </c>
      <c r="T819" s="621">
        <v>0</v>
      </c>
      <c r="U819" s="621">
        <v>65</v>
      </c>
      <c r="V819" s="621">
        <v>65</v>
      </c>
      <c r="W819" s="622">
        <v>0.98640000000000005</v>
      </c>
      <c r="X819" s="464">
        <v>1</v>
      </c>
      <c r="Y819" s="464">
        <v>1</v>
      </c>
      <c r="Z819" s="464">
        <v>1</v>
      </c>
      <c r="AA819" s="464">
        <v>1</v>
      </c>
      <c r="AB819" s="464" t="s">
        <v>1684</v>
      </c>
      <c r="AC819" s="463" t="s">
        <v>5474</v>
      </c>
      <c r="AD819" s="463" t="s">
        <v>5475</v>
      </c>
      <c r="AE819" s="463"/>
      <c r="AF819" s="463"/>
      <c r="AG819" s="463"/>
      <c r="AH819" s="463"/>
      <c r="AI819" s="463"/>
      <c r="AJ819" s="460"/>
      <c r="AK819" s="460"/>
      <c r="AL819" s="460"/>
      <c r="AM819" s="460"/>
      <c r="AN819" s="460"/>
      <c r="AO819" s="460"/>
      <c r="AP819" s="463" t="s">
        <v>289</v>
      </c>
      <c r="AQ819" s="463">
        <v>0</v>
      </c>
      <c r="AT819" s="177" t="s">
        <v>1684</v>
      </c>
      <c r="AU819" s="392" t="s">
        <v>5086</v>
      </c>
      <c r="AV819" s="392" t="s">
        <v>5476</v>
      </c>
      <c r="AW819" s="392" t="s">
        <v>5084</v>
      </c>
      <c r="AX819" s="450" t="s">
        <v>5084</v>
      </c>
    </row>
    <row r="820" spans="1:50" ht="35.15" hidden="1" customHeight="1">
      <c r="A820" s="149">
        <v>816</v>
      </c>
      <c r="B820" s="597" t="s">
        <v>1684</v>
      </c>
      <c r="C820" s="597"/>
      <c r="D820" s="597" t="s">
        <v>5477</v>
      </c>
      <c r="E820" s="597" t="s">
        <v>5478</v>
      </c>
      <c r="F820" s="597" t="s">
        <v>281</v>
      </c>
      <c r="G820" s="597">
        <v>1</v>
      </c>
      <c r="H820" s="597">
        <v>0</v>
      </c>
      <c r="I820" s="597" t="s">
        <v>4980</v>
      </c>
      <c r="J820" s="597" t="s">
        <v>5212</v>
      </c>
      <c r="K820" s="597" t="s">
        <v>4982</v>
      </c>
      <c r="L820" s="597" t="s">
        <v>1689</v>
      </c>
      <c r="M820" s="597" t="s">
        <v>1062</v>
      </c>
      <c r="N820" s="597" t="s">
        <v>5478</v>
      </c>
      <c r="O820" s="597" t="s">
        <v>5478</v>
      </c>
      <c r="P820" s="597" t="s">
        <v>5479</v>
      </c>
      <c r="Q820" s="597">
        <v>2706</v>
      </c>
      <c r="R820" s="621">
        <v>2665</v>
      </c>
      <c r="S820" s="621">
        <v>2567</v>
      </c>
      <c r="T820" s="621">
        <v>90</v>
      </c>
      <c r="U820" s="621">
        <v>8</v>
      </c>
      <c r="V820" s="621">
        <v>98</v>
      </c>
      <c r="W820" s="622">
        <v>0.96319999999999995</v>
      </c>
      <c r="X820" s="464">
        <v>0</v>
      </c>
      <c r="Y820" s="464">
        <v>1</v>
      </c>
      <c r="Z820" s="464">
        <v>1</v>
      </c>
      <c r="AA820" s="464">
        <v>0</v>
      </c>
      <c r="AB820" s="464" t="s">
        <v>1684</v>
      </c>
      <c r="AC820" s="463" t="s">
        <v>5480</v>
      </c>
      <c r="AD820" s="463"/>
      <c r="AE820" s="463"/>
      <c r="AF820" s="463"/>
      <c r="AG820" s="463"/>
      <c r="AH820" s="463"/>
      <c r="AI820" s="463"/>
      <c r="AJ820" s="460"/>
      <c r="AK820" s="460"/>
      <c r="AL820" s="460"/>
      <c r="AM820" s="460"/>
      <c r="AN820" s="460"/>
      <c r="AO820" s="460"/>
      <c r="AP820" s="463" t="s">
        <v>289</v>
      </c>
      <c r="AQ820" s="463">
        <v>0</v>
      </c>
      <c r="AT820" s="177" t="s">
        <v>1684</v>
      </c>
      <c r="AU820" s="392" t="s">
        <v>5093</v>
      </c>
      <c r="AV820" s="392" t="s">
        <v>5481</v>
      </c>
      <c r="AW820" s="392" t="s">
        <v>5090</v>
      </c>
      <c r="AX820" s="450" t="s">
        <v>5090</v>
      </c>
    </row>
    <row r="821" spans="1:50" ht="35.15" hidden="1" customHeight="1">
      <c r="A821" s="149">
        <v>817</v>
      </c>
      <c r="B821" s="597" t="s">
        <v>1684</v>
      </c>
      <c r="C821" s="597"/>
      <c r="D821" s="597" t="s">
        <v>5482</v>
      </c>
      <c r="E821" s="597" t="s">
        <v>5483</v>
      </c>
      <c r="F821" s="597" t="s">
        <v>281</v>
      </c>
      <c r="G821" s="597">
        <v>1</v>
      </c>
      <c r="H821" s="597">
        <v>0</v>
      </c>
      <c r="I821" s="597" t="s">
        <v>4980</v>
      </c>
      <c r="J821" s="597" t="s">
        <v>5197</v>
      </c>
      <c r="K821" s="597" t="s">
        <v>4982</v>
      </c>
      <c r="L821" s="597" t="s">
        <v>1689</v>
      </c>
      <c r="M821" s="597" t="s">
        <v>1062</v>
      </c>
      <c r="N821" s="597" t="s">
        <v>5484</v>
      </c>
      <c r="O821" s="597" t="s">
        <v>5484</v>
      </c>
      <c r="P821" s="597" t="s">
        <v>5485</v>
      </c>
      <c r="Q821" s="597">
        <v>4393</v>
      </c>
      <c r="R821" s="621">
        <v>4369</v>
      </c>
      <c r="S821" s="621">
        <v>4289</v>
      </c>
      <c r="T821" s="621">
        <v>72</v>
      </c>
      <c r="U821" s="621">
        <v>8</v>
      </c>
      <c r="V821" s="621">
        <v>80</v>
      </c>
      <c r="W821" s="622">
        <v>0.98170000000000002</v>
      </c>
      <c r="X821" s="464">
        <v>1</v>
      </c>
      <c r="Y821" s="464">
        <v>1</v>
      </c>
      <c r="Z821" s="464">
        <v>1</v>
      </c>
      <c r="AA821" s="464">
        <v>1</v>
      </c>
      <c r="AB821" s="464" t="s">
        <v>1684</v>
      </c>
      <c r="AC821" s="463" t="s">
        <v>5486</v>
      </c>
      <c r="AD821" s="463"/>
      <c r="AE821" s="463"/>
      <c r="AF821" s="463"/>
      <c r="AG821" s="463"/>
      <c r="AH821" s="463"/>
      <c r="AI821" s="463"/>
      <c r="AJ821" s="460"/>
      <c r="AK821" s="460"/>
      <c r="AL821" s="460"/>
      <c r="AM821" s="460"/>
      <c r="AN821" s="460"/>
      <c r="AO821" s="460"/>
      <c r="AP821" s="463" t="s">
        <v>289</v>
      </c>
      <c r="AQ821" s="463">
        <v>0</v>
      </c>
      <c r="AT821" s="177" t="s">
        <v>1684</v>
      </c>
      <c r="AU821" s="392" t="s">
        <v>5101</v>
      </c>
      <c r="AV821" s="392" t="s">
        <v>5487</v>
      </c>
      <c r="AW821" s="392" t="s">
        <v>5488</v>
      </c>
      <c r="AX821" s="450" t="s">
        <v>5097</v>
      </c>
    </row>
    <row r="822" spans="1:50" ht="35.15" hidden="1" customHeight="1">
      <c r="A822" s="149">
        <v>818</v>
      </c>
      <c r="B822" s="597" t="s">
        <v>1684</v>
      </c>
      <c r="C822" s="597"/>
      <c r="D822" s="597" t="s">
        <v>5489</v>
      </c>
      <c r="E822" s="597" t="s">
        <v>5490</v>
      </c>
      <c r="F822" s="597" t="s">
        <v>281</v>
      </c>
      <c r="G822" s="597">
        <v>1</v>
      </c>
      <c r="H822" s="597">
        <v>0</v>
      </c>
      <c r="I822" s="597" t="s">
        <v>4980</v>
      </c>
      <c r="J822" s="597" t="s">
        <v>5169</v>
      </c>
      <c r="K822" s="597" t="s">
        <v>5017</v>
      </c>
      <c r="L822" s="597" t="s">
        <v>1689</v>
      </c>
      <c r="M822" s="597" t="s">
        <v>1062</v>
      </c>
      <c r="N822" s="597" t="s">
        <v>5490</v>
      </c>
      <c r="O822" s="597" t="s">
        <v>5491</v>
      </c>
      <c r="P822" s="597" t="s">
        <v>5492</v>
      </c>
      <c r="Q822" s="597">
        <v>6139</v>
      </c>
      <c r="R822" s="621">
        <v>5988</v>
      </c>
      <c r="S822" s="621">
        <v>5988</v>
      </c>
      <c r="T822" s="621">
        <v>0</v>
      </c>
      <c r="U822" s="621">
        <v>0</v>
      </c>
      <c r="V822" s="621">
        <v>0</v>
      </c>
      <c r="W822" s="622">
        <v>1</v>
      </c>
      <c r="X822" s="464">
        <v>1</v>
      </c>
      <c r="Y822" s="464">
        <v>1</v>
      </c>
      <c r="Z822" s="464">
        <v>1</v>
      </c>
      <c r="AA822" s="464">
        <v>1</v>
      </c>
      <c r="AB822" s="464" t="s">
        <v>1684</v>
      </c>
      <c r="AC822" s="463" t="s">
        <v>5493</v>
      </c>
      <c r="AD822" s="463"/>
      <c r="AE822" s="463"/>
      <c r="AF822" s="463"/>
      <c r="AG822" s="463"/>
      <c r="AH822" s="463"/>
      <c r="AI822" s="463"/>
      <c r="AJ822" s="460"/>
      <c r="AK822" s="460"/>
      <c r="AL822" s="460"/>
      <c r="AM822" s="460"/>
      <c r="AN822" s="460"/>
      <c r="AO822" s="460"/>
      <c r="AP822" s="463" t="s">
        <v>289</v>
      </c>
      <c r="AQ822" s="463">
        <v>0</v>
      </c>
      <c r="AT822" s="177" t="s">
        <v>1684</v>
      </c>
      <c r="AU822" s="392" t="s">
        <v>5106</v>
      </c>
      <c r="AV822" s="392" t="s">
        <v>5494</v>
      </c>
      <c r="AW822" s="392" t="s">
        <v>5104</v>
      </c>
      <c r="AX822" s="450" t="s">
        <v>5104</v>
      </c>
    </row>
    <row r="823" spans="1:50" ht="35.15" hidden="1" customHeight="1">
      <c r="A823" s="149">
        <v>819</v>
      </c>
      <c r="B823" s="597" t="s">
        <v>1684</v>
      </c>
      <c r="C823" s="597"/>
      <c r="D823" s="597" t="s">
        <v>5495</v>
      </c>
      <c r="E823" s="597" t="s">
        <v>5496</v>
      </c>
      <c r="F823" s="597" t="s">
        <v>281</v>
      </c>
      <c r="G823" s="597">
        <v>1</v>
      </c>
      <c r="H823" s="597">
        <v>0</v>
      </c>
      <c r="I823" s="597" t="s">
        <v>4980</v>
      </c>
      <c r="J823" s="597" t="s">
        <v>5070</v>
      </c>
      <c r="K823" s="597" t="s">
        <v>4982</v>
      </c>
      <c r="L823" s="597" t="s">
        <v>1689</v>
      </c>
      <c r="M823" s="597" t="s">
        <v>1062</v>
      </c>
      <c r="N823" s="597" t="s">
        <v>5496</v>
      </c>
      <c r="O823" s="597" t="s">
        <v>5496</v>
      </c>
      <c r="P823" s="597" t="s">
        <v>5497</v>
      </c>
      <c r="Q823" s="597">
        <v>5598</v>
      </c>
      <c r="R823" s="621">
        <v>5622</v>
      </c>
      <c r="S823" s="621">
        <v>5534</v>
      </c>
      <c r="T823" s="621">
        <v>76</v>
      </c>
      <c r="U823" s="621">
        <v>12</v>
      </c>
      <c r="V823" s="621">
        <v>88</v>
      </c>
      <c r="W823" s="622">
        <v>0.98429999999999995</v>
      </c>
      <c r="X823" s="464">
        <v>1</v>
      </c>
      <c r="Y823" s="464">
        <v>1</v>
      </c>
      <c r="Z823" s="464">
        <v>1</v>
      </c>
      <c r="AA823" s="464">
        <v>1</v>
      </c>
      <c r="AB823" s="464" t="s">
        <v>1684</v>
      </c>
      <c r="AC823" s="463" t="s">
        <v>5498</v>
      </c>
      <c r="AD823" s="463"/>
      <c r="AE823" s="463"/>
      <c r="AF823" s="463"/>
      <c r="AG823" s="463"/>
      <c r="AH823" s="463"/>
      <c r="AI823" s="463"/>
      <c r="AJ823" s="460"/>
      <c r="AK823" s="460"/>
      <c r="AL823" s="460"/>
      <c r="AM823" s="460"/>
      <c r="AN823" s="460"/>
      <c r="AO823" s="460"/>
      <c r="AP823" s="463" t="s">
        <v>289</v>
      </c>
      <c r="AQ823" s="463">
        <v>0</v>
      </c>
      <c r="AT823" s="177" t="s">
        <v>1684</v>
      </c>
      <c r="AU823" s="392" t="s">
        <v>5114</v>
      </c>
      <c r="AV823" s="392" t="s">
        <v>5499</v>
      </c>
      <c r="AW823" s="392" t="s">
        <v>5500</v>
      </c>
      <c r="AX823" s="450" t="s">
        <v>5110</v>
      </c>
    </row>
    <row r="824" spans="1:50" ht="35.15" hidden="1" customHeight="1">
      <c r="A824" s="149">
        <v>820</v>
      </c>
      <c r="B824" s="597" t="s">
        <v>1684</v>
      </c>
      <c r="C824" s="597"/>
      <c r="D824" s="597" t="s">
        <v>5501</v>
      </c>
      <c r="E824" s="597" t="s">
        <v>5502</v>
      </c>
      <c r="F824" s="597" t="s">
        <v>281</v>
      </c>
      <c r="G824" s="597">
        <v>2</v>
      </c>
      <c r="H824" s="597">
        <v>0</v>
      </c>
      <c r="I824" s="597" t="s">
        <v>4980</v>
      </c>
      <c r="J824" s="597" t="s">
        <v>5055</v>
      </c>
      <c r="K824" s="597" t="s">
        <v>4982</v>
      </c>
      <c r="L824" s="597" t="s">
        <v>1689</v>
      </c>
      <c r="M824" s="597" t="s">
        <v>1062</v>
      </c>
      <c r="N824" s="597" t="s">
        <v>5502</v>
      </c>
      <c r="O824" s="597" t="s">
        <v>5502</v>
      </c>
      <c r="P824" s="597" t="s">
        <v>5503</v>
      </c>
      <c r="Q824" s="597">
        <v>7109</v>
      </c>
      <c r="R824" s="621">
        <v>7205</v>
      </c>
      <c r="S824" s="621">
        <v>6759</v>
      </c>
      <c r="T824" s="621">
        <v>340</v>
      </c>
      <c r="U824" s="621">
        <v>106</v>
      </c>
      <c r="V824" s="621">
        <v>446</v>
      </c>
      <c r="W824" s="622">
        <v>0.93810000000000004</v>
      </c>
      <c r="X824" s="464">
        <v>0</v>
      </c>
      <c r="Y824" s="464">
        <v>0</v>
      </c>
      <c r="Z824" s="464">
        <v>1</v>
      </c>
      <c r="AA824" s="464">
        <v>0</v>
      </c>
      <c r="AB824" s="464" t="s">
        <v>1684</v>
      </c>
      <c r="AC824" s="463" t="s">
        <v>5504</v>
      </c>
      <c r="AD824" s="463" t="s">
        <v>5505</v>
      </c>
      <c r="AE824" s="463"/>
      <c r="AF824" s="463"/>
      <c r="AG824" s="463"/>
      <c r="AH824" s="463"/>
      <c r="AI824" s="463"/>
      <c r="AJ824" s="460"/>
      <c r="AK824" s="460"/>
      <c r="AL824" s="460"/>
      <c r="AM824" s="460"/>
      <c r="AN824" s="460"/>
      <c r="AO824" s="460"/>
      <c r="AP824" s="463" t="s">
        <v>289</v>
      </c>
      <c r="AQ824" s="463">
        <v>0</v>
      </c>
      <c r="AT824" s="177" t="s">
        <v>1684</v>
      </c>
      <c r="AU824" s="392" t="s">
        <v>5120</v>
      </c>
      <c r="AV824" s="392" t="s">
        <v>5506</v>
      </c>
      <c r="AW824" s="392" t="s">
        <v>5118</v>
      </c>
      <c r="AX824" s="450" t="s">
        <v>5118</v>
      </c>
    </row>
    <row r="825" spans="1:50" ht="35.15" hidden="1" customHeight="1">
      <c r="A825" s="149">
        <v>821</v>
      </c>
      <c r="B825" s="597" t="s">
        <v>1684</v>
      </c>
      <c r="C825" s="597"/>
      <c r="D825" s="597" t="s">
        <v>5507</v>
      </c>
      <c r="E825" s="597" t="s">
        <v>5508</v>
      </c>
      <c r="F825" s="597" t="s">
        <v>281</v>
      </c>
      <c r="G825" s="597">
        <v>1</v>
      </c>
      <c r="H825" s="597">
        <v>0</v>
      </c>
      <c r="I825" s="597" t="s">
        <v>4980</v>
      </c>
      <c r="J825" s="597" t="s">
        <v>5025</v>
      </c>
      <c r="K825" s="597" t="s">
        <v>1688</v>
      </c>
      <c r="L825" s="597" t="s">
        <v>1689</v>
      </c>
      <c r="M825" s="597" t="s">
        <v>1062</v>
      </c>
      <c r="N825" s="597" t="s">
        <v>5508</v>
      </c>
      <c r="O825" s="597" t="s">
        <v>5508</v>
      </c>
      <c r="P825" s="597" t="s">
        <v>5509</v>
      </c>
      <c r="Q825" s="597">
        <v>4521</v>
      </c>
      <c r="R825" s="621">
        <v>4521</v>
      </c>
      <c r="S825" s="621">
        <v>4436</v>
      </c>
      <c r="T825" s="621">
        <v>85</v>
      </c>
      <c r="U825" s="621">
        <v>0</v>
      </c>
      <c r="V825" s="621">
        <v>85</v>
      </c>
      <c r="W825" s="622">
        <v>0.98119999999999996</v>
      </c>
      <c r="X825" s="464">
        <v>1</v>
      </c>
      <c r="Y825" s="464">
        <v>1</v>
      </c>
      <c r="Z825" s="464">
        <v>0</v>
      </c>
      <c r="AA825" s="464">
        <v>0</v>
      </c>
      <c r="AB825" s="464" t="s">
        <v>1684</v>
      </c>
      <c r="AC825" s="463" t="s">
        <v>5510</v>
      </c>
      <c r="AD825" s="463"/>
      <c r="AE825" s="463"/>
      <c r="AF825" s="463"/>
      <c r="AG825" s="463"/>
      <c r="AH825" s="463"/>
      <c r="AI825" s="463"/>
      <c r="AJ825" s="460"/>
      <c r="AK825" s="460"/>
      <c r="AL825" s="460"/>
      <c r="AM825" s="460"/>
      <c r="AN825" s="460"/>
      <c r="AO825" s="460"/>
      <c r="AP825" s="463" t="s">
        <v>289</v>
      </c>
      <c r="AQ825" s="463">
        <v>0</v>
      </c>
      <c r="AT825" s="177" t="s">
        <v>1684</v>
      </c>
      <c r="AU825" s="392" t="s">
        <v>5126</v>
      </c>
      <c r="AV825" s="392" t="s">
        <v>5511</v>
      </c>
      <c r="AW825" s="392" t="s">
        <v>5512</v>
      </c>
      <c r="AX825" s="450" t="s">
        <v>5123</v>
      </c>
    </row>
    <row r="826" spans="1:50" ht="35.15" hidden="1" customHeight="1">
      <c r="A826" s="149">
        <v>822</v>
      </c>
      <c r="B826" s="597" t="s">
        <v>1684</v>
      </c>
      <c r="C826" s="597"/>
      <c r="D826" s="597" t="s">
        <v>5513</v>
      </c>
      <c r="E826" s="597" t="s">
        <v>5514</v>
      </c>
      <c r="F826" s="597" t="s">
        <v>281</v>
      </c>
      <c r="G826" s="597">
        <v>1</v>
      </c>
      <c r="H826" s="597">
        <v>0</v>
      </c>
      <c r="I826" s="597" t="s">
        <v>4980</v>
      </c>
      <c r="J826" s="597" t="s">
        <v>5025</v>
      </c>
      <c r="K826" s="597" t="s">
        <v>1688</v>
      </c>
      <c r="L826" s="597" t="s">
        <v>1689</v>
      </c>
      <c r="M826" s="597" t="s">
        <v>1062</v>
      </c>
      <c r="N826" s="597" t="s">
        <v>5508</v>
      </c>
      <c r="O826" s="597" t="s">
        <v>5508</v>
      </c>
      <c r="P826" s="597" t="s">
        <v>5515</v>
      </c>
      <c r="Q826" s="597">
        <v>2584</v>
      </c>
      <c r="R826" s="621">
        <v>2584</v>
      </c>
      <c r="S826" s="621">
        <v>2551</v>
      </c>
      <c r="T826" s="621">
        <v>27</v>
      </c>
      <c r="U826" s="621">
        <v>6</v>
      </c>
      <c r="V826" s="621">
        <v>33</v>
      </c>
      <c r="W826" s="622">
        <v>0.98719999999999997</v>
      </c>
      <c r="X826" s="464">
        <v>1</v>
      </c>
      <c r="Y826" s="464">
        <v>1</v>
      </c>
      <c r="Z826" s="464">
        <v>1</v>
      </c>
      <c r="AA826" s="464">
        <v>1</v>
      </c>
      <c r="AB826" s="464" t="s">
        <v>1684</v>
      </c>
      <c r="AC826" s="463" t="s">
        <v>5516</v>
      </c>
      <c r="AD826" s="463"/>
      <c r="AE826" s="463"/>
      <c r="AF826" s="463"/>
      <c r="AG826" s="463"/>
      <c r="AH826" s="463"/>
      <c r="AI826" s="463"/>
      <c r="AJ826" s="460"/>
      <c r="AK826" s="460"/>
      <c r="AL826" s="460"/>
      <c r="AM826" s="460"/>
      <c r="AN826" s="460"/>
      <c r="AO826" s="460"/>
      <c r="AP826" s="463" t="s">
        <v>289</v>
      </c>
      <c r="AQ826" s="463">
        <v>0</v>
      </c>
      <c r="AT826" s="177" t="s">
        <v>1684</v>
      </c>
      <c r="AU826" s="392" t="s">
        <v>5131</v>
      </c>
      <c r="AV826" s="392" t="s">
        <v>5517</v>
      </c>
      <c r="AW826" s="392" t="s">
        <v>5518</v>
      </c>
      <c r="AX826" s="450" t="s">
        <v>5129</v>
      </c>
    </row>
    <row r="827" spans="1:50" ht="35.15" hidden="1" customHeight="1">
      <c r="A827" s="149">
        <v>823</v>
      </c>
      <c r="B827" s="597" t="s">
        <v>1684</v>
      </c>
      <c r="C827" s="597"/>
      <c r="D827" s="597" t="s">
        <v>5519</v>
      </c>
      <c r="E827" s="597" t="s">
        <v>5520</v>
      </c>
      <c r="F827" s="597" t="s">
        <v>281</v>
      </c>
      <c r="G827" s="597">
        <v>1</v>
      </c>
      <c r="H827" s="597">
        <v>0</v>
      </c>
      <c r="I827" s="597" t="s">
        <v>4980</v>
      </c>
      <c r="J827" s="597" t="s">
        <v>5169</v>
      </c>
      <c r="K827" s="597" t="s">
        <v>5017</v>
      </c>
      <c r="L827" s="597" t="s">
        <v>1689</v>
      </c>
      <c r="M827" s="597" t="s">
        <v>1062</v>
      </c>
      <c r="N827" s="597" t="s">
        <v>5168</v>
      </c>
      <c r="O827" s="597" t="s">
        <v>5168</v>
      </c>
      <c r="P827" s="597" t="s">
        <v>5521</v>
      </c>
      <c r="Q827" s="597">
        <v>2477</v>
      </c>
      <c r="R827" s="621">
        <v>2444</v>
      </c>
      <c r="S827" s="621">
        <v>2402</v>
      </c>
      <c r="T827" s="621">
        <v>39</v>
      </c>
      <c r="U827" s="621">
        <v>3</v>
      </c>
      <c r="V827" s="621">
        <v>42</v>
      </c>
      <c r="W827" s="622">
        <v>0.98280000000000001</v>
      </c>
      <c r="X827" s="464">
        <v>1</v>
      </c>
      <c r="Y827" s="464">
        <v>0</v>
      </c>
      <c r="Z827" s="464">
        <v>1</v>
      </c>
      <c r="AA827" s="464">
        <v>0</v>
      </c>
      <c r="AB827" s="464" t="s">
        <v>1684</v>
      </c>
      <c r="AC827" s="463" t="s">
        <v>5522</v>
      </c>
      <c r="AD827" s="463"/>
      <c r="AE827" s="463"/>
      <c r="AF827" s="463"/>
      <c r="AG827" s="463"/>
      <c r="AH827" s="463"/>
      <c r="AI827" s="463"/>
      <c r="AJ827" s="460"/>
      <c r="AK827" s="460"/>
      <c r="AL827" s="460"/>
      <c r="AM827" s="460"/>
      <c r="AN827" s="460"/>
      <c r="AO827" s="460"/>
      <c r="AP827" s="463" t="s">
        <v>289</v>
      </c>
      <c r="AQ827" s="463">
        <v>0</v>
      </c>
      <c r="AT827" s="177" t="s">
        <v>1684</v>
      </c>
      <c r="AU827" s="392" t="s">
        <v>5132</v>
      </c>
      <c r="AV827" s="392" t="s">
        <v>5523</v>
      </c>
      <c r="AW827" s="392" t="s">
        <v>5524</v>
      </c>
      <c r="AX827" s="450" t="s">
        <v>5129</v>
      </c>
    </row>
    <row r="828" spans="1:50" ht="35.15" hidden="1" customHeight="1">
      <c r="A828" s="149">
        <v>824</v>
      </c>
      <c r="B828" s="597" t="s">
        <v>1684</v>
      </c>
      <c r="C828" s="597"/>
      <c r="D828" s="597" t="s">
        <v>5525</v>
      </c>
      <c r="E828" s="597" t="s">
        <v>5526</v>
      </c>
      <c r="F828" s="597" t="s">
        <v>281</v>
      </c>
      <c r="G828" s="597">
        <v>1</v>
      </c>
      <c r="H828" s="597">
        <v>0</v>
      </c>
      <c r="I828" s="597" t="s">
        <v>4980</v>
      </c>
      <c r="J828" s="597" t="s">
        <v>5077</v>
      </c>
      <c r="K828" s="597" t="s">
        <v>4982</v>
      </c>
      <c r="L828" s="597" t="s">
        <v>1689</v>
      </c>
      <c r="M828" s="597" t="s">
        <v>1062</v>
      </c>
      <c r="N828" s="597" t="s">
        <v>5526</v>
      </c>
      <c r="O828" s="597" t="s">
        <v>5526</v>
      </c>
      <c r="P828" s="597" t="s">
        <v>5527</v>
      </c>
      <c r="Q828" s="597">
        <v>7320</v>
      </c>
      <c r="R828" s="621">
        <v>7343</v>
      </c>
      <c r="S828" s="621">
        <v>6860</v>
      </c>
      <c r="T828" s="621">
        <v>483</v>
      </c>
      <c r="U828" s="621">
        <v>0</v>
      </c>
      <c r="V828" s="621">
        <v>483</v>
      </c>
      <c r="W828" s="622">
        <v>0.93420000000000003</v>
      </c>
      <c r="X828" s="464">
        <v>0</v>
      </c>
      <c r="Y828" s="464">
        <v>0</v>
      </c>
      <c r="Z828" s="464">
        <v>1</v>
      </c>
      <c r="AA828" s="464">
        <v>0</v>
      </c>
      <c r="AB828" s="464" t="s">
        <v>1684</v>
      </c>
      <c r="AC828" s="463" t="s">
        <v>5528</v>
      </c>
      <c r="AD828" s="463"/>
      <c r="AE828" s="463"/>
      <c r="AF828" s="463"/>
      <c r="AG828" s="463"/>
      <c r="AH828" s="463"/>
      <c r="AI828" s="463"/>
      <c r="AJ828" s="460"/>
      <c r="AK828" s="460"/>
      <c r="AL828" s="460"/>
      <c r="AM828" s="460"/>
      <c r="AN828" s="460"/>
      <c r="AO828" s="460"/>
      <c r="AP828" s="463" t="s">
        <v>289</v>
      </c>
      <c r="AQ828" s="463">
        <v>0</v>
      </c>
      <c r="AT828" s="177" t="s">
        <v>1684</v>
      </c>
      <c r="AU828" s="392" t="s">
        <v>5137</v>
      </c>
      <c r="AV828" s="392" t="s">
        <v>5529</v>
      </c>
      <c r="AW828" s="392" t="s">
        <v>5135</v>
      </c>
      <c r="AX828" s="450" t="s">
        <v>5135</v>
      </c>
    </row>
    <row r="829" spans="1:50" ht="35.15" hidden="1" customHeight="1">
      <c r="A829" s="149">
        <v>825</v>
      </c>
      <c r="B829" s="597" t="s">
        <v>1684</v>
      </c>
      <c r="C829" s="597"/>
      <c r="D829" s="597" t="s">
        <v>5530</v>
      </c>
      <c r="E829" s="597" t="s">
        <v>5531</v>
      </c>
      <c r="F829" s="597" t="s">
        <v>281</v>
      </c>
      <c r="G829" s="597">
        <v>1</v>
      </c>
      <c r="H829" s="597">
        <v>0</v>
      </c>
      <c r="I829" s="597" t="s">
        <v>4980</v>
      </c>
      <c r="J829" s="597" t="s">
        <v>5077</v>
      </c>
      <c r="K829" s="597" t="s">
        <v>4982</v>
      </c>
      <c r="L829" s="597" t="s">
        <v>1689</v>
      </c>
      <c r="M829" s="597" t="s">
        <v>1062</v>
      </c>
      <c r="N829" s="597" t="s">
        <v>5531</v>
      </c>
      <c r="O829" s="597" t="s">
        <v>5531</v>
      </c>
      <c r="P829" s="597" t="s">
        <v>5532</v>
      </c>
      <c r="Q829" s="597">
        <v>4842</v>
      </c>
      <c r="R829" s="621">
        <v>4789</v>
      </c>
      <c r="S829" s="621">
        <v>4636</v>
      </c>
      <c r="T829" s="621">
        <v>136</v>
      </c>
      <c r="U829" s="621">
        <v>17</v>
      </c>
      <c r="V829" s="621">
        <v>153</v>
      </c>
      <c r="W829" s="622">
        <v>0.96809999999999996</v>
      </c>
      <c r="X829" s="464">
        <v>0</v>
      </c>
      <c r="Y829" s="464">
        <v>0</v>
      </c>
      <c r="Z829" s="464">
        <v>1</v>
      </c>
      <c r="AA829" s="464">
        <v>0</v>
      </c>
      <c r="AB829" s="464" t="s">
        <v>1684</v>
      </c>
      <c r="AC829" s="463" t="s">
        <v>5533</v>
      </c>
      <c r="AD829" s="463"/>
      <c r="AE829" s="463"/>
      <c r="AF829" s="463"/>
      <c r="AG829" s="463"/>
      <c r="AH829" s="463"/>
      <c r="AI829" s="463"/>
      <c r="AJ829" s="460"/>
      <c r="AK829" s="460"/>
      <c r="AL829" s="460"/>
      <c r="AM829" s="460"/>
      <c r="AN829" s="460"/>
      <c r="AO829" s="460"/>
      <c r="AP829" s="463" t="s">
        <v>289</v>
      </c>
      <c r="AQ829" s="463">
        <v>0</v>
      </c>
      <c r="AT829" s="177" t="s">
        <v>1684</v>
      </c>
      <c r="AU829" s="392" t="s">
        <v>5143</v>
      </c>
      <c r="AV829" s="392" t="s">
        <v>5534</v>
      </c>
      <c r="AW829" s="392" t="s">
        <v>5535</v>
      </c>
      <c r="AX829" s="450" t="s">
        <v>5140</v>
      </c>
    </row>
    <row r="830" spans="1:50" ht="35.15" hidden="1" customHeight="1">
      <c r="A830" s="149">
        <v>826</v>
      </c>
      <c r="B830" s="597" t="s">
        <v>1684</v>
      </c>
      <c r="C830" s="597"/>
      <c r="D830" s="597" t="s">
        <v>5536</v>
      </c>
      <c r="E830" s="597" t="s">
        <v>5537</v>
      </c>
      <c r="F830" s="597" t="s">
        <v>281</v>
      </c>
      <c r="G830" s="597">
        <v>1</v>
      </c>
      <c r="H830" s="597">
        <v>0</v>
      </c>
      <c r="I830" s="597" t="s">
        <v>4980</v>
      </c>
      <c r="J830" s="597" t="s">
        <v>5538</v>
      </c>
      <c r="K830" s="597" t="s">
        <v>5017</v>
      </c>
      <c r="L830" s="597" t="s">
        <v>1689</v>
      </c>
      <c r="M830" s="597" t="s">
        <v>1062</v>
      </c>
      <c r="N830" s="597" t="s">
        <v>5537</v>
      </c>
      <c r="O830" s="597" t="s">
        <v>5539</v>
      </c>
      <c r="P830" s="597" t="s">
        <v>5540</v>
      </c>
      <c r="Q830" s="597">
        <v>4430</v>
      </c>
      <c r="R830" s="621">
        <v>4389</v>
      </c>
      <c r="S830" s="621">
        <v>4381</v>
      </c>
      <c r="T830" s="621">
        <v>8</v>
      </c>
      <c r="U830" s="621">
        <v>0</v>
      </c>
      <c r="V830" s="621">
        <v>8</v>
      </c>
      <c r="W830" s="622">
        <v>0.99819999999999998</v>
      </c>
      <c r="X830" s="464">
        <v>1</v>
      </c>
      <c r="Y830" s="464">
        <v>1</v>
      </c>
      <c r="Z830" s="464">
        <v>1</v>
      </c>
      <c r="AA830" s="464">
        <v>1</v>
      </c>
      <c r="AB830" s="464" t="s">
        <v>1684</v>
      </c>
      <c r="AC830" s="463" t="s">
        <v>5541</v>
      </c>
      <c r="AD830" s="463"/>
      <c r="AE830" s="463"/>
      <c r="AF830" s="463"/>
      <c r="AG830" s="463"/>
      <c r="AH830" s="463"/>
      <c r="AI830" s="463"/>
      <c r="AJ830" s="460"/>
      <c r="AK830" s="460"/>
      <c r="AL830" s="460"/>
      <c r="AM830" s="460"/>
      <c r="AN830" s="460"/>
      <c r="AO830" s="460"/>
      <c r="AP830" s="463" t="s">
        <v>289</v>
      </c>
      <c r="AQ830" s="463">
        <v>0</v>
      </c>
      <c r="AT830" s="177" t="s">
        <v>1684</v>
      </c>
      <c r="AU830" s="392" t="s">
        <v>5149</v>
      </c>
      <c r="AV830" s="392" t="s">
        <v>5542</v>
      </c>
      <c r="AW830" s="392" t="s">
        <v>5543</v>
      </c>
      <c r="AX830" s="450" t="s">
        <v>5147</v>
      </c>
    </row>
    <row r="831" spans="1:50" ht="35.15" hidden="1" customHeight="1">
      <c r="A831" s="149">
        <v>827</v>
      </c>
      <c r="B831" s="597" t="s">
        <v>1684</v>
      </c>
      <c r="C831" s="597"/>
      <c r="D831" s="597" t="s">
        <v>5544</v>
      </c>
      <c r="E831" s="597" t="s">
        <v>5545</v>
      </c>
      <c r="F831" s="597" t="s">
        <v>281</v>
      </c>
      <c r="G831" s="597">
        <v>1</v>
      </c>
      <c r="H831" s="597">
        <v>0</v>
      </c>
      <c r="I831" s="597" t="s">
        <v>4980</v>
      </c>
      <c r="J831" s="597" t="s">
        <v>5002</v>
      </c>
      <c r="K831" s="597" t="s">
        <v>2958</v>
      </c>
      <c r="L831" s="597" t="s">
        <v>1689</v>
      </c>
      <c r="M831" s="597" t="s">
        <v>1062</v>
      </c>
      <c r="N831" s="597" t="s">
        <v>5545</v>
      </c>
      <c r="O831" s="597" t="s">
        <v>5545</v>
      </c>
      <c r="P831" s="597" t="s">
        <v>5546</v>
      </c>
      <c r="Q831" s="597">
        <v>5429</v>
      </c>
      <c r="R831" s="621">
        <v>5541</v>
      </c>
      <c r="S831" s="621">
        <v>5472</v>
      </c>
      <c r="T831" s="621">
        <v>62</v>
      </c>
      <c r="U831" s="621">
        <v>7</v>
      </c>
      <c r="V831" s="621">
        <v>69</v>
      </c>
      <c r="W831" s="622">
        <v>0.98750000000000004</v>
      </c>
      <c r="X831" s="464">
        <v>1</v>
      </c>
      <c r="Y831" s="464">
        <v>1</v>
      </c>
      <c r="Z831" s="464">
        <v>1</v>
      </c>
      <c r="AA831" s="464">
        <v>1</v>
      </c>
      <c r="AB831" s="464" t="s">
        <v>1684</v>
      </c>
      <c r="AC831" s="463" t="s">
        <v>5547</v>
      </c>
      <c r="AD831" s="463"/>
      <c r="AE831" s="463"/>
      <c r="AF831" s="463"/>
      <c r="AG831" s="463"/>
      <c r="AH831" s="463"/>
      <c r="AI831" s="463"/>
      <c r="AJ831" s="460"/>
      <c r="AK831" s="460"/>
      <c r="AL831" s="460"/>
      <c r="AM831" s="460"/>
      <c r="AN831" s="460"/>
      <c r="AO831" s="460"/>
      <c r="AP831" s="463" t="s">
        <v>289</v>
      </c>
      <c r="AQ831" s="463">
        <v>0</v>
      </c>
      <c r="AT831" s="177" t="s">
        <v>1684</v>
      </c>
      <c r="AU831" s="392" t="s">
        <v>5155</v>
      </c>
      <c r="AV831" s="392" t="s">
        <v>5548</v>
      </c>
      <c r="AW831" s="392" t="s">
        <v>5549</v>
      </c>
      <c r="AX831" s="450" t="s">
        <v>5153</v>
      </c>
    </row>
    <row r="832" spans="1:50" ht="35.15" hidden="1" customHeight="1">
      <c r="A832" s="149">
        <v>828</v>
      </c>
      <c r="B832" s="597" t="s">
        <v>1684</v>
      </c>
      <c r="C832" s="597"/>
      <c r="D832" s="597" t="s">
        <v>5550</v>
      </c>
      <c r="E832" s="597" t="s">
        <v>5551</v>
      </c>
      <c r="F832" s="597" t="s">
        <v>281</v>
      </c>
      <c r="G832" s="597">
        <v>1</v>
      </c>
      <c r="H832" s="597">
        <v>0</v>
      </c>
      <c r="I832" s="597" t="s">
        <v>4980</v>
      </c>
      <c r="J832" s="597" t="s">
        <v>5039</v>
      </c>
      <c r="K832" s="597" t="s">
        <v>4982</v>
      </c>
      <c r="L832" s="597" t="s">
        <v>1689</v>
      </c>
      <c r="M832" s="597" t="s">
        <v>1062</v>
      </c>
      <c r="N832" s="597" t="s">
        <v>5551</v>
      </c>
      <c r="O832" s="597" t="s">
        <v>5551</v>
      </c>
      <c r="P832" s="597" t="s">
        <v>5552</v>
      </c>
      <c r="Q832" s="597">
        <v>3943</v>
      </c>
      <c r="R832" s="621">
        <v>3963</v>
      </c>
      <c r="S832" s="621">
        <v>3899</v>
      </c>
      <c r="T832" s="621">
        <v>57</v>
      </c>
      <c r="U832" s="621">
        <v>7</v>
      </c>
      <c r="V832" s="621">
        <v>64</v>
      </c>
      <c r="W832" s="622">
        <v>0.9839</v>
      </c>
      <c r="X832" s="464">
        <v>1</v>
      </c>
      <c r="Y832" s="464">
        <v>1</v>
      </c>
      <c r="Z832" s="464">
        <v>1</v>
      </c>
      <c r="AA832" s="464">
        <v>1</v>
      </c>
      <c r="AB832" s="464" t="s">
        <v>1684</v>
      </c>
      <c r="AC832" s="463" t="s">
        <v>5553</v>
      </c>
      <c r="AD832" s="463"/>
      <c r="AE832" s="463"/>
      <c r="AF832" s="463"/>
      <c r="AG832" s="463"/>
      <c r="AH832" s="463"/>
      <c r="AI832" s="463"/>
      <c r="AJ832" s="460"/>
      <c r="AK832" s="460"/>
      <c r="AL832" s="460"/>
      <c r="AM832" s="460"/>
      <c r="AN832" s="460"/>
      <c r="AO832" s="460"/>
      <c r="AP832" s="463" t="s">
        <v>289</v>
      </c>
      <c r="AQ832" s="463">
        <v>0</v>
      </c>
      <c r="AT832" s="177" t="s">
        <v>248</v>
      </c>
      <c r="AU832" s="392"/>
      <c r="AV832" s="392" t="s">
        <v>5554</v>
      </c>
      <c r="AW832" s="392" t="s">
        <v>5555</v>
      </c>
      <c r="AX832" s="450" t="s">
        <v>5159</v>
      </c>
    </row>
    <row r="833" spans="1:50" ht="35.15" hidden="1" customHeight="1">
      <c r="A833" s="149">
        <v>829</v>
      </c>
      <c r="B833" s="597" t="s">
        <v>1684</v>
      </c>
      <c r="C833" s="597"/>
      <c r="D833" s="597" t="s">
        <v>5556</v>
      </c>
      <c r="E833" s="597" t="s">
        <v>5557</v>
      </c>
      <c r="F833" s="597" t="s">
        <v>281</v>
      </c>
      <c r="G833" s="597">
        <v>1</v>
      </c>
      <c r="H833" s="597">
        <v>0</v>
      </c>
      <c r="I833" s="597" t="s">
        <v>4980</v>
      </c>
      <c r="J833" s="597" t="s">
        <v>5185</v>
      </c>
      <c r="K833" s="597" t="s">
        <v>5017</v>
      </c>
      <c r="L833" s="597" t="s">
        <v>1689</v>
      </c>
      <c r="M833" s="597" t="s">
        <v>1062</v>
      </c>
      <c r="N833" s="597" t="s">
        <v>5557</v>
      </c>
      <c r="O833" s="597" t="s">
        <v>5557</v>
      </c>
      <c r="P833" s="597" t="s">
        <v>5558</v>
      </c>
      <c r="Q833" s="597">
        <v>2107</v>
      </c>
      <c r="R833" s="621">
        <v>2107</v>
      </c>
      <c r="S833" s="621">
        <v>2073</v>
      </c>
      <c r="T833" s="621">
        <v>24</v>
      </c>
      <c r="U833" s="621">
        <v>10</v>
      </c>
      <c r="V833" s="621">
        <v>34</v>
      </c>
      <c r="W833" s="622">
        <v>0.9839</v>
      </c>
      <c r="X833" s="464">
        <v>1</v>
      </c>
      <c r="Y833" s="464">
        <v>1</v>
      </c>
      <c r="Z833" s="464">
        <v>1</v>
      </c>
      <c r="AA833" s="464">
        <v>1</v>
      </c>
      <c r="AB833" s="464" t="s">
        <v>1684</v>
      </c>
      <c r="AC833" s="463" t="s">
        <v>5559</v>
      </c>
      <c r="AD833" s="463"/>
      <c r="AE833" s="463"/>
      <c r="AF833" s="463"/>
      <c r="AG833" s="463"/>
      <c r="AH833" s="463"/>
      <c r="AI833" s="463"/>
      <c r="AJ833" s="460"/>
      <c r="AK833" s="460"/>
      <c r="AL833" s="460"/>
      <c r="AM833" s="460"/>
      <c r="AN833" s="460"/>
      <c r="AO833" s="460"/>
      <c r="AP833" s="463" t="s">
        <v>289</v>
      </c>
      <c r="AQ833" s="463">
        <v>0</v>
      </c>
      <c r="AT833" s="177" t="s">
        <v>248</v>
      </c>
      <c r="AU833" s="392" t="s">
        <v>5161</v>
      </c>
      <c r="AV833" s="392" t="s">
        <v>5560</v>
      </c>
      <c r="AW833" s="392" t="s">
        <v>5561</v>
      </c>
      <c r="AX833" s="450" t="s">
        <v>5159</v>
      </c>
    </row>
    <row r="834" spans="1:50" ht="35.15" hidden="1" customHeight="1">
      <c r="A834" s="149">
        <v>830</v>
      </c>
      <c r="B834" s="597" t="s">
        <v>1684</v>
      </c>
      <c r="C834" s="597"/>
      <c r="D834" s="597" t="s">
        <v>5562</v>
      </c>
      <c r="E834" s="597" t="s">
        <v>5563</v>
      </c>
      <c r="F834" s="597" t="s">
        <v>281</v>
      </c>
      <c r="G834" s="597">
        <v>1</v>
      </c>
      <c r="H834" s="597">
        <v>0</v>
      </c>
      <c r="I834" s="597" t="s">
        <v>4980</v>
      </c>
      <c r="J834" s="597" t="s">
        <v>5098</v>
      </c>
      <c r="K834" s="597" t="s">
        <v>1688</v>
      </c>
      <c r="L834" s="597" t="s">
        <v>1689</v>
      </c>
      <c r="M834" s="597" t="s">
        <v>1062</v>
      </c>
      <c r="N834" s="597" t="s">
        <v>5563</v>
      </c>
      <c r="O834" s="597" t="s">
        <v>5563</v>
      </c>
      <c r="P834" s="597" t="s">
        <v>5564</v>
      </c>
      <c r="Q834" s="597">
        <v>9228</v>
      </c>
      <c r="R834" s="621">
        <v>9101</v>
      </c>
      <c r="S834" s="621">
        <v>8965</v>
      </c>
      <c r="T834" s="621">
        <v>131</v>
      </c>
      <c r="U834" s="621">
        <v>5</v>
      </c>
      <c r="V834" s="621">
        <v>136</v>
      </c>
      <c r="W834" s="622">
        <v>0.98509999999999998</v>
      </c>
      <c r="X834" s="464">
        <v>1</v>
      </c>
      <c r="Y834" s="464">
        <v>1</v>
      </c>
      <c r="Z834" s="464">
        <v>1</v>
      </c>
      <c r="AA834" s="464">
        <v>1</v>
      </c>
      <c r="AB834" s="464" t="s">
        <v>1684</v>
      </c>
      <c r="AC834" s="463" t="s">
        <v>5565</v>
      </c>
      <c r="AD834" s="463"/>
      <c r="AE834" s="463"/>
      <c r="AF834" s="463"/>
      <c r="AG834" s="463"/>
      <c r="AH834" s="463"/>
      <c r="AI834" s="463"/>
      <c r="AJ834" s="460"/>
      <c r="AK834" s="460"/>
      <c r="AL834" s="460"/>
      <c r="AM834" s="460"/>
      <c r="AN834" s="460"/>
      <c r="AO834" s="460"/>
      <c r="AP834" s="463" t="s">
        <v>289</v>
      </c>
      <c r="AQ834" s="463">
        <v>0</v>
      </c>
      <c r="AT834" s="177" t="s">
        <v>248</v>
      </c>
      <c r="AU834" s="392" t="s">
        <v>5162</v>
      </c>
      <c r="AV834" s="392" t="s">
        <v>5566</v>
      </c>
      <c r="AW834" s="392" t="s">
        <v>5567</v>
      </c>
      <c r="AX834" s="450" t="s">
        <v>5159</v>
      </c>
    </row>
    <row r="835" spans="1:50" ht="35.15" hidden="1" customHeight="1">
      <c r="A835" s="149">
        <v>831</v>
      </c>
      <c r="B835" s="597" t="s">
        <v>1684</v>
      </c>
      <c r="C835" s="597"/>
      <c r="D835" s="597" t="s">
        <v>5568</v>
      </c>
      <c r="E835" s="597" t="s">
        <v>5569</v>
      </c>
      <c r="F835" s="597" t="s">
        <v>281</v>
      </c>
      <c r="G835" s="597">
        <v>1</v>
      </c>
      <c r="H835" s="597">
        <v>0</v>
      </c>
      <c r="I835" s="597" t="s">
        <v>4980</v>
      </c>
      <c r="J835" s="597" t="s">
        <v>5055</v>
      </c>
      <c r="K835" s="597" t="s">
        <v>4982</v>
      </c>
      <c r="L835" s="597" t="s">
        <v>1689</v>
      </c>
      <c r="M835" s="597" t="s">
        <v>1062</v>
      </c>
      <c r="N835" s="597" t="s">
        <v>5569</v>
      </c>
      <c r="O835" s="597" t="s">
        <v>5570</v>
      </c>
      <c r="P835" s="597" t="s">
        <v>5571</v>
      </c>
      <c r="Q835" s="597">
        <v>4811</v>
      </c>
      <c r="R835" s="621">
        <v>4734</v>
      </c>
      <c r="S835" s="621">
        <v>4634</v>
      </c>
      <c r="T835" s="621">
        <v>100</v>
      </c>
      <c r="U835" s="621">
        <v>0</v>
      </c>
      <c r="V835" s="621">
        <v>100</v>
      </c>
      <c r="W835" s="622">
        <v>0.97889999999999999</v>
      </c>
      <c r="X835" s="464">
        <v>0</v>
      </c>
      <c r="Y835" s="464">
        <v>1</v>
      </c>
      <c r="Z835" s="464">
        <v>0</v>
      </c>
      <c r="AA835" s="464">
        <v>0</v>
      </c>
      <c r="AB835" s="464" t="s">
        <v>1684</v>
      </c>
      <c r="AC835" s="463" t="s">
        <v>5572</v>
      </c>
      <c r="AD835" s="463"/>
      <c r="AE835" s="463"/>
      <c r="AF835" s="463"/>
      <c r="AG835" s="463"/>
      <c r="AH835" s="463"/>
      <c r="AI835" s="463"/>
      <c r="AJ835" s="460"/>
      <c r="AK835" s="460"/>
      <c r="AL835" s="460"/>
      <c r="AM835" s="460"/>
      <c r="AN835" s="460"/>
      <c r="AO835" s="460"/>
      <c r="AP835" s="463" t="s">
        <v>289</v>
      </c>
      <c r="AQ835" s="463">
        <v>0</v>
      </c>
      <c r="AT835" s="177" t="s">
        <v>248</v>
      </c>
      <c r="AU835" s="392" t="s">
        <v>5163</v>
      </c>
      <c r="AV835" s="392" t="s">
        <v>5573</v>
      </c>
      <c r="AW835" s="392" t="s">
        <v>5574</v>
      </c>
      <c r="AX835" s="450" t="s">
        <v>5159</v>
      </c>
    </row>
    <row r="836" spans="1:50" ht="35.15" hidden="1" customHeight="1">
      <c r="A836" s="149">
        <v>832</v>
      </c>
      <c r="B836" s="597" t="s">
        <v>1684</v>
      </c>
      <c r="C836" s="597"/>
      <c r="D836" s="597" t="s">
        <v>5575</v>
      </c>
      <c r="E836" s="597" t="s">
        <v>5576</v>
      </c>
      <c r="F836" s="597" t="s">
        <v>281</v>
      </c>
      <c r="G836" s="597">
        <v>1</v>
      </c>
      <c r="H836" s="597">
        <v>0</v>
      </c>
      <c r="I836" s="597" t="s">
        <v>4980</v>
      </c>
      <c r="J836" s="597" t="s">
        <v>5010</v>
      </c>
      <c r="K836" s="597" t="s">
        <v>2958</v>
      </c>
      <c r="L836" s="597" t="s">
        <v>1689</v>
      </c>
      <c r="M836" s="597" t="s">
        <v>1062</v>
      </c>
      <c r="N836" s="597" t="s">
        <v>5576</v>
      </c>
      <c r="O836" s="597" t="s">
        <v>5576</v>
      </c>
      <c r="P836" s="597" t="s">
        <v>5577</v>
      </c>
      <c r="Q836" s="597">
        <v>6387</v>
      </c>
      <c r="R836" s="621">
        <v>6286</v>
      </c>
      <c r="S836" s="621">
        <v>3847</v>
      </c>
      <c r="T836" s="621">
        <v>2297</v>
      </c>
      <c r="U836" s="621">
        <v>142</v>
      </c>
      <c r="V836" s="621">
        <v>2439</v>
      </c>
      <c r="W836" s="622">
        <v>0.61199999999999999</v>
      </c>
      <c r="X836" s="464">
        <v>0</v>
      </c>
      <c r="Y836" s="464">
        <v>1</v>
      </c>
      <c r="Z836" s="464">
        <v>1</v>
      </c>
      <c r="AA836" s="464">
        <v>0</v>
      </c>
      <c r="AB836" s="464" t="s">
        <v>1684</v>
      </c>
      <c r="AC836" s="463" t="s">
        <v>5578</v>
      </c>
      <c r="AD836" s="463"/>
      <c r="AE836" s="463"/>
      <c r="AF836" s="463"/>
      <c r="AG836" s="463"/>
      <c r="AH836" s="463"/>
      <c r="AI836" s="463"/>
      <c r="AJ836" s="460"/>
      <c r="AK836" s="460"/>
      <c r="AL836" s="460"/>
      <c r="AM836" s="460"/>
      <c r="AN836" s="460"/>
      <c r="AO836" s="460"/>
      <c r="AP836" s="463" t="s">
        <v>289</v>
      </c>
      <c r="AQ836" s="463">
        <v>0</v>
      </c>
      <c r="AT836" s="177" t="s">
        <v>248</v>
      </c>
      <c r="AU836" s="392" t="s">
        <v>5164</v>
      </c>
      <c r="AV836" s="392" t="s">
        <v>5579</v>
      </c>
      <c r="AW836" s="392" t="s">
        <v>5580</v>
      </c>
      <c r="AX836" s="450" t="s">
        <v>5159</v>
      </c>
    </row>
    <row r="837" spans="1:50" ht="35.15" hidden="1" customHeight="1">
      <c r="A837" s="149">
        <v>833</v>
      </c>
      <c r="B837" s="597" t="s">
        <v>1684</v>
      </c>
      <c r="C837" s="597"/>
      <c r="D837" s="597" t="s">
        <v>5581</v>
      </c>
      <c r="E837" s="597" t="s">
        <v>5582</v>
      </c>
      <c r="F837" s="597" t="s">
        <v>281</v>
      </c>
      <c r="G837" s="597">
        <v>1</v>
      </c>
      <c r="H837" s="597">
        <v>0</v>
      </c>
      <c r="I837" s="597" t="s">
        <v>4980</v>
      </c>
      <c r="J837" s="597" t="s">
        <v>5098</v>
      </c>
      <c r="K837" s="597" t="s">
        <v>1688</v>
      </c>
      <c r="L837" s="597" t="s">
        <v>1689</v>
      </c>
      <c r="M837" s="597" t="s">
        <v>1062</v>
      </c>
      <c r="N837" s="597" t="s">
        <v>5582</v>
      </c>
      <c r="O837" s="597" t="s">
        <v>5582</v>
      </c>
      <c r="P837" s="597" t="s">
        <v>5583</v>
      </c>
      <c r="Q837" s="597">
        <v>4633</v>
      </c>
      <c r="R837" s="621">
        <v>4658</v>
      </c>
      <c r="S837" s="621">
        <v>4658</v>
      </c>
      <c r="T837" s="621">
        <v>0</v>
      </c>
      <c r="U837" s="621">
        <v>0</v>
      </c>
      <c r="V837" s="621">
        <v>0</v>
      </c>
      <c r="W837" s="622">
        <v>1</v>
      </c>
      <c r="X837" s="464">
        <v>1</v>
      </c>
      <c r="Y837" s="464">
        <v>1</v>
      </c>
      <c r="Z837" s="464">
        <v>1</v>
      </c>
      <c r="AA837" s="464">
        <v>1</v>
      </c>
      <c r="AB837" s="464" t="s">
        <v>1684</v>
      </c>
      <c r="AC837" s="463" t="s">
        <v>5584</v>
      </c>
      <c r="AD837" s="463"/>
      <c r="AE837" s="463"/>
      <c r="AF837" s="463"/>
      <c r="AG837" s="463"/>
      <c r="AH837" s="463"/>
      <c r="AI837" s="463"/>
      <c r="AJ837" s="460"/>
      <c r="AK837" s="460"/>
      <c r="AL837" s="460"/>
      <c r="AM837" s="460"/>
      <c r="AN837" s="460"/>
      <c r="AO837" s="460"/>
      <c r="AP837" s="463" t="s">
        <v>289</v>
      </c>
      <c r="AQ837" s="463">
        <v>0</v>
      </c>
      <c r="AT837" s="177" t="s">
        <v>1684</v>
      </c>
      <c r="AU837" s="392" t="s">
        <v>5172</v>
      </c>
      <c r="AV837" s="392" t="s">
        <v>5585</v>
      </c>
      <c r="AW837" s="392" t="s">
        <v>5586</v>
      </c>
      <c r="AX837" s="450" t="s">
        <v>5168</v>
      </c>
    </row>
    <row r="838" spans="1:50" ht="35.15" hidden="1" customHeight="1">
      <c r="A838" s="149">
        <v>834</v>
      </c>
      <c r="B838" s="597" t="s">
        <v>1684</v>
      </c>
      <c r="C838" s="597"/>
      <c r="D838" s="597" t="s">
        <v>5587</v>
      </c>
      <c r="E838" s="597" t="s">
        <v>5588</v>
      </c>
      <c r="F838" s="597" t="s">
        <v>281</v>
      </c>
      <c r="G838" s="597">
        <v>1</v>
      </c>
      <c r="H838" s="597">
        <v>0</v>
      </c>
      <c r="I838" s="597" t="s">
        <v>4980</v>
      </c>
      <c r="J838" s="597" t="s">
        <v>5124</v>
      </c>
      <c r="K838" s="597" t="s">
        <v>4982</v>
      </c>
      <c r="L838" s="597" t="s">
        <v>1689</v>
      </c>
      <c r="M838" s="597" t="s">
        <v>1062</v>
      </c>
      <c r="N838" s="597" t="s">
        <v>5588</v>
      </c>
      <c r="O838" s="597" t="s">
        <v>5588</v>
      </c>
      <c r="P838" s="597" t="s">
        <v>5589</v>
      </c>
      <c r="Q838" s="597">
        <v>2953</v>
      </c>
      <c r="R838" s="621">
        <v>2953</v>
      </c>
      <c r="S838" s="621">
        <v>2138</v>
      </c>
      <c r="T838" s="621">
        <v>815</v>
      </c>
      <c r="U838" s="621">
        <v>0</v>
      </c>
      <c r="V838" s="621">
        <v>815</v>
      </c>
      <c r="W838" s="622">
        <v>0.72399999999999998</v>
      </c>
      <c r="X838" s="464">
        <v>0</v>
      </c>
      <c r="Y838" s="464">
        <v>1</v>
      </c>
      <c r="Z838" s="464">
        <v>1</v>
      </c>
      <c r="AA838" s="464">
        <v>0</v>
      </c>
      <c r="AB838" s="464" t="s">
        <v>1684</v>
      </c>
      <c r="AC838" s="463" t="s">
        <v>5590</v>
      </c>
      <c r="AD838" s="463"/>
      <c r="AE838" s="463"/>
      <c r="AF838" s="463"/>
      <c r="AG838" s="463"/>
      <c r="AH838" s="463"/>
      <c r="AI838" s="463"/>
      <c r="AJ838" s="460"/>
      <c r="AK838" s="460"/>
      <c r="AL838" s="460"/>
      <c r="AM838" s="460"/>
      <c r="AN838" s="460"/>
      <c r="AO838" s="460"/>
      <c r="AP838" s="463" t="s">
        <v>289</v>
      </c>
      <c r="AQ838" s="463">
        <v>0</v>
      </c>
      <c r="AT838" s="177" t="s">
        <v>1684</v>
      </c>
      <c r="AU838" s="392" t="s">
        <v>5180</v>
      </c>
      <c r="AV838" s="392" t="s">
        <v>5591</v>
      </c>
      <c r="AW838" s="392" t="s">
        <v>5592</v>
      </c>
      <c r="AX838" s="450" t="s">
        <v>5176</v>
      </c>
    </row>
    <row r="839" spans="1:50" ht="35.15" hidden="1" customHeight="1">
      <c r="A839" s="149">
        <v>835</v>
      </c>
      <c r="B839" s="597" t="s">
        <v>1684</v>
      </c>
      <c r="C839" s="597"/>
      <c r="D839" s="597" t="s">
        <v>5593</v>
      </c>
      <c r="E839" s="597" t="s">
        <v>5594</v>
      </c>
      <c r="F839" s="597" t="s">
        <v>281</v>
      </c>
      <c r="G839" s="597">
        <v>1</v>
      </c>
      <c r="H839" s="597">
        <v>0</v>
      </c>
      <c r="I839" s="597" t="s">
        <v>4980</v>
      </c>
      <c r="J839" s="597" t="s">
        <v>5002</v>
      </c>
      <c r="K839" s="597" t="s">
        <v>2958</v>
      </c>
      <c r="L839" s="597" t="s">
        <v>1689</v>
      </c>
      <c r="M839" s="597" t="s">
        <v>1062</v>
      </c>
      <c r="N839" s="597" t="s">
        <v>5422</v>
      </c>
      <c r="O839" s="597" t="s">
        <v>5422</v>
      </c>
      <c r="P839" s="597" t="s">
        <v>5595</v>
      </c>
      <c r="Q839" s="597">
        <v>3811</v>
      </c>
      <c r="R839" s="621">
        <v>3811</v>
      </c>
      <c r="S839" s="621">
        <v>3753</v>
      </c>
      <c r="T839" s="621">
        <v>58</v>
      </c>
      <c r="U839" s="621">
        <v>0</v>
      </c>
      <c r="V839" s="621">
        <v>58</v>
      </c>
      <c r="W839" s="622">
        <v>0.98480000000000001</v>
      </c>
      <c r="X839" s="464">
        <v>1</v>
      </c>
      <c r="Y839" s="464">
        <v>1</v>
      </c>
      <c r="Z839" s="464">
        <v>1</v>
      </c>
      <c r="AA839" s="464">
        <v>1</v>
      </c>
      <c r="AB839" s="464" t="s">
        <v>1684</v>
      </c>
      <c r="AC839" s="463" t="s">
        <v>5596</v>
      </c>
      <c r="AD839" s="463"/>
      <c r="AE839" s="463"/>
      <c r="AF839" s="463"/>
      <c r="AG839" s="463"/>
      <c r="AH839" s="463"/>
      <c r="AI839" s="463"/>
      <c r="AJ839" s="460"/>
      <c r="AK839" s="460"/>
      <c r="AL839" s="460"/>
      <c r="AM839" s="460"/>
      <c r="AN839" s="460"/>
      <c r="AO839" s="460"/>
      <c r="AP839" s="463" t="s">
        <v>289</v>
      </c>
      <c r="AQ839" s="463">
        <v>0</v>
      </c>
      <c r="AT839" s="177" t="s">
        <v>1684</v>
      </c>
      <c r="AU839" s="392" t="s">
        <v>5187</v>
      </c>
      <c r="AV839" s="392" t="s">
        <v>5597</v>
      </c>
      <c r="AW839" s="392" t="s">
        <v>5598</v>
      </c>
      <c r="AX839" s="450" t="s">
        <v>5184</v>
      </c>
    </row>
    <row r="840" spans="1:50" ht="35.15" hidden="1" customHeight="1">
      <c r="A840" s="149">
        <v>836</v>
      </c>
      <c r="B840" s="597" t="s">
        <v>1684</v>
      </c>
      <c r="C840" s="597"/>
      <c r="D840" s="597" t="s">
        <v>5599</v>
      </c>
      <c r="E840" s="597" t="s">
        <v>5600</v>
      </c>
      <c r="F840" s="597" t="s">
        <v>281</v>
      </c>
      <c r="G840" s="597">
        <v>1</v>
      </c>
      <c r="H840" s="597">
        <v>0</v>
      </c>
      <c r="I840" s="597" t="s">
        <v>4980</v>
      </c>
      <c r="J840" s="597" t="s">
        <v>5098</v>
      </c>
      <c r="K840" s="597" t="s">
        <v>1688</v>
      </c>
      <c r="L840" s="597" t="s">
        <v>1689</v>
      </c>
      <c r="M840" s="597" t="s">
        <v>1062</v>
      </c>
      <c r="N840" s="597" t="s">
        <v>5600</v>
      </c>
      <c r="O840" s="597" t="s">
        <v>5600</v>
      </c>
      <c r="P840" s="597" t="s">
        <v>5601</v>
      </c>
      <c r="Q840" s="597">
        <v>3640</v>
      </c>
      <c r="R840" s="621">
        <v>3640</v>
      </c>
      <c r="S840" s="621">
        <v>3136</v>
      </c>
      <c r="T840" s="621">
        <v>452</v>
      </c>
      <c r="U840" s="621">
        <v>52</v>
      </c>
      <c r="V840" s="621">
        <v>504</v>
      </c>
      <c r="W840" s="622">
        <v>0.86150000000000004</v>
      </c>
      <c r="X840" s="464">
        <v>0</v>
      </c>
      <c r="Y840" s="464">
        <v>1</v>
      </c>
      <c r="Z840" s="464">
        <v>1</v>
      </c>
      <c r="AA840" s="464">
        <v>0</v>
      </c>
      <c r="AB840" s="464" t="s">
        <v>1684</v>
      </c>
      <c r="AC840" s="463" t="s">
        <v>5602</v>
      </c>
      <c r="AD840" s="463"/>
      <c r="AE840" s="463"/>
      <c r="AF840" s="463"/>
      <c r="AG840" s="463"/>
      <c r="AH840" s="463"/>
      <c r="AI840" s="463"/>
      <c r="AJ840" s="460"/>
      <c r="AK840" s="460"/>
      <c r="AL840" s="460"/>
      <c r="AM840" s="460"/>
      <c r="AN840" s="460"/>
      <c r="AO840" s="460"/>
      <c r="AP840" s="463" t="s">
        <v>289</v>
      </c>
      <c r="AQ840" s="463">
        <v>0</v>
      </c>
      <c r="AT840" s="177" t="s">
        <v>1684</v>
      </c>
      <c r="AU840" s="392" t="s">
        <v>5193</v>
      </c>
      <c r="AV840" s="392" t="s">
        <v>5603</v>
      </c>
      <c r="AW840" s="392" t="s">
        <v>5191</v>
      </c>
      <c r="AX840" s="450" t="s">
        <v>5191</v>
      </c>
    </row>
    <row r="841" spans="1:50" ht="35.15" hidden="1" customHeight="1">
      <c r="A841" s="149">
        <v>837</v>
      </c>
      <c r="B841" s="597" t="s">
        <v>1684</v>
      </c>
      <c r="C841" s="597"/>
      <c r="D841" s="597" t="s">
        <v>5604</v>
      </c>
      <c r="E841" s="597" t="s">
        <v>5605</v>
      </c>
      <c r="F841" s="597" t="s">
        <v>281</v>
      </c>
      <c r="G841" s="597">
        <v>1</v>
      </c>
      <c r="H841" s="597">
        <v>0</v>
      </c>
      <c r="I841" s="597" t="s">
        <v>4980</v>
      </c>
      <c r="J841" s="597" t="s">
        <v>5091</v>
      </c>
      <c r="K841" s="597" t="s">
        <v>2958</v>
      </c>
      <c r="L841" s="597" t="s">
        <v>1689</v>
      </c>
      <c r="M841" s="597" t="s">
        <v>1062</v>
      </c>
      <c r="N841" s="597" t="s">
        <v>5605</v>
      </c>
      <c r="O841" s="597" t="s">
        <v>5605</v>
      </c>
      <c r="P841" s="597" t="s">
        <v>5606</v>
      </c>
      <c r="Q841" s="597">
        <v>7172</v>
      </c>
      <c r="R841" s="621">
        <v>7397</v>
      </c>
      <c r="S841" s="621">
        <v>7317</v>
      </c>
      <c r="T841" s="621">
        <v>80</v>
      </c>
      <c r="U841" s="621">
        <v>0</v>
      </c>
      <c r="V841" s="621">
        <v>80</v>
      </c>
      <c r="W841" s="622">
        <v>0.98919999999999997</v>
      </c>
      <c r="X841" s="464">
        <v>1</v>
      </c>
      <c r="Y841" s="464">
        <v>0</v>
      </c>
      <c r="Z841" s="464">
        <v>1</v>
      </c>
      <c r="AA841" s="464">
        <v>0</v>
      </c>
      <c r="AB841" s="464" t="s">
        <v>1684</v>
      </c>
      <c r="AC841" s="463" t="s">
        <v>5607</v>
      </c>
      <c r="AD841" s="463"/>
      <c r="AE841" s="463"/>
      <c r="AF841" s="463"/>
      <c r="AG841" s="463"/>
      <c r="AH841" s="463"/>
      <c r="AI841" s="463"/>
      <c r="AJ841" s="460"/>
      <c r="AK841" s="460"/>
      <c r="AL841" s="460"/>
      <c r="AM841" s="460"/>
      <c r="AN841" s="460"/>
      <c r="AO841" s="460"/>
      <c r="AP841" s="463" t="s">
        <v>289</v>
      </c>
      <c r="AQ841" s="463">
        <v>0</v>
      </c>
      <c r="AT841" s="177" t="s">
        <v>1684</v>
      </c>
      <c r="AU841" s="392" t="s">
        <v>5199</v>
      </c>
      <c r="AV841" s="392" t="s">
        <v>1891</v>
      </c>
      <c r="AW841" s="392" t="s">
        <v>1855</v>
      </c>
      <c r="AX841" s="450" t="s">
        <v>1855</v>
      </c>
    </row>
    <row r="842" spans="1:50" ht="35.15" hidden="1" customHeight="1">
      <c r="A842" s="149">
        <v>838</v>
      </c>
      <c r="B842" s="597" t="s">
        <v>1684</v>
      </c>
      <c r="C842" s="597"/>
      <c r="D842" s="597" t="s">
        <v>5608</v>
      </c>
      <c r="E842" s="597" t="s">
        <v>5609</v>
      </c>
      <c r="F842" s="597" t="s">
        <v>1400</v>
      </c>
      <c r="G842" s="597">
        <v>1</v>
      </c>
      <c r="H842" s="597">
        <v>1</v>
      </c>
      <c r="I842" s="597" t="s">
        <v>4980</v>
      </c>
      <c r="J842" s="597" t="s">
        <v>5124</v>
      </c>
      <c r="K842" s="597" t="s">
        <v>4982</v>
      </c>
      <c r="L842" s="597" t="s">
        <v>1689</v>
      </c>
      <c r="M842" s="597" t="s">
        <v>1062</v>
      </c>
      <c r="N842" s="597" t="s">
        <v>5609</v>
      </c>
      <c r="O842" s="597" t="s">
        <v>5609</v>
      </c>
      <c r="P842" s="597" t="s">
        <v>5610</v>
      </c>
      <c r="Q842" s="597">
        <v>7798</v>
      </c>
      <c r="R842" s="621">
        <v>7789</v>
      </c>
      <c r="S842" s="621">
        <v>7196</v>
      </c>
      <c r="T842" s="621">
        <v>593</v>
      </c>
      <c r="U842" s="621">
        <v>0</v>
      </c>
      <c r="V842" s="621">
        <v>593</v>
      </c>
      <c r="W842" s="622">
        <v>0.92390000000000005</v>
      </c>
      <c r="X842" s="464">
        <v>0</v>
      </c>
      <c r="Y842" s="464">
        <v>1</v>
      </c>
      <c r="Z842" s="464">
        <v>1</v>
      </c>
      <c r="AA842" s="464">
        <v>0</v>
      </c>
      <c r="AB842" s="464" t="s">
        <v>1684</v>
      </c>
      <c r="AC842" s="463" t="s">
        <v>5611</v>
      </c>
      <c r="AD842" s="463"/>
      <c r="AE842" s="463"/>
      <c r="AF842" s="463"/>
      <c r="AG842" s="463"/>
      <c r="AH842" s="463"/>
      <c r="AI842" s="463"/>
      <c r="AJ842" s="460" t="s">
        <v>5306</v>
      </c>
      <c r="AK842" s="460"/>
      <c r="AL842" s="460"/>
      <c r="AM842" s="460"/>
      <c r="AN842" s="460"/>
      <c r="AO842" s="460"/>
      <c r="AP842" s="463" t="s">
        <v>289</v>
      </c>
      <c r="AQ842" s="463">
        <v>0</v>
      </c>
      <c r="AT842" s="177" t="s">
        <v>1684</v>
      </c>
      <c r="AU842" s="392" t="s">
        <v>5207</v>
      </c>
      <c r="AV842" s="392" t="s">
        <v>5612</v>
      </c>
      <c r="AW842" s="392" t="s">
        <v>5203</v>
      </c>
      <c r="AX842" s="450" t="s">
        <v>5203</v>
      </c>
    </row>
    <row r="843" spans="1:50" ht="35.15" hidden="1" customHeight="1">
      <c r="A843" s="149">
        <v>839</v>
      </c>
      <c r="B843" s="597" t="s">
        <v>1684</v>
      </c>
      <c r="C843" s="597"/>
      <c r="D843" s="597" t="s">
        <v>5613</v>
      </c>
      <c r="E843" s="597" t="s">
        <v>5614</v>
      </c>
      <c r="F843" s="597" t="s">
        <v>281</v>
      </c>
      <c r="G843" s="597">
        <v>1</v>
      </c>
      <c r="H843" s="597">
        <v>0</v>
      </c>
      <c r="I843" s="597" t="s">
        <v>4980</v>
      </c>
      <c r="J843" s="597" t="s">
        <v>5091</v>
      </c>
      <c r="K843" s="597" t="s">
        <v>2958</v>
      </c>
      <c r="L843" s="597" t="s">
        <v>1689</v>
      </c>
      <c r="M843" s="597" t="s">
        <v>1062</v>
      </c>
      <c r="N843" s="597" t="s">
        <v>5614</v>
      </c>
      <c r="O843" s="597" t="s">
        <v>5614</v>
      </c>
      <c r="P843" s="597" t="s">
        <v>5615</v>
      </c>
      <c r="Q843" s="597">
        <v>4261</v>
      </c>
      <c r="R843" s="621">
        <v>4281</v>
      </c>
      <c r="S843" s="621">
        <v>3979</v>
      </c>
      <c r="T843" s="621">
        <v>302</v>
      </c>
      <c r="U843" s="621">
        <v>0</v>
      </c>
      <c r="V843" s="621">
        <v>302</v>
      </c>
      <c r="W843" s="622">
        <v>0.92949999999999999</v>
      </c>
      <c r="X843" s="464">
        <v>0</v>
      </c>
      <c r="Y843" s="464">
        <v>1</v>
      </c>
      <c r="Z843" s="464">
        <v>1</v>
      </c>
      <c r="AA843" s="464">
        <v>0</v>
      </c>
      <c r="AB843" s="464" t="s">
        <v>1684</v>
      </c>
      <c r="AC843" s="463" t="s">
        <v>5616</v>
      </c>
      <c r="AD843" s="463"/>
      <c r="AE843" s="463"/>
      <c r="AF843" s="463"/>
      <c r="AG843" s="463"/>
      <c r="AH843" s="463"/>
      <c r="AI843" s="463"/>
      <c r="AJ843" s="460"/>
      <c r="AK843" s="460"/>
      <c r="AL843" s="460"/>
      <c r="AM843" s="460"/>
      <c r="AN843" s="460"/>
      <c r="AO843" s="460"/>
      <c r="AP843" s="463" t="s">
        <v>289</v>
      </c>
      <c r="AQ843" s="463">
        <v>0</v>
      </c>
      <c r="AT843" s="177" t="s">
        <v>1684</v>
      </c>
      <c r="AU843" s="392" t="s">
        <v>5215</v>
      </c>
      <c r="AV843" s="392" t="s">
        <v>5617</v>
      </c>
      <c r="AW843" s="392" t="s">
        <v>5211</v>
      </c>
      <c r="AX843" s="450" t="s">
        <v>5211</v>
      </c>
    </row>
    <row r="844" spans="1:50" ht="35.15" hidden="1" customHeight="1">
      <c r="A844" s="149">
        <v>840</v>
      </c>
      <c r="B844" s="597" t="s">
        <v>1684</v>
      </c>
      <c r="C844" s="597"/>
      <c r="D844" s="597" t="s">
        <v>5618</v>
      </c>
      <c r="E844" s="597" t="s">
        <v>5619</v>
      </c>
      <c r="F844" s="597" t="s">
        <v>281</v>
      </c>
      <c r="G844" s="597">
        <v>1</v>
      </c>
      <c r="H844" s="597">
        <v>0</v>
      </c>
      <c r="I844" s="597" t="s">
        <v>4980</v>
      </c>
      <c r="J844" s="597" t="s">
        <v>5212</v>
      </c>
      <c r="K844" s="597" t="s">
        <v>5017</v>
      </c>
      <c r="L844" s="597" t="s">
        <v>1689</v>
      </c>
      <c r="M844" s="597" t="s">
        <v>1062</v>
      </c>
      <c r="N844" s="597" t="s">
        <v>5620</v>
      </c>
      <c r="O844" s="597" t="s">
        <v>5620</v>
      </c>
      <c r="P844" s="597" t="s">
        <v>5621</v>
      </c>
      <c r="Q844" s="597">
        <v>3640</v>
      </c>
      <c r="R844" s="621">
        <v>3507</v>
      </c>
      <c r="S844" s="621">
        <v>2688</v>
      </c>
      <c r="T844" s="621">
        <v>819</v>
      </c>
      <c r="U844" s="621">
        <v>0</v>
      </c>
      <c r="V844" s="621">
        <v>819</v>
      </c>
      <c r="W844" s="622">
        <v>0.76649999999999996</v>
      </c>
      <c r="X844" s="464">
        <v>0</v>
      </c>
      <c r="Y844" s="464">
        <v>1</v>
      </c>
      <c r="Z844" s="464">
        <v>1</v>
      </c>
      <c r="AA844" s="464">
        <v>0</v>
      </c>
      <c r="AB844" s="464" t="s">
        <v>1684</v>
      </c>
      <c r="AC844" s="463" t="s">
        <v>5622</v>
      </c>
      <c r="AD844" s="463"/>
      <c r="AE844" s="463"/>
      <c r="AF844" s="463"/>
      <c r="AG844" s="463"/>
      <c r="AH844" s="463"/>
      <c r="AI844" s="463"/>
      <c r="AJ844" s="460"/>
      <c r="AK844" s="460"/>
      <c r="AL844" s="460"/>
      <c r="AM844" s="460"/>
      <c r="AN844" s="460"/>
      <c r="AO844" s="460"/>
      <c r="AP844" s="463" t="s">
        <v>289</v>
      </c>
      <c r="AQ844" s="463">
        <v>0</v>
      </c>
      <c r="AT844" s="177" t="s">
        <v>1684</v>
      </c>
      <c r="AU844" s="392" t="s">
        <v>5216</v>
      </c>
      <c r="AV844" s="392" t="s">
        <v>5617</v>
      </c>
      <c r="AW844" s="392" t="s">
        <v>5211</v>
      </c>
      <c r="AX844" s="450" t="s">
        <v>5211</v>
      </c>
    </row>
    <row r="845" spans="1:50" ht="35.15" hidden="1" customHeight="1">
      <c r="A845" s="149">
        <v>841</v>
      </c>
      <c r="B845" s="597" t="s">
        <v>1684</v>
      </c>
      <c r="C845" s="597"/>
      <c r="D845" s="597" t="s">
        <v>5623</v>
      </c>
      <c r="E845" s="597" t="s">
        <v>5422</v>
      </c>
      <c r="F845" s="597" t="s">
        <v>281</v>
      </c>
      <c r="G845" s="597">
        <v>1</v>
      </c>
      <c r="H845" s="597">
        <v>0</v>
      </c>
      <c r="I845" s="597" t="s">
        <v>4980</v>
      </c>
      <c r="J845" s="597" t="s">
        <v>5002</v>
      </c>
      <c r="K845" s="597" t="s">
        <v>2958</v>
      </c>
      <c r="L845" s="597" t="s">
        <v>1689</v>
      </c>
      <c r="M845" s="597" t="s">
        <v>1062</v>
      </c>
      <c r="N845" s="597" t="s">
        <v>5422</v>
      </c>
      <c r="O845" s="597" t="s">
        <v>5422</v>
      </c>
      <c r="P845" s="597" t="s">
        <v>5624</v>
      </c>
      <c r="Q845" s="597">
        <v>3186</v>
      </c>
      <c r="R845" s="621">
        <v>3186</v>
      </c>
      <c r="S845" s="621">
        <v>3151</v>
      </c>
      <c r="T845" s="621">
        <v>35</v>
      </c>
      <c r="U845" s="621">
        <v>0</v>
      </c>
      <c r="V845" s="621">
        <v>35</v>
      </c>
      <c r="W845" s="622">
        <v>0.98899999999999999</v>
      </c>
      <c r="X845" s="464">
        <v>1</v>
      </c>
      <c r="Y845" s="464">
        <v>1</v>
      </c>
      <c r="Z845" s="464">
        <v>1</v>
      </c>
      <c r="AA845" s="464">
        <v>1</v>
      </c>
      <c r="AB845" s="464" t="s">
        <v>1684</v>
      </c>
      <c r="AC845" s="463" t="s">
        <v>5625</v>
      </c>
      <c r="AD845" s="463"/>
      <c r="AE845" s="463"/>
      <c r="AF845" s="463"/>
      <c r="AG845" s="463"/>
      <c r="AH845" s="463"/>
      <c r="AI845" s="463"/>
      <c r="AJ845" s="460"/>
      <c r="AK845" s="460"/>
      <c r="AL845" s="460"/>
      <c r="AM845" s="460"/>
      <c r="AN845" s="460"/>
      <c r="AO845" s="460"/>
      <c r="AP845" s="463" t="s">
        <v>289</v>
      </c>
      <c r="AQ845" s="463">
        <v>0</v>
      </c>
      <c r="AT845" s="177" t="s">
        <v>1684</v>
      </c>
      <c r="AU845" s="392" t="s">
        <v>5222</v>
      </c>
      <c r="AV845" s="392" t="s">
        <v>5626</v>
      </c>
      <c r="AW845" s="392" t="s">
        <v>5627</v>
      </c>
      <c r="AX845" s="450" t="s">
        <v>5220</v>
      </c>
    </row>
    <row r="846" spans="1:50" ht="35.15" hidden="1" customHeight="1">
      <c r="A846" s="149">
        <v>842</v>
      </c>
      <c r="B846" s="597" t="s">
        <v>1684</v>
      </c>
      <c r="C846" s="597"/>
      <c r="D846" s="597" t="s">
        <v>5628</v>
      </c>
      <c r="E846" s="597" t="s">
        <v>5629</v>
      </c>
      <c r="F846" s="597" t="s">
        <v>281</v>
      </c>
      <c r="G846" s="597">
        <v>2</v>
      </c>
      <c r="H846" s="597">
        <v>0</v>
      </c>
      <c r="I846" s="597" t="s">
        <v>4980</v>
      </c>
      <c r="J846" s="597" t="s">
        <v>5185</v>
      </c>
      <c r="K846" s="597" t="s">
        <v>5017</v>
      </c>
      <c r="L846" s="597" t="s">
        <v>1689</v>
      </c>
      <c r="M846" s="597" t="s">
        <v>1062</v>
      </c>
      <c r="N846" s="597" t="s">
        <v>5629</v>
      </c>
      <c r="O846" s="597" t="s">
        <v>5629</v>
      </c>
      <c r="P846" s="597" t="s">
        <v>5630</v>
      </c>
      <c r="Q846" s="597">
        <v>6690</v>
      </c>
      <c r="R846" s="621">
        <v>6720</v>
      </c>
      <c r="S846" s="621">
        <v>5641</v>
      </c>
      <c r="T846" s="621">
        <v>1079</v>
      </c>
      <c r="U846" s="621">
        <v>0</v>
      </c>
      <c r="V846" s="621">
        <v>1079</v>
      </c>
      <c r="W846" s="622">
        <v>0.83940000000000003</v>
      </c>
      <c r="X846" s="464">
        <v>0</v>
      </c>
      <c r="Y846" s="464">
        <v>0</v>
      </c>
      <c r="Z846" s="464">
        <v>1</v>
      </c>
      <c r="AA846" s="464">
        <v>0</v>
      </c>
      <c r="AB846" s="464" t="s">
        <v>1684</v>
      </c>
      <c r="AC846" s="463" t="s">
        <v>5631</v>
      </c>
      <c r="AD846" s="463" t="s">
        <v>5632</v>
      </c>
      <c r="AE846" s="463"/>
      <c r="AF846" s="463"/>
      <c r="AG846" s="463"/>
      <c r="AH846" s="463"/>
      <c r="AI846" s="463"/>
      <c r="AJ846" s="460"/>
      <c r="AK846" s="460"/>
      <c r="AL846" s="460"/>
      <c r="AM846" s="460"/>
      <c r="AN846" s="460"/>
      <c r="AO846" s="460"/>
      <c r="AP846" s="463" t="s">
        <v>289</v>
      </c>
      <c r="AQ846" s="463">
        <v>0</v>
      </c>
      <c r="AT846" s="177" t="s">
        <v>1684</v>
      </c>
      <c r="AU846" s="392" t="s">
        <v>5229</v>
      </c>
      <c r="AV846" s="392" t="s">
        <v>5633</v>
      </c>
      <c r="AW846" s="392" t="s">
        <v>5226</v>
      </c>
      <c r="AX846" s="450" t="s">
        <v>5226</v>
      </c>
    </row>
    <row r="847" spans="1:50" ht="35.15" hidden="1" customHeight="1">
      <c r="A847" s="149">
        <v>843</v>
      </c>
      <c r="B847" s="597" t="s">
        <v>1684</v>
      </c>
      <c r="C847" s="597"/>
      <c r="D847" s="597" t="s">
        <v>5634</v>
      </c>
      <c r="E847" s="597" t="s">
        <v>5635</v>
      </c>
      <c r="F847" s="597" t="s">
        <v>281</v>
      </c>
      <c r="G847" s="597">
        <v>1</v>
      </c>
      <c r="H847" s="597">
        <v>0</v>
      </c>
      <c r="I847" s="597" t="s">
        <v>4980</v>
      </c>
      <c r="J847" s="597" t="s">
        <v>5010</v>
      </c>
      <c r="K847" s="597" t="s">
        <v>1688</v>
      </c>
      <c r="L847" s="597" t="s">
        <v>1689</v>
      </c>
      <c r="M847" s="597" t="s">
        <v>1062</v>
      </c>
      <c r="N847" s="597" t="s">
        <v>5635</v>
      </c>
      <c r="O847" s="597" t="s">
        <v>5636</v>
      </c>
      <c r="P847" s="597" t="s">
        <v>5637</v>
      </c>
      <c r="Q847" s="597">
        <v>5480</v>
      </c>
      <c r="R847" s="621">
        <v>5480</v>
      </c>
      <c r="S847" s="621">
        <v>5454</v>
      </c>
      <c r="T847" s="621">
        <v>0</v>
      </c>
      <c r="U847" s="621">
        <v>26</v>
      </c>
      <c r="V847" s="621">
        <v>26</v>
      </c>
      <c r="W847" s="622">
        <v>0.99529999999999996</v>
      </c>
      <c r="X847" s="464">
        <v>1</v>
      </c>
      <c r="Y847" s="464">
        <v>1</v>
      </c>
      <c r="Z847" s="464">
        <v>1</v>
      </c>
      <c r="AA847" s="464">
        <v>1</v>
      </c>
      <c r="AB847" s="464" t="s">
        <v>1684</v>
      </c>
      <c r="AC847" s="463" t="s">
        <v>5638</v>
      </c>
      <c r="AD847" s="463"/>
      <c r="AE847" s="463"/>
      <c r="AF847" s="463"/>
      <c r="AG847" s="463"/>
      <c r="AH847" s="463"/>
      <c r="AI847" s="463"/>
      <c r="AJ847" s="460"/>
      <c r="AK847" s="460"/>
      <c r="AL847" s="460"/>
      <c r="AM847" s="460"/>
      <c r="AN847" s="460"/>
      <c r="AO847" s="460"/>
      <c r="AP847" s="463" t="s">
        <v>289</v>
      </c>
      <c r="AQ847" s="463">
        <v>0</v>
      </c>
      <c r="AT847" s="177" t="s">
        <v>1684</v>
      </c>
      <c r="AU847" s="392" t="s">
        <v>5236</v>
      </c>
      <c r="AV847" s="392" t="s">
        <v>5639</v>
      </c>
      <c r="AW847" s="392" t="s">
        <v>5233</v>
      </c>
      <c r="AX847" s="450" t="s">
        <v>5233</v>
      </c>
    </row>
    <row r="848" spans="1:50" ht="35.15" hidden="1" customHeight="1">
      <c r="A848" s="149">
        <v>844</v>
      </c>
      <c r="B848" s="597" t="s">
        <v>1684</v>
      </c>
      <c r="C848" s="597"/>
      <c r="D848" s="597" t="s">
        <v>5640</v>
      </c>
      <c r="E848" s="597" t="s">
        <v>5641</v>
      </c>
      <c r="F848" s="597" t="s">
        <v>281</v>
      </c>
      <c r="G848" s="597">
        <v>1</v>
      </c>
      <c r="H848" s="597">
        <v>0</v>
      </c>
      <c r="I848" s="597" t="s">
        <v>4980</v>
      </c>
      <c r="J848" s="597" t="s">
        <v>4995</v>
      </c>
      <c r="K848" s="597" t="s">
        <v>2958</v>
      </c>
      <c r="L848" s="597" t="s">
        <v>1689</v>
      </c>
      <c r="M848" s="597" t="s">
        <v>1062</v>
      </c>
      <c r="N848" s="597" t="s">
        <v>2958</v>
      </c>
      <c r="O848" s="597" t="s">
        <v>2958</v>
      </c>
      <c r="P848" s="597" t="s">
        <v>5642</v>
      </c>
      <c r="Q848" s="597">
        <v>2198</v>
      </c>
      <c r="R848" s="621">
        <v>2298</v>
      </c>
      <c r="S848" s="621">
        <v>2256</v>
      </c>
      <c r="T848" s="621">
        <v>33</v>
      </c>
      <c r="U848" s="621">
        <v>9</v>
      </c>
      <c r="V848" s="621">
        <v>42</v>
      </c>
      <c r="W848" s="622">
        <v>0.98170000000000002</v>
      </c>
      <c r="X848" s="464">
        <v>1</v>
      </c>
      <c r="Y848" s="464">
        <v>1</v>
      </c>
      <c r="Z848" s="464">
        <v>1</v>
      </c>
      <c r="AA848" s="464">
        <v>1</v>
      </c>
      <c r="AB848" s="464" t="s">
        <v>1684</v>
      </c>
      <c r="AC848" s="463" t="s">
        <v>5643</v>
      </c>
      <c r="AD848" s="463"/>
      <c r="AE848" s="463"/>
      <c r="AF848" s="463"/>
      <c r="AG848" s="463"/>
      <c r="AH848" s="463"/>
      <c r="AI848" s="463"/>
      <c r="AJ848" s="460"/>
      <c r="AK848" s="460"/>
      <c r="AL848" s="460"/>
      <c r="AM848" s="460"/>
      <c r="AN848" s="460"/>
      <c r="AO848" s="460"/>
      <c r="AP848" s="463" t="s">
        <v>289</v>
      </c>
      <c r="AQ848" s="463">
        <v>0</v>
      </c>
      <c r="AT848" s="177" t="s">
        <v>1684</v>
      </c>
      <c r="AU848" s="392" t="s">
        <v>5245</v>
      </c>
      <c r="AV848" s="392" t="s">
        <v>5644</v>
      </c>
      <c r="AW848" s="392" t="s">
        <v>5645</v>
      </c>
      <c r="AX848" s="450" t="s">
        <v>5243</v>
      </c>
    </row>
    <row r="849" spans="1:50" ht="35.15" hidden="1" customHeight="1">
      <c r="A849" s="149">
        <v>845</v>
      </c>
      <c r="B849" s="597" t="s">
        <v>1684</v>
      </c>
      <c r="C849" s="597"/>
      <c r="D849" s="597" t="s">
        <v>5646</v>
      </c>
      <c r="E849" s="597" t="s">
        <v>5647</v>
      </c>
      <c r="F849" s="597" t="s">
        <v>281</v>
      </c>
      <c r="G849" s="597">
        <v>1</v>
      </c>
      <c r="H849" s="597">
        <v>0</v>
      </c>
      <c r="I849" s="597" t="s">
        <v>4980</v>
      </c>
      <c r="J849" s="597" t="s">
        <v>5002</v>
      </c>
      <c r="K849" s="597" t="s">
        <v>2958</v>
      </c>
      <c r="L849" s="597" t="s">
        <v>1689</v>
      </c>
      <c r="M849" s="597" t="s">
        <v>1062</v>
      </c>
      <c r="N849" s="597" t="s">
        <v>5647</v>
      </c>
      <c r="O849" s="597" t="s">
        <v>5647</v>
      </c>
      <c r="P849" s="597" t="s">
        <v>5648</v>
      </c>
      <c r="Q849" s="597">
        <v>4154</v>
      </c>
      <c r="R849" s="621">
        <v>3975</v>
      </c>
      <c r="S849" s="621">
        <v>3708</v>
      </c>
      <c r="T849" s="621">
        <v>267</v>
      </c>
      <c r="U849" s="621">
        <v>0</v>
      </c>
      <c r="V849" s="621">
        <v>267</v>
      </c>
      <c r="W849" s="622">
        <v>0.93279999999999996</v>
      </c>
      <c r="X849" s="464">
        <v>0</v>
      </c>
      <c r="Y849" s="464">
        <v>0</v>
      </c>
      <c r="Z849" s="464">
        <v>1</v>
      </c>
      <c r="AA849" s="464">
        <v>0</v>
      </c>
      <c r="AB849" s="464" t="s">
        <v>1684</v>
      </c>
      <c r="AC849" s="463" t="s">
        <v>5649</v>
      </c>
      <c r="AD849" s="463"/>
      <c r="AE849" s="463"/>
      <c r="AF849" s="463"/>
      <c r="AG849" s="463"/>
      <c r="AH849" s="463"/>
      <c r="AI849" s="463"/>
      <c r="AJ849" s="460"/>
      <c r="AK849" s="460"/>
      <c r="AL849" s="460"/>
      <c r="AM849" s="460"/>
      <c r="AN849" s="460"/>
      <c r="AO849" s="460"/>
      <c r="AP849" s="463" t="s">
        <v>289</v>
      </c>
      <c r="AQ849" s="463">
        <v>0</v>
      </c>
      <c r="AT849" s="177" t="s">
        <v>1684</v>
      </c>
      <c r="AU849" s="392" t="s">
        <v>5252</v>
      </c>
      <c r="AV849" s="392" t="s">
        <v>5650</v>
      </c>
      <c r="AW849" s="392" t="s">
        <v>5249</v>
      </c>
      <c r="AX849" s="450" t="s">
        <v>5249</v>
      </c>
    </row>
    <row r="850" spans="1:50" ht="35.15" hidden="1" customHeight="1">
      <c r="A850" s="149">
        <v>846</v>
      </c>
      <c r="B850" s="597" t="s">
        <v>1684</v>
      </c>
      <c r="C850" s="597"/>
      <c r="D850" s="597" t="s">
        <v>5651</v>
      </c>
      <c r="E850" s="597" t="s">
        <v>5652</v>
      </c>
      <c r="F850" s="597" t="s">
        <v>281</v>
      </c>
      <c r="G850" s="597">
        <v>1</v>
      </c>
      <c r="H850" s="597">
        <v>0</v>
      </c>
      <c r="I850" s="597" t="s">
        <v>4980</v>
      </c>
      <c r="J850" s="597" t="s">
        <v>5212</v>
      </c>
      <c r="K850" s="597" t="s">
        <v>4982</v>
      </c>
      <c r="L850" s="597" t="s">
        <v>1689</v>
      </c>
      <c r="M850" s="597" t="s">
        <v>1062</v>
      </c>
      <c r="N850" s="597" t="s">
        <v>5295</v>
      </c>
      <c r="O850" s="597" t="s">
        <v>5653</v>
      </c>
      <c r="P850" s="597" t="s">
        <v>5654</v>
      </c>
      <c r="Q850" s="597">
        <v>6902</v>
      </c>
      <c r="R850" s="621">
        <v>6684</v>
      </c>
      <c r="S850" s="621">
        <v>6453</v>
      </c>
      <c r="T850" s="621">
        <v>229</v>
      </c>
      <c r="U850" s="621">
        <v>2</v>
      </c>
      <c r="V850" s="621">
        <v>231</v>
      </c>
      <c r="W850" s="622">
        <v>0.96540000000000004</v>
      </c>
      <c r="X850" s="464">
        <v>0</v>
      </c>
      <c r="Y850" s="464">
        <v>1</v>
      </c>
      <c r="Z850" s="464">
        <v>1</v>
      </c>
      <c r="AA850" s="464">
        <v>0</v>
      </c>
      <c r="AB850" s="464" t="s">
        <v>1684</v>
      </c>
      <c r="AC850" s="463" t="s">
        <v>5655</v>
      </c>
      <c r="AD850" s="463"/>
      <c r="AE850" s="463"/>
      <c r="AF850" s="463"/>
      <c r="AG850" s="463"/>
      <c r="AH850" s="463"/>
      <c r="AI850" s="463"/>
      <c r="AJ850" s="460"/>
      <c r="AK850" s="460"/>
      <c r="AL850" s="460"/>
      <c r="AM850" s="460"/>
      <c r="AN850" s="460"/>
      <c r="AO850" s="460"/>
      <c r="AP850" s="463" t="s">
        <v>289</v>
      </c>
      <c r="AQ850" s="463">
        <v>0</v>
      </c>
      <c r="AT850" s="177" t="s">
        <v>1684</v>
      </c>
      <c r="AU850" s="392" t="s">
        <v>5257</v>
      </c>
      <c r="AV850" s="392" t="s">
        <v>5656</v>
      </c>
      <c r="AW850" s="392" t="s">
        <v>5255</v>
      </c>
      <c r="AX850" s="450" t="s">
        <v>5255</v>
      </c>
    </row>
    <row r="851" spans="1:50" ht="35.15" hidden="1" customHeight="1">
      <c r="A851" s="149">
        <v>847</v>
      </c>
      <c r="B851" s="597" t="s">
        <v>1684</v>
      </c>
      <c r="C851" s="597"/>
      <c r="D851" s="597" t="s">
        <v>5657</v>
      </c>
      <c r="E851" s="597" t="s">
        <v>5658</v>
      </c>
      <c r="F851" s="597" t="s">
        <v>281</v>
      </c>
      <c r="G851" s="597">
        <v>1</v>
      </c>
      <c r="H851" s="597">
        <v>0</v>
      </c>
      <c r="I851" s="597" t="s">
        <v>4980</v>
      </c>
      <c r="J851" s="597" t="s">
        <v>5025</v>
      </c>
      <c r="K851" s="597" t="s">
        <v>1688</v>
      </c>
      <c r="L851" s="597" t="s">
        <v>1689</v>
      </c>
      <c r="M851" s="597" t="s">
        <v>1062</v>
      </c>
      <c r="N851" s="597" t="s">
        <v>5658</v>
      </c>
      <c r="O851" s="597" t="s">
        <v>5658</v>
      </c>
      <c r="P851" s="597" t="s">
        <v>5659</v>
      </c>
      <c r="Q851" s="597">
        <v>2534</v>
      </c>
      <c r="R851" s="621">
        <v>2535</v>
      </c>
      <c r="S851" s="621">
        <v>2535</v>
      </c>
      <c r="T851" s="621">
        <v>0</v>
      </c>
      <c r="U851" s="621">
        <v>0</v>
      </c>
      <c r="V851" s="621">
        <v>0</v>
      </c>
      <c r="W851" s="622">
        <v>1</v>
      </c>
      <c r="X851" s="464">
        <v>1</v>
      </c>
      <c r="Y851" s="464">
        <v>1</v>
      </c>
      <c r="Z851" s="464">
        <v>1</v>
      </c>
      <c r="AA851" s="464">
        <v>1</v>
      </c>
      <c r="AB851" s="464" t="s">
        <v>1684</v>
      </c>
      <c r="AC851" s="463" t="s">
        <v>5660</v>
      </c>
      <c r="AD851" s="463"/>
      <c r="AE851" s="463"/>
      <c r="AF851" s="463"/>
      <c r="AG851" s="463"/>
      <c r="AH851" s="463"/>
      <c r="AI851" s="463"/>
      <c r="AJ851" s="460"/>
      <c r="AK851" s="460"/>
      <c r="AL851" s="460"/>
      <c r="AM851" s="460"/>
      <c r="AN851" s="460"/>
      <c r="AO851" s="460"/>
      <c r="AP851" s="463" t="s">
        <v>289</v>
      </c>
      <c r="AQ851" s="463">
        <v>0</v>
      </c>
      <c r="AT851" s="177" t="s">
        <v>1684</v>
      </c>
      <c r="AU851" s="392" t="s">
        <v>5262</v>
      </c>
      <c r="AV851" s="392" t="s">
        <v>5661</v>
      </c>
      <c r="AW851" s="392" t="s">
        <v>5260</v>
      </c>
      <c r="AX851" s="450" t="s">
        <v>5260</v>
      </c>
    </row>
    <row r="852" spans="1:50" ht="35.15" hidden="1" customHeight="1">
      <c r="A852" s="149">
        <v>848</v>
      </c>
      <c r="B852" s="597" t="s">
        <v>1684</v>
      </c>
      <c r="C852" s="597"/>
      <c r="D852" s="597" t="s">
        <v>5662</v>
      </c>
      <c r="E852" s="597" t="s">
        <v>5663</v>
      </c>
      <c r="F852" s="597" t="s">
        <v>281</v>
      </c>
      <c r="G852" s="597">
        <v>2</v>
      </c>
      <c r="H852" s="597">
        <v>0</v>
      </c>
      <c r="I852" s="597" t="s">
        <v>4980</v>
      </c>
      <c r="J852" s="597" t="s">
        <v>5204</v>
      </c>
      <c r="K852" s="597" t="s">
        <v>1688</v>
      </c>
      <c r="L852" s="597" t="s">
        <v>1689</v>
      </c>
      <c r="M852" s="597" t="s">
        <v>1062</v>
      </c>
      <c r="N852" s="597" t="s">
        <v>5664</v>
      </c>
      <c r="O852" s="597" t="s">
        <v>5664</v>
      </c>
      <c r="P852" s="597" t="s">
        <v>5665</v>
      </c>
      <c r="Q852" s="597">
        <v>5686</v>
      </c>
      <c r="R852" s="621">
        <v>5686</v>
      </c>
      <c r="S852" s="621">
        <v>5578</v>
      </c>
      <c r="T852" s="621">
        <v>108</v>
      </c>
      <c r="U852" s="621">
        <v>0</v>
      </c>
      <c r="V852" s="621">
        <v>108</v>
      </c>
      <c r="W852" s="622">
        <v>0.98099999999999998</v>
      </c>
      <c r="X852" s="464">
        <v>1</v>
      </c>
      <c r="Y852" s="464">
        <v>1</v>
      </c>
      <c r="Z852" s="464">
        <v>1</v>
      </c>
      <c r="AA852" s="464">
        <v>1</v>
      </c>
      <c r="AB852" s="464" t="s">
        <v>1684</v>
      </c>
      <c r="AC852" s="463" t="s">
        <v>5666</v>
      </c>
      <c r="AD852" s="463" t="s">
        <v>5667</v>
      </c>
      <c r="AE852" s="463"/>
      <c r="AF852" s="463"/>
      <c r="AG852" s="463"/>
      <c r="AH852" s="463"/>
      <c r="AI852" s="463"/>
      <c r="AJ852" s="460"/>
      <c r="AK852" s="460"/>
      <c r="AL852" s="460"/>
      <c r="AM852" s="460"/>
      <c r="AN852" s="460"/>
      <c r="AO852" s="460"/>
      <c r="AP852" s="463" t="s">
        <v>289</v>
      </c>
      <c r="AQ852" s="463">
        <v>0</v>
      </c>
      <c r="AT852" s="177" t="s">
        <v>248</v>
      </c>
      <c r="AU852" s="392" t="s">
        <v>5268</v>
      </c>
      <c r="AV852" s="392" t="s">
        <v>5668</v>
      </c>
      <c r="AW852" s="392" t="s">
        <v>5669</v>
      </c>
      <c r="AX852" s="450" t="s">
        <v>5266</v>
      </c>
    </row>
    <row r="853" spans="1:50" ht="35.15" hidden="1" customHeight="1">
      <c r="A853" s="149">
        <v>849</v>
      </c>
      <c r="B853" s="597" t="s">
        <v>1684</v>
      </c>
      <c r="C853" s="597"/>
      <c r="D853" s="597" t="s">
        <v>5670</v>
      </c>
      <c r="E853" s="597" t="s">
        <v>5671</v>
      </c>
      <c r="F853" s="597" t="s">
        <v>281</v>
      </c>
      <c r="G853" s="597">
        <v>1</v>
      </c>
      <c r="H853" s="597">
        <v>0</v>
      </c>
      <c r="I853" s="597" t="s">
        <v>4980</v>
      </c>
      <c r="J853" s="597" t="s">
        <v>5169</v>
      </c>
      <c r="K853" s="597" t="s">
        <v>5017</v>
      </c>
      <c r="L853" s="597" t="s">
        <v>1689</v>
      </c>
      <c r="M853" s="597" t="s">
        <v>1062</v>
      </c>
      <c r="N853" s="597" t="s">
        <v>5671</v>
      </c>
      <c r="O853" s="597" t="s">
        <v>5671</v>
      </c>
      <c r="P853" s="597" t="s">
        <v>5672</v>
      </c>
      <c r="Q853" s="597">
        <v>3744</v>
      </c>
      <c r="R853" s="621">
        <v>3727</v>
      </c>
      <c r="S853" s="621">
        <v>3670</v>
      </c>
      <c r="T853" s="621">
        <v>53</v>
      </c>
      <c r="U853" s="621">
        <v>4</v>
      </c>
      <c r="V853" s="621">
        <v>57</v>
      </c>
      <c r="W853" s="622">
        <v>0.98470000000000002</v>
      </c>
      <c r="X853" s="464">
        <v>1</v>
      </c>
      <c r="Y853" s="464">
        <v>1</v>
      </c>
      <c r="Z853" s="464">
        <v>1</v>
      </c>
      <c r="AA853" s="464">
        <v>1</v>
      </c>
      <c r="AB853" s="464" t="s">
        <v>1684</v>
      </c>
      <c r="AC853" s="463" t="s">
        <v>5673</v>
      </c>
      <c r="AD853" s="463"/>
      <c r="AE853" s="463"/>
      <c r="AF853" s="463"/>
      <c r="AG853" s="463"/>
      <c r="AH853" s="463"/>
      <c r="AI853" s="463"/>
      <c r="AJ853" s="460"/>
      <c r="AK853" s="460"/>
      <c r="AL853" s="460"/>
      <c r="AM853" s="460"/>
      <c r="AN853" s="460"/>
      <c r="AO853" s="460"/>
      <c r="AP853" s="463" t="s">
        <v>289</v>
      </c>
      <c r="AQ853" s="463">
        <v>0</v>
      </c>
      <c r="AT853" s="177" t="s">
        <v>1684</v>
      </c>
      <c r="AU853" s="392" t="s">
        <v>5274</v>
      </c>
      <c r="AV853" s="392" t="s">
        <v>5674</v>
      </c>
      <c r="AW853" s="392" t="s">
        <v>5272</v>
      </c>
      <c r="AX853" s="450" t="s">
        <v>5272</v>
      </c>
    </row>
    <row r="854" spans="1:50" ht="35.15" hidden="1" customHeight="1">
      <c r="A854" s="149">
        <v>850</v>
      </c>
      <c r="B854" s="597" t="s">
        <v>1684</v>
      </c>
      <c r="C854" s="597"/>
      <c r="D854" s="597" t="s">
        <v>5675</v>
      </c>
      <c r="E854" s="597" t="s">
        <v>5676</v>
      </c>
      <c r="F854" s="597" t="s">
        <v>281</v>
      </c>
      <c r="G854" s="597">
        <v>1</v>
      </c>
      <c r="H854" s="597">
        <v>0</v>
      </c>
      <c r="I854" s="597" t="s">
        <v>4980</v>
      </c>
      <c r="J854" s="597" t="s">
        <v>2545</v>
      </c>
      <c r="K854" s="597" t="s">
        <v>4982</v>
      </c>
      <c r="L854" s="597" t="s">
        <v>1689</v>
      </c>
      <c r="M854" s="597" t="s">
        <v>1062</v>
      </c>
      <c r="N854" s="597" t="s">
        <v>5677</v>
      </c>
      <c r="O854" s="597" t="s">
        <v>5677</v>
      </c>
      <c r="P854" s="597" t="s">
        <v>5678</v>
      </c>
      <c r="Q854" s="597">
        <v>2205</v>
      </c>
      <c r="R854" s="621">
        <v>2209</v>
      </c>
      <c r="S854" s="621">
        <v>2073</v>
      </c>
      <c r="T854" s="621">
        <v>129</v>
      </c>
      <c r="U854" s="621">
        <v>7</v>
      </c>
      <c r="V854" s="621">
        <v>136</v>
      </c>
      <c r="W854" s="622">
        <v>0.93840000000000001</v>
      </c>
      <c r="X854" s="464">
        <v>0</v>
      </c>
      <c r="Y854" s="464">
        <v>1</v>
      </c>
      <c r="Z854" s="464">
        <v>1</v>
      </c>
      <c r="AA854" s="464">
        <v>0</v>
      </c>
      <c r="AB854" s="464" t="s">
        <v>1684</v>
      </c>
      <c r="AC854" s="463" t="s">
        <v>5679</v>
      </c>
      <c r="AD854" s="463"/>
      <c r="AE854" s="463"/>
      <c r="AF854" s="463"/>
      <c r="AG854" s="463"/>
      <c r="AH854" s="463"/>
      <c r="AI854" s="463"/>
      <c r="AJ854" s="460"/>
      <c r="AK854" s="460"/>
      <c r="AL854" s="460"/>
      <c r="AM854" s="460"/>
      <c r="AN854" s="460"/>
      <c r="AO854" s="460"/>
      <c r="AP854" s="463" t="s">
        <v>289</v>
      </c>
      <c r="AQ854" s="463">
        <v>0</v>
      </c>
      <c r="AT854" s="177" t="s">
        <v>1684</v>
      </c>
      <c r="AU854" s="392" t="s">
        <v>5280</v>
      </c>
      <c r="AV854" s="392" t="s">
        <v>5680</v>
      </c>
      <c r="AW854" s="392" t="s">
        <v>5278</v>
      </c>
      <c r="AX854" s="450" t="s">
        <v>5278</v>
      </c>
    </row>
    <row r="855" spans="1:50" ht="35.15" hidden="1" customHeight="1">
      <c r="A855" s="149">
        <v>851</v>
      </c>
      <c r="B855" s="597" t="s">
        <v>1684</v>
      </c>
      <c r="C855" s="597"/>
      <c r="D855" s="597" t="s">
        <v>5681</v>
      </c>
      <c r="E855" s="597" t="s">
        <v>5682</v>
      </c>
      <c r="F855" s="597" t="s">
        <v>281</v>
      </c>
      <c r="G855" s="597">
        <v>1</v>
      </c>
      <c r="H855" s="597">
        <v>0</v>
      </c>
      <c r="I855" s="597" t="s">
        <v>4980</v>
      </c>
      <c r="J855" s="597" t="s">
        <v>5018</v>
      </c>
      <c r="K855" s="597" t="s">
        <v>5017</v>
      </c>
      <c r="L855" s="597" t="s">
        <v>1689</v>
      </c>
      <c r="M855" s="597" t="s">
        <v>1062</v>
      </c>
      <c r="N855" s="597" t="s">
        <v>5682</v>
      </c>
      <c r="O855" s="597" t="s">
        <v>5682</v>
      </c>
      <c r="P855" s="597" t="s">
        <v>5683</v>
      </c>
      <c r="Q855" s="597">
        <v>2820</v>
      </c>
      <c r="R855" s="621">
        <v>2820</v>
      </c>
      <c r="S855" s="621">
        <v>1924</v>
      </c>
      <c r="T855" s="621">
        <v>892</v>
      </c>
      <c r="U855" s="621">
        <v>4</v>
      </c>
      <c r="V855" s="621">
        <v>896</v>
      </c>
      <c r="W855" s="622">
        <v>0.68230000000000002</v>
      </c>
      <c r="X855" s="464">
        <v>0</v>
      </c>
      <c r="Y855" s="464">
        <v>1</v>
      </c>
      <c r="Z855" s="464">
        <v>1</v>
      </c>
      <c r="AA855" s="464">
        <v>0</v>
      </c>
      <c r="AB855" s="464" t="s">
        <v>1684</v>
      </c>
      <c r="AC855" s="463" t="s">
        <v>5684</v>
      </c>
      <c r="AD855" s="463"/>
      <c r="AE855" s="463"/>
      <c r="AF855" s="463"/>
      <c r="AG855" s="463"/>
      <c r="AH855" s="463"/>
      <c r="AI855" s="463"/>
      <c r="AJ855" s="460"/>
      <c r="AK855" s="460"/>
      <c r="AL855" s="460"/>
      <c r="AM855" s="460"/>
      <c r="AN855" s="460"/>
      <c r="AO855" s="460"/>
      <c r="AP855" s="463" t="s">
        <v>289</v>
      </c>
      <c r="AQ855" s="463">
        <v>0</v>
      </c>
      <c r="AT855" s="177" t="s">
        <v>1684</v>
      </c>
      <c r="AU855" s="392" t="s">
        <v>5281</v>
      </c>
      <c r="AV855" s="392" t="s">
        <v>5685</v>
      </c>
      <c r="AW855" s="392" t="s">
        <v>5686</v>
      </c>
      <c r="AX855" s="450" t="s">
        <v>5278</v>
      </c>
    </row>
    <row r="856" spans="1:50" ht="35.15" hidden="1" customHeight="1">
      <c r="A856" s="149">
        <v>852</v>
      </c>
      <c r="B856" s="597" t="s">
        <v>1684</v>
      </c>
      <c r="C856" s="597"/>
      <c r="D856" s="597" t="s">
        <v>5687</v>
      </c>
      <c r="E856" s="597" t="s">
        <v>5688</v>
      </c>
      <c r="F856" s="597" t="s">
        <v>281</v>
      </c>
      <c r="G856" s="597">
        <v>1</v>
      </c>
      <c r="H856" s="597">
        <v>0</v>
      </c>
      <c r="I856" s="597" t="s">
        <v>4980</v>
      </c>
      <c r="J856" s="597" t="s">
        <v>5018</v>
      </c>
      <c r="K856" s="597" t="s">
        <v>5017</v>
      </c>
      <c r="L856" s="597" t="s">
        <v>1689</v>
      </c>
      <c r="M856" s="597" t="s">
        <v>1062</v>
      </c>
      <c r="N856" s="597" t="s">
        <v>5688</v>
      </c>
      <c r="O856" s="597" t="s">
        <v>5688</v>
      </c>
      <c r="P856" s="597" t="s">
        <v>5689</v>
      </c>
      <c r="Q856" s="597">
        <v>3146</v>
      </c>
      <c r="R856" s="621">
        <v>3111</v>
      </c>
      <c r="S856" s="621">
        <v>2368</v>
      </c>
      <c r="T856" s="621">
        <v>712</v>
      </c>
      <c r="U856" s="621">
        <v>31</v>
      </c>
      <c r="V856" s="621">
        <v>743</v>
      </c>
      <c r="W856" s="622">
        <v>0.76119999999999999</v>
      </c>
      <c r="X856" s="464">
        <v>0</v>
      </c>
      <c r="Y856" s="464">
        <v>1</v>
      </c>
      <c r="Z856" s="464">
        <v>1</v>
      </c>
      <c r="AA856" s="464">
        <v>0</v>
      </c>
      <c r="AB856" s="464" t="s">
        <v>1684</v>
      </c>
      <c r="AC856" s="463" t="s">
        <v>5690</v>
      </c>
      <c r="AD856" s="463"/>
      <c r="AE856" s="463"/>
      <c r="AF856" s="463"/>
      <c r="AG856" s="463"/>
      <c r="AH856" s="463"/>
      <c r="AI856" s="463"/>
      <c r="AJ856" s="460"/>
      <c r="AK856" s="460"/>
      <c r="AL856" s="460"/>
      <c r="AM856" s="460"/>
      <c r="AN856" s="460"/>
      <c r="AO856" s="460"/>
      <c r="AP856" s="463" t="s">
        <v>289</v>
      </c>
      <c r="AQ856" s="463">
        <v>0</v>
      </c>
      <c r="AT856" s="177" t="s">
        <v>1684</v>
      </c>
      <c r="AU856" s="392" t="s">
        <v>5287</v>
      </c>
      <c r="AV856" s="392" t="s">
        <v>5691</v>
      </c>
      <c r="AW856" s="392" t="s">
        <v>5692</v>
      </c>
      <c r="AX856" s="450" t="s">
        <v>5284</v>
      </c>
    </row>
    <row r="857" spans="1:50" ht="35.15" hidden="1" customHeight="1">
      <c r="A857" s="149">
        <v>853</v>
      </c>
      <c r="B857" s="597" t="s">
        <v>1684</v>
      </c>
      <c r="C857" s="597"/>
      <c r="D857" s="597" t="s">
        <v>5693</v>
      </c>
      <c r="E857" s="597" t="s">
        <v>5694</v>
      </c>
      <c r="F857" s="597" t="s">
        <v>281</v>
      </c>
      <c r="G857" s="597">
        <v>1</v>
      </c>
      <c r="H857" s="597">
        <v>0</v>
      </c>
      <c r="I857" s="597" t="s">
        <v>4980</v>
      </c>
      <c r="J857" s="597" t="s">
        <v>4995</v>
      </c>
      <c r="K857" s="597" t="s">
        <v>2958</v>
      </c>
      <c r="L857" s="597" t="s">
        <v>1689</v>
      </c>
      <c r="M857" s="597" t="s">
        <v>1062</v>
      </c>
      <c r="N857" s="597" t="s">
        <v>5694</v>
      </c>
      <c r="O857" s="597" t="s">
        <v>5694</v>
      </c>
      <c r="P857" s="597" t="s">
        <v>5695</v>
      </c>
      <c r="Q857" s="597">
        <v>2058</v>
      </c>
      <c r="R857" s="621">
        <v>2058</v>
      </c>
      <c r="S857" s="621">
        <v>2017</v>
      </c>
      <c r="T857" s="621">
        <v>33</v>
      </c>
      <c r="U857" s="621">
        <v>8</v>
      </c>
      <c r="V857" s="621">
        <v>41</v>
      </c>
      <c r="W857" s="622">
        <v>0.98009999999999997</v>
      </c>
      <c r="X857" s="464">
        <v>1</v>
      </c>
      <c r="Y857" s="464">
        <v>1</v>
      </c>
      <c r="Z857" s="464">
        <v>1</v>
      </c>
      <c r="AA857" s="464">
        <v>1</v>
      </c>
      <c r="AB857" s="464" t="s">
        <v>1684</v>
      </c>
      <c r="AC857" s="463" t="s">
        <v>5696</v>
      </c>
      <c r="AD857" s="463"/>
      <c r="AE857" s="463"/>
      <c r="AF857" s="463"/>
      <c r="AG857" s="463"/>
      <c r="AH857" s="463"/>
      <c r="AI857" s="463"/>
      <c r="AJ857" s="460"/>
      <c r="AK857" s="460"/>
      <c r="AL857" s="460"/>
      <c r="AM857" s="460"/>
      <c r="AN857" s="460"/>
      <c r="AO857" s="460"/>
      <c r="AP857" s="463" t="s">
        <v>289</v>
      </c>
      <c r="AQ857" s="463">
        <v>0</v>
      </c>
      <c r="AT857" s="177" t="s">
        <v>1684</v>
      </c>
      <c r="AU857" s="392" t="s">
        <v>5292</v>
      </c>
      <c r="AV857" s="392" t="s">
        <v>5697</v>
      </c>
      <c r="AW857" s="392" t="s">
        <v>5698</v>
      </c>
      <c r="AX857" s="450" t="s">
        <v>5285</v>
      </c>
    </row>
    <row r="858" spans="1:50" ht="35.15" hidden="1" customHeight="1">
      <c r="A858" s="149">
        <v>854</v>
      </c>
      <c r="B858" s="597" t="s">
        <v>1684</v>
      </c>
      <c r="C858" s="597"/>
      <c r="D858" s="597" t="s">
        <v>5699</v>
      </c>
      <c r="E858" s="597" t="s">
        <v>5700</v>
      </c>
      <c r="F858" s="597" t="s">
        <v>281</v>
      </c>
      <c r="G858" s="597">
        <v>1</v>
      </c>
      <c r="H858" s="597">
        <v>0</v>
      </c>
      <c r="I858" s="597" t="s">
        <v>4980</v>
      </c>
      <c r="J858" s="597" t="s">
        <v>5197</v>
      </c>
      <c r="K858" s="597" t="s">
        <v>4982</v>
      </c>
      <c r="L858" s="597" t="s">
        <v>1689</v>
      </c>
      <c r="M858" s="597" t="s">
        <v>1062</v>
      </c>
      <c r="N858" s="597" t="s">
        <v>1855</v>
      </c>
      <c r="O858" s="597" t="s">
        <v>1855</v>
      </c>
      <c r="P858" s="597" t="s">
        <v>5701</v>
      </c>
      <c r="Q858" s="597">
        <v>2383</v>
      </c>
      <c r="R858" s="621">
        <v>2371</v>
      </c>
      <c r="S858" s="621">
        <v>1303</v>
      </c>
      <c r="T858" s="621">
        <v>1048</v>
      </c>
      <c r="U858" s="621">
        <v>20</v>
      </c>
      <c r="V858" s="621">
        <v>1068</v>
      </c>
      <c r="W858" s="622">
        <v>0.54959999999999998</v>
      </c>
      <c r="X858" s="464">
        <v>0</v>
      </c>
      <c r="Y858" s="464">
        <v>1</v>
      </c>
      <c r="Z858" s="464">
        <v>1</v>
      </c>
      <c r="AA858" s="464">
        <v>0</v>
      </c>
      <c r="AB858" s="464" t="s">
        <v>1684</v>
      </c>
      <c r="AC858" s="463" t="s">
        <v>5702</v>
      </c>
      <c r="AD858" s="463"/>
      <c r="AE858" s="463"/>
      <c r="AF858" s="463"/>
      <c r="AG858" s="463"/>
      <c r="AH858" s="463"/>
      <c r="AI858" s="463"/>
      <c r="AJ858" s="460"/>
      <c r="AK858" s="460"/>
      <c r="AL858" s="460"/>
      <c r="AM858" s="460"/>
      <c r="AN858" s="460"/>
      <c r="AO858" s="460"/>
      <c r="AP858" s="463" t="s">
        <v>289</v>
      </c>
      <c r="AQ858" s="463">
        <v>0</v>
      </c>
      <c r="AT858" s="177" t="s">
        <v>1684</v>
      </c>
      <c r="AU858" s="392" t="s">
        <v>5297</v>
      </c>
      <c r="AV858" s="392" t="s">
        <v>5703</v>
      </c>
      <c r="AW858" s="392" t="s">
        <v>5704</v>
      </c>
      <c r="AX858" s="450" t="s">
        <v>5295</v>
      </c>
    </row>
    <row r="859" spans="1:50" ht="35.15" hidden="1" customHeight="1">
      <c r="A859" s="149">
        <v>855</v>
      </c>
      <c r="B859" s="597" t="s">
        <v>1684</v>
      </c>
      <c r="C859" s="597"/>
      <c r="D859" s="597" t="s">
        <v>5705</v>
      </c>
      <c r="E859" s="597" t="s">
        <v>5706</v>
      </c>
      <c r="F859" s="597" t="s">
        <v>281</v>
      </c>
      <c r="G859" s="597">
        <v>1</v>
      </c>
      <c r="H859" s="597">
        <v>0</v>
      </c>
      <c r="I859" s="597" t="s">
        <v>4980</v>
      </c>
      <c r="J859" s="597" t="s">
        <v>5185</v>
      </c>
      <c r="K859" s="597" t="s">
        <v>5017</v>
      </c>
      <c r="L859" s="597" t="s">
        <v>1689</v>
      </c>
      <c r="M859" s="597" t="s">
        <v>1062</v>
      </c>
      <c r="N859" s="597" t="s">
        <v>5629</v>
      </c>
      <c r="O859" s="597" t="s">
        <v>5707</v>
      </c>
      <c r="P859" s="597" t="s">
        <v>5708</v>
      </c>
      <c r="Q859" s="597">
        <v>2651</v>
      </c>
      <c r="R859" s="621">
        <v>2638</v>
      </c>
      <c r="S859" s="621">
        <v>1496</v>
      </c>
      <c r="T859" s="621">
        <v>827</v>
      </c>
      <c r="U859" s="621">
        <v>315</v>
      </c>
      <c r="V859" s="621">
        <v>1142</v>
      </c>
      <c r="W859" s="622">
        <v>0.56710000000000005</v>
      </c>
      <c r="X859" s="464">
        <v>0</v>
      </c>
      <c r="Y859" s="464">
        <v>1</v>
      </c>
      <c r="Z859" s="464">
        <v>1</v>
      </c>
      <c r="AA859" s="464">
        <v>0</v>
      </c>
      <c r="AB859" s="464" t="s">
        <v>1684</v>
      </c>
      <c r="AC859" s="463" t="s">
        <v>5709</v>
      </c>
      <c r="AD859" s="463"/>
      <c r="AE859" s="463"/>
      <c r="AF859" s="463"/>
      <c r="AG859" s="463"/>
      <c r="AH859" s="463"/>
      <c r="AI859" s="463"/>
      <c r="AJ859" s="460"/>
      <c r="AK859" s="460"/>
      <c r="AL859" s="460"/>
      <c r="AM859" s="460"/>
      <c r="AN859" s="460"/>
      <c r="AO859" s="460"/>
      <c r="AP859" s="463" t="s">
        <v>289</v>
      </c>
      <c r="AQ859" s="463">
        <v>0</v>
      </c>
      <c r="AT859" s="177" t="s">
        <v>1684</v>
      </c>
      <c r="AU859" s="392" t="s">
        <v>5310</v>
      </c>
      <c r="AV859" s="392" t="s">
        <v>5710</v>
      </c>
      <c r="AW859" s="392" t="s">
        <v>5307</v>
      </c>
      <c r="AX859" s="450" t="s">
        <v>5307</v>
      </c>
    </row>
    <row r="860" spans="1:50" ht="35.15" hidden="1" customHeight="1">
      <c r="A860" s="149">
        <v>856</v>
      </c>
      <c r="B860" s="597" t="s">
        <v>1684</v>
      </c>
      <c r="C860" s="597"/>
      <c r="D860" s="597" t="s">
        <v>5711</v>
      </c>
      <c r="E860" s="597" t="s">
        <v>5712</v>
      </c>
      <c r="F860" s="597" t="s">
        <v>281</v>
      </c>
      <c r="G860" s="597">
        <v>1</v>
      </c>
      <c r="H860" s="597">
        <v>0</v>
      </c>
      <c r="I860" s="597" t="s">
        <v>4980</v>
      </c>
      <c r="J860" s="597" t="s">
        <v>5185</v>
      </c>
      <c r="K860" s="597" t="s">
        <v>5017</v>
      </c>
      <c r="L860" s="597" t="s">
        <v>1689</v>
      </c>
      <c r="M860" s="597" t="s">
        <v>1062</v>
      </c>
      <c r="N860" s="597" t="s">
        <v>5629</v>
      </c>
      <c r="O860" s="597" t="s">
        <v>5629</v>
      </c>
      <c r="P860" s="597" t="s">
        <v>5713</v>
      </c>
      <c r="Q860" s="597">
        <v>5504</v>
      </c>
      <c r="R860" s="621">
        <v>5521</v>
      </c>
      <c r="S860" s="621">
        <v>3971</v>
      </c>
      <c r="T860" s="621">
        <v>1550</v>
      </c>
      <c r="U860" s="621">
        <v>0</v>
      </c>
      <c r="V860" s="621">
        <v>1550</v>
      </c>
      <c r="W860" s="622">
        <v>0.71930000000000005</v>
      </c>
      <c r="X860" s="464">
        <v>0</v>
      </c>
      <c r="Y860" s="464">
        <v>1</v>
      </c>
      <c r="Z860" s="464">
        <v>1</v>
      </c>
      <c r="AA860" s="464">
        <v>0</v>
      </c>
      <c r="AB860" s="464" t="s">
        <v>1684</v>
      </c>
      <c r="AC860" s="463" t="s">
        <v>5714</v>
      </c>
      <c r="AD860" s="463"/>
      <c r="AE860" s="463"/>
      <c r="AF860" s="463"/>
      <c r="AG860" s="463"/>
      <c r="AH860" s="463"/>
      <c r="AI860" s="463"/>
      <c r="AJ860" s="460"/>
      <c r="AK860" s="460"/>
      <c r="AL860" s="460"/>
      <c r="AM860" s="460"/>
      <c r="AN860" s="460"/>
      <c r="AO860" s="460"/>
      <c r="AP860" s="463" t="s">
        <v>289</v>
      </c>
      <c r="AQ860" s="463">
        <v>0</v>
      </c>
      <c r="AT860" s="177" t="s">
        <v>1684</v>
      </c>
      <c r="AU860" s="392" t="s">
        <v>5315</v>
      </c>
      <c r="AV860" s="392" t="s">
        <v>5715</v>
      </c>
      <c r="AW860" s="392" t="s">
        <v>5313</v>
      </c>
      <c r="AX860" s="450" t="s">
        <v>5313</v>
      </c>
    </row>
    <row r="861" spans="1:50" ht="35.15" hidden="1" customHeight="1">
      <c r="A861" s="149">
        <v>857</v>
      </c>
      <c r="B861" s="597" t="s">
        <v>1684</v>
      </c>
      <c r="C861" s="597"/>
      <c r="D861" s="597" t="s">
        <v>5716</v>
      </c>
      <c r="E861" s="597" t="s">
        <v>5717</v>
      </c>
      <c r="F861" s="597" t="s">
        <v>281</v>
      </c>
      <c r="G861" s="597">
        <v>1</v>
      </c>
      <c r="H861" s="597">
        <v>0</v>
      </c>
      <c r="I861" s="597" t="s">
        <v>4980</v>
      </c>
      <c r="J861" s="597" t="s">
        <v>5002</v>
      </c>
      <c r="K861" s="597" t="s">
        <v>2958</v>
      </c>
      <c r="L861" s="597" t="s">
        <v>1689</v>
      </c>
      <c r="M861" s="597" t="s">
        <v>1062</v>
      </c>
      <c r="N861" s="597" t="s">
        <v>5141</v>
      </c>
      <c r="O861" s="597" t="s">
        <v>5141</v>
      </c>
      <c r="P861" s="597" t="s">
        <v>5718</v>
      </c>
      <c r="Q861" s="597">
        <v>5795</v>
      </c>
      <c r="R861" s="621">
        <v>5830</v>
      </c>
      <c r="S861" s="621">
        <v>5830</v>
      </c>
      <c r="T861" s="621">
        <v>0</v>
      </c>
      <c r="U861" s="621">
        <v>0</v>
      </c>
      <c r="V861" s="621">
        <v>0</v>
      </c>
      <c r="W861" s="622">
        <v>1</v>
      </c>
      <c r="X861" s="464">
        <v>1</v>
      </c>
      <c r="Y861" s="464">
        <v>1</v>
      </c>
      <c r="Z861" s="464">
        <v>1</v>
      </c>
      <c r="AA861" s="464">
        <v>1</v>
      </c>
      <c r="AB861" s="464" t="s">
        <v>1684</v>
      </c>
      <c r="AC861" s="463" t="s">
        <v>5719</v>
      </c>
      <c r="AD861" s="463"/>
      <c r="AE861" s="463"/>
      <c r="AF861" s="463"/>
      <c r="AG861" s="463"/>
      <c r="AH861" s="463"/>
      <c r="AI861" s="463"/>
      <c r="AJ861" s="460"/>
      <c r="AK861" s="460"/>
      <c r="AL861" s="460"/>
      <c r="AM861" s="460"/>
      <c r="AN861" s="460"/>
      <c r="AO861" s="460"/>
      <c r="AP861" s="463" t="s">
        <v>289</v>
      </c>
      <c r="AQ861" s="463">
        <v>0</v>
      </c>
      <c r="AT861" s="177" t="s">
        <v>1684</v>
      </c>
      <c r="AU861" s="392" t="s">
        <v>5321</v>
      </c>
      <c r="AV861" s="392" t="s">
        <v>5720</v>
      </c>
      <c r="AW861" s="392" t="s">
        <v>5721</v>
      </c>
      <c r="AX861" s="450" t="s">
        <v>5319</v>
      </c>
    </row>
    <row r="862" spans="1:50" ht="35.15" hidden="1" customHeight="1">
      <c r="A862" s="149">
        <v>858</v>
      </c>
      <c r="B862" s="597" t="s">
        <v>1684</v>
      </c>
      <c r="C862" s="597"/>
      <c r="D862" s="597" t="s">
        <v>5722</v>
      </c>
      <c r="E862" s="597" t="s">
        <v>5723</v>
      </c>
      <c r="F862" s="597" t="s">
        <v>281</v>
      </c>
      <c r="G862" s="597">
        <v>1</v>
      </c>
      <c r="H862" s="597">
        <v>0</v>
      </c>
      <c r="I862" s="597" t="s">
        <v>4980</v>
      </c>
      <c r="J862" s="597" t="s">
        <v>5212</v>
      </c>
      <c r="K862" s="597" t="s">
        <v>4982</v>
      </c>
      <c r="L862" s="597" t="s">
        <v>1689</v>
      </c>
      <c r="M862" s="597" t="s">
        <v>1062</v>
      </c>
      <c r="N862" s="597" t="s">
        <v>5295</v>
      </c>
      <c r="O862" s="597" t="s">
        <v>5295</v>
      </c>
      <c r="P862" s="597" t="s">
        <v>5724</v>
      </c>
      <c r="Q862" s="597">
        <v>3843</v>
      </c>
      <c r="R862" s="621">
        <v>3833</v>
      </c>
      <c r="S862" s="621">
        <v>3700</v>
      </c>
      <c r="T862" s="621">
        <v>129</v>
      </c>
      <c r="U862" s="621">
        <v>4</v>
      </c>
      <c r="V862" s="621">
        <v>133</v>
      </c>
      <c r="W862" s="622">
        <v>0.96530000000000005</v>
      </c>
      <c r="X862" s="464">
        <v>0</v>
      </c>
      <c r="Y862" s="464">
        <v>1</v>
      </c>
      <c r="Z862" s="464">
        <v>1</v>
      </c>
      <c r="AA862" s="464">
        <v>0</v>
      </c>
      <c r="AB862" s="464" t="s">
        <v>1684</v>
      </c>
      <c r="AC862" s="463" t="s">
        <v>5725</v>
      </c>
      <c r="AD862" s="463"/>
      <c r="AE862" s="463"/>
      <c r="AF862" s="463"/>
      <c r="AG862" s="463"/>
      <c r="AH862" s="463"/>
      <c r="AI862" s="463"/>
      <c r="AJ862" s="460"/>
      <c r="AK862" s="460"/>
      <c r="AL862" s="460"/>
      <c r="AM862" s="460"/>
      <c r="AN862" s="460"/>
      <c r="AO862" s="460"/>
      <c r="AP862" s="463" t="s">
        <v>289</v>
      </c>
      <c r="AQ862" s="463">
        <v>0</v>
      </c>
      <c r="AT862" s="177" t="s">
        <v>1684</v>
      </c>
      <c r="AU862" s="392" t="s">
        <v>5328</v>
      </c>
      <c r="AV862" s="392" t="s">
        <v>5726</v>
      </c>
      <c r="AW862" s="392" t="s">
        <v>5325</v>
      </c>
      <c r="AX862" s="450" t="s">
        <v>5325</v>
      </c>
    </row>
    <row r="863" spans="1:50" ht="35.15" hidden="1" customHeight="1">
      <c r="A863" s="149">
        <v>859</v>
      </c>
      <c r="B863" s="597" t="s">
        <v>1684</v>
      </c>
      <c r="C863" s="597"/>
      <c r="D863" s="597" t="s">
        <v>5727</v>
      </c>
      <c r="E863" s="597" t="s">
        <v>5728</v>
      </c>
      <c r="F863" s="597" t="s">
        <v>281</v>
      </c>
      <c r="G863" s="597">
        <v>1</v>
      </c>
      <c r="H863" s="597">
        <v>0</v>
      </c>
      <c r="I863" s="597" t="s">
        <v>4980</v>
      </c>
      <c r="J863" s="597" t="s">
        <v>5169</v>
      </c>
      <c r="K863" s="597" t="s">
        <v>1688</v>
      </c>
      <c r="L863" s="597" t="s">
        <v>1689</v>
      </c>
      <c r="M863" s="597" t="s">
        <v>1062</v>
      </c>
      <c r="N863" s="597" t="s">
        <v>5364</v>
      </c>
      <c r="O863" s="597" t="s">
        <v>5364</v>
      </c>
      <c r="P863" s="597" t="s">
        <v>5729</v>
      </c>
      <c r="Q863" s="597">
        <v>2457</v>
      </c>
      <c r="R863" s="621">
        <v>2476</v>
      </c>
      <c r="S863" s="621">
        <v>2444</v>
      </c>
      <c r="T863" s="621">
        <v>1</v>
      </c>
      <c r="U863" s="621">
        <v>31</v>
      </c>
      <c r="V863" s="621">
        <v>32</v>
      </c>
      <c r="W863" s="622">
        <v>0.98709999999999998</v>
      </c>
      <c r="X863" s="464">
        <v>1</v>
      </c>
      <c r="Y863" s="464">
        <v>1</v>
      </c>
      <c r="Z863" s="464">
        <v>1</v>
      </c>
      <c r="AA863" s="464">
        <v>1</v>
      </c>
      <c r="AB863" s="464" t="s">
        <v>1684</v>
      </c>
      <c r="AC863" s="463" t="s">
        <v>5730</v>
      </c>
      <c r="AD863" s="463"/>
      <c r="AE863" s="463"/>
      <c r="AF863" s="463"/>
      <c r="AG863" s="463"/>
      <c r="AH863" s="463"/>
      <c r="AI863" s="463"/>
      <c r="AJ863" s="460"/>
      <c r="AK863" s="460"/>
      <c r="AL863" s="460"/>
      <c r="AM863" s="460"/>
      <c r="AN863" s="460"/>
      <c r="AO863" s="460"/>
      <c r="AP863" s="463" t="s">
        <v>289</v>
      </c>
      <c r="AQ863" s="463">
        <v>0</v>
      </c>
      <c r="AT863" s="177" t="s">
        <v>1684</v>
      </c>
      <c r="AU863" s="392" t="s">
        <v>5333</v>
      </c>
      <c r="AV863" s="392" t="s">
        <v>5731</v>
      </c>
      <c r="AW863" s="392" t="s">
        <v>5331</v>
      </c>
      <c r="AX863" s="450" t="s">
        <v>5331</v>
      </c>
    </row>
    <row r="864" spans="1:50" ht="35.15" hidden="1" customHeight="1">
      <c r="A864" s="149">
        <v>860</v>
      </c>
      <c r="B864" s="597" t="s">
        <v>1684</v>
      </c>
      <c r="C864" s="597"/>
      <c r="D864" s="597" t="s">
        <v>5732</v>
      </c>
      <c r="E864" s="597" t="s">
        <v>5733</v>
      </c>
      <c r="F864" s="597" t="s">
        <v>281</v>
      </c>
      <c r="G864" s="597">
        <v>1</v>
      </c>
      <c r="H864" s="597">
        <v>0</v>
      </c>
      <c r="I864" s="597" t="s">
        <v>4980</v>
      </c>
      <c r="J864" s="597" t="s">
        <v>5070</v>
      </c>
      <c r="K864" s="597" t="s">
        <v>5017</v>
      </c>
      <c r="L864" s="597" t="s">
        <v>1689</v>
      </c>
      <c r="M864" s="597" t="s">
        <v>1062</v>
      </c>
      <c r="N864" s="597" t="s">
        <v>5733</v>
      </c>
      <c r="O864" s="597" t="s">
        <v>5733</v>
      </c>
      <c r="P864" s="597" t="s">
        <v>5734</v>
      </c>
      <c r="Q864" s="597">
        <v>2636</v>
      </c>
      <c r="R864" s="621">
        <v>2652</v>
      </c>
      <c r="S864" s="621">
        <v>2611</v>
      </c>
      <c r="T864" s="621">
        <v>37</v>
      </c>
      <c r="U864" s="621">
        <v>4</v>
      </c>
      <c r="V864" s="621">
        <v>41</v>
      </c>
      <c r="W864" s="622">
        <v>0.98450000000000004</v>
      </c>
      <c r="X864" s="464">
        <v>1</v>
      </c>
      <c r="Y864" s="464">
        <v>1</v>
      </c>
      <c r="Z864" s="464">
        <v>1</v>
      </c>
      <c r="AA864" s="464">
        <v>1</v>
      </c>
      <c r="AB864" s="464" t="s">
        <v>1684</v>
      </c>
      <c r="AC864" s="463" t="s">
        <v>5735</v>
      </c>
      <c r="AD864" s="463"/>
      <c r="AE864" s="463"/>
      <c r="AF864" s="463"/>
      <c r="AG864" s="463"/>
      <c r="AH864" s="463"/>
      <c r="AI864" s="463"/>
      <c r="AJ864" s="460"/>
      <c r="AK864" s="460"/>
      <c r="AL864" s="460"/>
      <c r="AM864" s="460"/>
      <c r="AN864" s="460"/>
      <c r="AO864" s="460"/>
      <c r="AP864" s="463" t="s">
        <v>289</v>
      </c>
      <c r="AQ864" s="463">
        <v>0</v>
      </c>
      <c r="AT864" s="177" t="s">
        <v>1684</v>
      </c>
      <c r="AU864" s="392" t="s">
        <v>5339</v>
      </c>
      <c r="AV864" s="392" t="s">
        <v>5736</v>
      </c>
      <c r="AW864" s="392" t="s">
        <v>5336</v>
      </c>
      <c r="AX864" s="450" t="s">
        <v>5336</v>
      </c>
    </row>
    <row r="865" spans="1:50" ht="35.15" hidden="1" customHeight="1">
      <c r="A865" s="149">
        <v>861</v>
      </c>
      <c r="B865" s="597" t="s">
        <v>1684</v>
      </c>
      <c r="C865" s="597"/>
      <c r="D865" s="597" t="s">
        <v>5737</v>
      </c>
      <c r="E865" s="597" t="s">
        <v>5738</v>
      </c>
      <c r="F865" s="597" t="s">
        <v>281</v>
      </c>
      <c r="G865" s="597">
        <v>1</v>
      </c>
      <c r="H865" s="597">
        <v>0</v>
      </c>
      <c r="I865" s="597" t="s">
        <v>4980</v>
      </c>
      <c r="J865" s="597" t="s">
        <v>5070</v>
      </c>
      <c r="K865" s="597" t="s">
        <v>5017</v>
      </c>
      <c r="L865" s="597" t="s">
        <v>1689</v>
      </c>
      <c r="M865" s="597" t="s">
        <v>1062</v>
      </c>
      <c r="N865" s="597" t="s">
        <v>5733</v>
      </c>
      <c r="O865" s="597" t="s">
        <v>5733</v>
      </c>
      <c r="P865" s="597" t="s">
        <v>5739</v>
      </c>
      <c r="Q865" s="597">
        <v>2940</v>
      </c>
      <c r="R865" s="621">
        <v>2863</v>
      </c>
      <c r="S865" s="621">
        <v>2807</v>
      </c>
      <c r="T865" s="621">
        <v>52</v>
      </c>
      <c r="U865" s="621">
        <v>4</v>
      </c>
      <c r="V865" s="621">
        <v>56</v>
      </c>
      <c r="W865" s="622">
        <v>0.98040000000000005</v>
      </c>
      <c r="X865" s="464">
        <v>1</v>
      </c>
      <c r="Y865" s="464">
        <v>1</v>
      </c>
      <c r="Z865" s="464">
        <v>1</v>
      </c>
      <c r="AA865" s="464">
        <v>1</v>
      </c>
      <c r="AB865" s="464" t="s">
        <v>1684</v>
      </c>
      <c r="AC865" s="463" t="s">
        <v>5740</v>
      </c>
      <c r="AD865" s="463"/>
      <c r="AE865" s="463"/>
      <c r="AF865" s="463"/>
      <c r="AG865" s="463"/>
      <c r="AH865" s="463"/>
      <c r="AI865" s="463"/>
      <c r="AJ865" s="460"/>
      <c r="AK865" s="460"/>
      <c r="AL865" s="460"/>
      <c r="AM865" s="460"/>
      <c r="AN865" s="460"/>
      <c r="AO865" s="460"/>
      <c r="AP865" s="463" t="s">
        <v>289</v>
      </c>
      <c r="AQ865" s="463">
        <v>0</v>
      </c>
      <c r="AT865" s="177" t="s">
        <v>1684</v>
      </c>
      <c r="AU865" s="392" t="s">
        <v>5345</v>
      </c>
      <c r="AV865" s="392" t="s">
        <v>5741</v>
      </c>
      <c r="AW865" s="392" t="s">
        <v>5343</v>
      </c>
      <c r="AX865" s="450" t="s">
        <v>5343</v>
      </c>
    </row>
    <row r="866" spans="1:50" ht="35.15" hidden="1" customHeight="1">
      <c r="A866" s="149">
        <v>862</v>
      </c>
      <c r="B866" s="597" t="s">
        <v>1684</v>
      </c>
      <c r="C866" s="597"/>
      <c r="D866" s="597" t="s">
        <v>5742</v>
      </c>
      <c r="E866" s="597" t="s">
        <v>5743</v>
      </c>
      <c r="F866" s="597" t="s">
        <v>281</v>
      </c>
      <c r="G866" s="597">
        <v>1</v>
      </c>
      <c r="H866" s="597">
        <v>0</v>
      </c>
      <c r="I866" s="597" t="s">
        <v>4980</v>
      </c>
      <c r="J866" s="597" t="s">
        <v>5018</v>
      </c>
      <c r="K866" s="597" t="s">
        <v>5017</v>
      </c>
      <c r="L866" s="597" t="s">
        <v>1689</v>
      </c>
      <c r="M866" s="597" t="s">
        <v>1062</v>
      </c>
      <c r="N866" s="597" t="s">
        <v>5743</v>
      </c>
      <c r="O866" s="597" t="s">
        <v>5743</v>
      </c>
      <c r="P866" s="597" t="s">
        <v>5744</v>
      </c>
      <c r="Q866" s="597">
        <v>3747</v>
      </c>
      <c r="R866" s="621">
        <v>3705</v>
      </c>
      <c r="S866" s="621">
        <v>3705</v>
      </c>
      <c r="T866" s="621">
        <v>0</v>
      </c>
      <c r="U866" s="621">
        <v>0</v>
      </c>
      <c r="V866" s="621">
        <v>0</v>
      </c>
      <c r="W866" s="622">
        <v>1</v>
      </c>
      <c r="X866" s="464">
        <v>1</v>
      </c>
      <c r="Y866" s="464">
        <v>1</v>
      </c>
      <c r="Z866" s="464">
        <v>1</v>
      </c>
      <c r="AA866" s="464">
        <v>1</v>
      </c>
      <c r="AB866" s="464" t="s">
        <v>1684</v>
      </c>
      <c r="AC866" s="463" t="s">
        <v>5745</v>
      </c>
      <c r="AD866" s="463"/>
      <c r="AE866" s="463"/>
      <c r="AF866" s="463"/>
      <c r="AG866" s="463"/>
      <c r="AH866" s="463"/>
      <c r="AI866" s="463"/>
      <c r="AJ866" s="460"/>
      <c r="AK866" s="460"/>
      <c r="AL866" s="460"/>
      <c r="AM866" s="460"/>
      <c r="AN866" s="460"/>
      <c r="AO866" s="460"/>
      <c r="AP866" s="463" t="s">
        <v>289</v>
      </c>
      <c r="AQ866" s="463">
        <v>0</v>
      </c>
      <c r="AT866" s="177" t="s">
        <v>1684</v>
      </c>
      <c r="AU866" s="392" t="s">
        <v>5350</v>
      </c>
      <c r="AV866" s="392" t="s">
        <v>5746</v>
      </c>
      <c r="AW866" s="392" t="s">
        <v>5747</v>
      </c>
      <c r="AX866" s="450" t="s">
        <v>5348</v>
      </c>
    </row>
    <row r="867" spans="1:50" ht="35.15" hidden="1" customHeight="1">
      <c r="A867" s="149">
        <v>863</v>
      </c>
      <c r="B867" s="597" t="s">
        <v>1684</v>
      </c>
      <c r="C867" s="597"/>
      <c r="D867" s="597" t="s">
        <v>5748</v>
      </c>
      <c r="E867" s="597" t="s">
        <v>5749</v>
      </c>
      <c r="F867" s="597" t="s">
        <v>281</v>
      </c>
      <c r="G867" s="597">
        <v>1</v>
      </c>
      <c r="H867" s="597">
        <v>0</v>
      </c>
      <c r="I867" s="597" t="s">
        <v>4980</v>
      </c>
      <c r="J867" s="597" t="s">
        <v>5124</v>
      </c>
      <c r="K867" s="597" t="s">
        <v>1688</v>
      </c>
      <c r="L867" s="597" t="s">
        <v>1689</v>
      </c>
      <c r="M867" s="597" t="s">
        <v>1062</v>
      </c>
      <c r="N867" s="597" t="s">
        <v>5750</v>
      </c>
      <c r="O867" s="597" t="s">
        <v>5750</v>
      </c>
      <c r="P867" s="597" t="s">
        <v>5751</v>
      </c>
      <c r="Q867" s="597">
        <v>6846</v>
      </c>
      <c r="R867" s="621">
        <v>7071</v>
      </c>
      <c r="S867" s="621">
        <v>7071</v>
      </c>
      <c r="T867" s="621">
        <v>0</v>
      </c>
      <c r="U867" s="621">
        <v>0</v>
      </c>
      <c r="V867" s="621">
        <v>0</v>
      </c>
      <c r="W867" s="622">
        <v>1</v>
      </c>
      <c r="X867" s="464">
        <v>1</v>
      </c>
      <c r="Y867" s="464">
        <v>1</v>
      </c>
      <c r="Z867" s="464">
        <v>1</v>
      </c>
      <c r="AA867" s="464">
        <v>1</v>
      </c>
      <c r="AB867" s="464" t="s">
        <v>1684</v>
      </c>
      <c r="AC867" s="463" t="s">
        <v>5752</v>
      </c>
      <c r="AD867" s="463"/>
      <c r="AE867" s="463"/>
      <c r="AF867" s="463"/>
      <c r="AG867" s="463"/>
      <c r="AH867" s="463"/>
      <c r="AI867" s="463"/>
      <c r="AJ867" s="460"/>
      <c r="AK867" s="460"/>
      <c r="AL867" s="460"/>
      <c r="AM867" s="460"/>
      <c r="AN867" s="460"/>
      <c r="AO867" s="460"/>
      <c r="AP867" s="463" t="s">
        <v>289</v>
      </c>
      <c r="AQ867" s="463">
        <v>0</v>
      </c>
      <c r="AT867" s="177" t="s">
        <v>1684</v>
      </c>
      <c r="AU867" s="392" t="s">
        <v>5355</v>
      </c>
      <c r="AV867" s="392" t="s">
        <v>5753</v>
      </c>
      <c r="AW867" s="392" t="s">
        <v>5754</v>
      </c>
      <c r="AX867" s="450" t="s">
        <v>5353</v>
      </c>
    </row>
    <row r="868" spans="1:50" ht="35.15" hidden="1" customHeight="1">
      <c r="A868" s="149">
        <v>864</v>
      </c>
      <c r="B868" s="597" t="s">
        <v>1684</v>
      </c>
      <c r="C868" s="597"/>
      <c r="D868" s="597" t="s">
        <v>5755</v>
      </c>
      <c r="E868" s="597" t="s">
        <v>5756</v>
      </c>
      <c r="F868" s="597" t="s">
        <v>281</v>
      </c>
      <c r="G868" s="597">
        <v>1</v>
      </c>
      <c r="H868" s="597">
        <v>0</v>
      </c>
      <c r="I868" s="597" t="s">
        <v>4980</v>
      </c>
      <c r="J868" s="597" t="s">
        <v>5169</v>
      </c>
      <c r="K868" s="597" t="s">
        <v>1688</v>
      </c>
      <c r="L868" s="597" t="s">
        <v>1689</v>
      </c>
      <c r="M868" s="597" t="s">
        <v>1062</v>
      </c>
      <c r="N868" s="597" t="s">
        <v>5756</v>
      </c>
      <c r="O868" s="597" t="s">
        <v>5756</v>
      </c>
      <c r="P868" s="597" t="s">
        <v>5757</v>
      </c>
      <c r="Q868" s="597">
        <v>4464</v>
      </c>
      <c r="R868" s="621">
        <v>4263</v>
      </c>
      <c r="S868" s="621">
        <v>4263</v>
      </c>
      <c r="T868" s="621">
        <v>0</v>
      </c>
      <c r="U868" s="621">
        <v>0</v>
      </c>
      <c r="V868" s="621">
        <v>0</v>
      </c>
      <c r="W868" s="622">
        <v>1</v>
      </c>
      <c r="X868" s="464">
        <v>1</v>
      </c>
      <c r="Y868" s="464">
        <v>1</v>
      </c>
      <c r="Z868" s="464">
        <v>1</v>
      </c>
      <c r="AA868" s="464">
        <v>1</v>
      </c>
      <c r="AB868" s="464" t="s">
        <v>1684</v>
      </c>
      <c r="AC868" s="463" t="s">
        <v>5758</v>
      </c>
      <c r="AD868" s="463"/>
      <c r="AE868" s="463"/>
      <c r="AF868" s="463"/>
      <c r="AG868" s="463"/>
      <c r="AH868" s="463"/>
      <c r="AI868" s="463"/>
      <c r="AJ868" s="460"/>
      <c r="AK868" s="460"/>
      <c r="AL868" s="460"/>
      <c r="AM868" s="460"/>
      <c r="AN868" s="460"/>
      <c r="AO868" s="460"/>
      <c r="AP868" s="463" t="s">
        <v>289</v>
      </c>
      <c r="AQ868" s="463">
        <v>0</v>
      </c>
      <c r="AT868" s="177" t="s">
        <v>1684</v>
      </c>
      <c r="AU868" s="392" t="s">
        <v>5361</v>
      </c>
      <c r="AV868" s="392" t="s">
        <v>5759</v>
      </c>
      <c r="AW868" s="392" t="s">
        <v>5760</v>
      </c>
      <c r="AX868" s="450" t="s">
        <v>5359</v>
      </c>
    </row>
    <row r="869" spans="1:50" ht="35.15" hidden="1" customHeight="1">
      <c r="A869" s="149">
        <v>865</v>
      </c>
      <c r="B869" s="597" t="s">
        <v>1684</v>
      </c>
      <c r="C869" s="597"/>
      <c r="D869" s="597" t="s">
        <v>5761</v>
      </c>
      <c r="E869" s="597" t="s">
        <v>5762</v>
      </c>
      <c r="F869" s="597" t="s">
        <v>281</v>
      </c>
      <c r="G869" s="597">
        <v>1</v>
      </c>
      <c r="H869" s="597">
        <v>0</v>
      </c>
      <c r="I869" s="597" t="s">
        <v>4980</v>
      </c>
      <c r="J869" s="597" t="s">
        <v>5002</v>
      </c>
      <c r="K869" s="597" t="s">
        <v>2958</v>
      </c>
      <c r="L869" s="597" t="s">
        <v>1689</v>
      </c>
      <c r="M869" s="597" t="s">
        <v>1062</v>
      </c>
      <c r="N869" s="597" t="s">
        <v>5545</v>
      </c>
      <c r="O869" s="597" t="s">
        <v>5545</v>
      </c>
      <c r="P869" s="597" t="s">
        <v>5763</v>
      </c>
      <c r="Q869" s="597">
        <v>2464</v>
      </c>
      <c r="R869" s="621">
        <v>2023</v>
      </c>
      <c r="S869" s="621">
        <v>2001</v>
      </c>
      <c r="T869" s="621">
        <v>8</v>
      </c>
      <c r="U869" s="621">
        <v>14</v>
      </c>
      <c r="V869" s="621">
        <v>22</v>
      </c>
      <c r="W869" s="622">
        <v>0.98909999999999998</v>
      </c>
      <c r="X869" s="464">
        <v>1</v>
      </c>
      <c r="Y869" s="464">
        <v>1</v>
      </c>
      <c r="Z869" s="464">
        <v>1</v>
      </c>
      <c r="AA869" s="464">
        <v>1</v>
      </c>
      <c r="AB869" s="464" t="s">
        <v>1684</v>
      </c>
      <c r="AC869" s="463" t="s">
        <v>5764</v>
      </c>
      <c r="AD869" s="463"/>
      <c r="AE869" s="463"/>
      <c r="AF869" s="463"/>
      <c r="AG869" s="463"/>
      <c r="AH869" s="463"/>
      <c r="AI869" s="463"/>
      <c r="AJ869" s="460"/>
      <c r="AK869" s="460"/>
      <c r="AL869" s="460"/>
      <c r="AM869" s="460"/>
      <c r="AN869" s="460"/>
      <c r="AO869" s="460"/>
      <c r="AP869" s="463" t="s">
        <v>289</v>
      </c>
      <c r="AQ869" s="463">
        <v>0</v>
      </c>
      <c r="AT869" s="177" t="s">
        <v>1684</v>
      </c>
      <c r="AU869" s="392" t="s">
        <v>5366</v>
      </c>
      <c r="AV869" s="392" t="s">
        <v>5765</v>
      </c>
      <c r="AW869" s="392" t="s">
        <v>5766</v>
      </c>
      <c r="AX869" s="450" t="s">
        <v>5364</v>
      </c>
    </row>
    <row r="870" spans="1:50" ht="35.15" hidden="1" customHeight="1">
      <c r="A870" s="149">
        <v>866</v>
      </c>
      <c r="B870" s="597" t="s">
        <v>1684</v>
      </c>
      <c r="C870" s="597"/>
      <c r="D870" s="597" t="s">
        <v>5767</v>
      </c>
      <c r="E870" s="597" t="s">
        <v>5768</v>
      </c>
      <c r="F870" s="597" t="s">
        <v>281</v>
      </c>
      <c r="G870" s="597">
        <v>1</v>
      </c>
      <c r="H870" s="597">
        <v>0</v>
      </c>
      <c r="I870" s="597" t="s">
        <v>4980</v>
      </c>
      <c r="J870" s="597" t="s">
        <v>5002</v>
      </c>
      <c r="K870" s="597" t="s">
        <v>2958</v>
      </c>
      <c r="L870" s="597" t="s">
        <v>1689</v>
      </c>
      <c r="M870" s="597" t="s">
        <v>1062</v>
      </c>
      <c r="N870" s="597" t="s">
        <v>5769</v>
      </c>
      <c r="O870" s="597" t="s">
        <v>5769</v>
      </c>
      <c r="P870" s="597" t="s">
        <v>5770</v>
      </c>
      <c r="Q870" s="597">
        <v>9546</v>
      </c>
      <c r="R870" s="621">
        <v>9546</v>
      </c>
      <c r="S870" s="621">
        <v>9546</v>
      </c>
      <c r="T870" s="621">
        <v>0</v>
      </c>
      <c r="U870" s="621">
        <v>0</v>
      </c>
      <c r="V870" s="621">
        <v>0</v>
      </c>
      <c r="W870" s="622">
        <v>1</v>
      </c>
      <c r="X870" s="464">
        <v>1</v>
      </c>
      <c r="Y870" s="464">
        <v>1</v>
      </c>
      <c r="Z870" s="464">
        <v>1</v>
      </c>
      <c r="AA870" s="464">
        <v>1</v>
      </c>
      <c r="AB870" s="464" t="s">
        <v>1684</v>
      </c>
      <c r="AC870" s="463" t="s">
        <v>5771</v>
      </c>
      <c r="AD870" s="463"/>
      <c r="AE870" s="463"/>
      <c r="AF870" s="463"/>
      <c r="AG870" s="463"/>
      <c r="AH870" s="463"/>
      <c r="AI870" s="463"/>
      <c r="AJ870" s="460"/>
      <c r="AK870" s="460"/>
      <c r="AL870" s="460"/>
      <c r="AM870" s="460"/>
      <c r="AN870" s="460"/>
      <c r="AO870" s="460"/>
      <c r="AP870" s="463" t="s">
        <v>289</v>
      </c>
      <c r="AQ870" s="463">
        <v>0</v>
      </c>
      <c r="AT870" s="177" t="s">
        <v>1684</v>
      </c>
      <c r="AU870" s="392" t="s">
        <v>5372</v>
      </c>
      <c r="AV870" s="392" t="s">
        <v>5772</v>
      </c>
      <c r="AW870" s="392" t="s">
        <v>5370</v>
      </c>
      <c r="AX870" s="450" t="s">
        <v>5370</v>
      </c>
    </row>
    <row r="871" spans="1:50" ht="35.15" hidden="1" customHeight="1">
      <c r="A871" s="149">
        <v>867</v>
      </c>
      <c r="B871" s="597" t="s">
        <v>1684</v>
      </c>
      <c r="C871" s="597"/>
      <c r="D871" s="597" t="s">
        <v>5773</v>
      </c>
      <c r="E871" s="597" t="s">
        <v>5774</v>
      </c>
      <c r="F871" s="597" t="s">
        <v>281</v>
      </c>
      <c r="G871" s="597">
        <v>1</v>
      </c>
      <c r="H871" s="597">
        <v>0</v>
      </c>
      <c r="I871" s="597" t="s">
        <v>4980</v>
      </c>
      <c r="J871" s="597" t="s">
        <v>5077</v>
      </c>
      <c r="K871" s="597" t="s">
        <v>5017</v>
      </c>
      <c r="L871" s="597" t="s">
        <v>1689</v>
      </c>
      <c r="M871" s="597" t="s">
        <v>1062</v>
      </c>
      <c r="N871" s="597" t="s">
        <v>5774</v>
      </c>
      <c r="O871" s="597" t="s">
        <v>5774</v>
      </c>
      <c r="P871" s="597" t="s">
        <v>5775</v>
      </c>
      <c r="Q871" s="597">
        <v>3628</v>
      </c>
      <c r="R871" s="621">
        <v>3628</v>
      </c>
      <c r="S871" s="621">
        <v>3585</v>
      </c>
      <c r="T871" s="621">
        <v>34</v>
      </c>
      <c r="U871" s="621">
        <v>9</v>
      </c>
      <c r="V871" s="621">
        <v>43</v>
      </c>
      <c r="W871" s="622">
        <v>0.98809999999999998</v>
      </c>
      <c r="X871" s="464">
        <v>1</v>
      </c>
      <c r="Y871" s="464">
        <v>1</v>
      </c>
      <c r="Z871" s="464">
        <v>1</v>
      </c>
      <c r="AA871" s="464">
        <v>1</v>
      </c>
      <c r="AB871" s="464" t="s">
        <v>1684</v>
      </c>
      <c r="AC871" s="463" t="s">
        <v>5776</v>
      </c>
      <c r="AD871" s="463"/>
      <c r="AE871" s="463"/>
      <c r="AF871" s="463"/>
      <c r="AG871" s="463"/>
      <c r="AH871" s="463"/>
      <c r="AI871" s="463"/>
      <c r="AJ871" s="460"/>
      <c r="AK871" s="460"/>
      <c r="AL871" s="460"/>
      <c r="AM871" s="460"/>
      <c r="AN871" s="460"/>
      <c r="AO871" s="460"/>
      <c r="AP871" s="463" t="s">
        <v>289</v>
      </c>
      <c r="AQ871" s="463">
        <v>0</v>
      </c>
      <c r="AT871" s="177" t="s">
        <v>1684</v>
      </c>
      <c r="AU871" s="392" t="s">
        <v>5377</v>
      </c>
      <c r="AV871" s="392" t="s">
        <v>5777</v>
      </c>
      <c r="AW871" s="392" t="s">
        <v>5778</v>
      </c>
      <c r="AX871" s="450" t="s">
        <v>5302</v>
      </c>
    </row>
    <row r="872" spans="1:50" ht="35.15" hidden="1" customHeight="1">
      <c r="A872" s="149">
        <v>868</v>
      </c>
      <c r="B872" s="597" t="s">
        <v>1684</v>
      </c>
      <c r="C872" s="597"/>
      <c r="D872" s="597" t="s">
        <v>5779</v>
      </c>
      <c r="E872" s="597" t="s">
        <v>5780</v>
      </c>
      <c r="F872" s="597" t="s">
        <v>281</v>
      </c>
      <c r="G872" s="597">
        <v>1</v>
      </c>
      <c r="H872" s="597">
        <v>0</v>
      </c>
      <c r="I872" s="597" t="s">
        <v>4980</v>
      </c>
      <c r="J872" s="597" t="s">
        <v>5070</v>
      </c>
      <c r="K872" s="597" t="s">
        <v>5017</v>
      </c>
      <c r="L872" s="597" t="s">
        <v>1689</v>
      </c>
      <c r="M872" s="597" t="s">
        <v>1062</v>
      </c>
      <c r="N872" s="597" t="s">
        <v>5069</v>
      </c>
      <c r="O872" s="597" t="s">
        <v>5440</v>
      </c>
      <c r="P872" s="597" t="s">
        <v>5781</v>
      </c>
      <c r="Q872" s="597">
        <v>4539</v>
      </c>
      <c r="R872" s="621">
        <v>4491</v>
      </c>
      <c r="S872" s="621">
        <v>4223</v>
      </c>
      <c r="T872" s="621">
        <v>268</v>
      </c>
      <c r="U872" s="621">
        <v>0</v>
      </c>
      <c r="V872" s="621">
        <v>268</v>
      </c>
      <c r="W872" s="622">
        <v>0.94030000000000002</v>
      </c>
      <c r="X872" s="464">
        <v>0</v>
      </c>
      <c r="Y872" s="464">
        <v>1</v>
      </c>
      <c r="Z872" s="464">
        <v>1</v>
      </c>
      <c r="AA872" s="464">
        <v>0</v>
      </c>
      <c r="AB872" s="464" t="s">
        <v>1684</v>
      </c>
      <c r="AC872" s="463" t="s">
        <v>5782</v>
      </c>
      <c r="AD872" s="463"/>
      <c r="AE872" s="463"/>
      <c r="AF872" s="463"/>
      <c r="AG872" s="463"/>
      <c r="AH872" s="463"/>
      <c r="AI872" s="463"/>
      <c r="AJ872" s="460"/>
      <c r="AK872" s="460"/>
      <c r="AL872" s="460"/>
      <c r="AM872" s="460"/>
      <c r="AN872" s="460"/>
      <c r="AO872" s="460"/>
      <c r="AP872" s="463" t="s">
        <v>289</v>
      </c>
      <c r="AQ872" s="463">
        <v>0</v>
      </c>
      <c r="AT872" s="177" t="s">
        <v>1684</v>
      </c>
      <c r="AU872" s="392" t="s">
        <v>5382</v>
      </c>
      <c r="AV872" s="392" t="s">
        <v>5783</v>
      </c>
      <c r="AW872" s="392" t="s">
        <v>5784</v>
      </c>
      <c r="AX872" s="450" t="s">
        <v>5380</v>
      </c>
    </row>
    <row r="873" spans="1:50" ht="35.15" hidden="1" customHeight="1">
      <c r="A873" s="149">
        <v>869</v>
      </c>
      <c r="B873" s="597" t="s">
        <v>1684</v>
      </c>
      <c r="C873" s="597"/>
      <c r="D873" s="597" t="s">
        <v>5785</v>
      </c>
      <c r="E873" s="597" t="s">
        <v>5786</v>
      </c>
      <c r="F873" s="597" t="s">
        <v>281</v>
      </c>
      <c r="G873" s="597">
        <v>1</v>
      </c>
      <c r="H873" s="597">
        <v>0</v>
      </c>
      <c r="I873" s="597" t="s">
        <v>4980</v>
      </c>
      <c r="J873" s="597" t="s">
        <v>5002</v>
      </c>
      <c r="K873" s="597" t="s">
        <v>2958</v>
      </c>
      <c r="L873" s="597" t="s">
        <v>1689</v>
      </c>
      <c r="M873" s="597" t="s">
        <v>1062</v>
      </c>
      <c r="N873" s="597" t="s">
        <v>5769</v>
      </c>
      <c r="O873" s="597" t="s">
        <v>5769</v>
      </c>
      <c r="P873" s="597" t="s">
        <v>5787</v>
      </c>
      <c r="Q873" s="597">
        <v>3155</v>
      </c>
      <c r="R873" s="621">
        <v>3155</v>
      </c>
      <c r="S873" s="621">
        <v>3057</v>
      </c>
      <c r="T873" s="621">
        <v>98</v>
      </c>
      <c r="U873" s="621">
        <v>0</v>
      </c>
      <c r="V873" s="621">
        <v>98</v>
      </c>
      <c r="W873" s="622">
        <v>0.96889999999999998</v>
      </c>
      <c r="X873" s="464">
        <v>0</v>
      </c>
      <c r="Y873" s="464">
        <v>1</v>
      </c>
      <c r="Z873" s="464">
        <v>1</v>
      </c>
      <c r="AA873" s="464">
        <v>0</v>
      </c>
      <c r="AB873" s="464" t="s">
        <v>1684</v>
      </c>
      <c r="AC873" s="463" t="s">
        <v>5788</v>
      </c>
      <c r="AD873" s="463"/>
      <c r="AE873" s="463"/>
      <c r="AF873" s="463"/>
      <c r="AG873" s="463"/>
      <c r="AH873" s="463"/>
      <c r="AI873" s="463"/>
      <c r="AJ873" s="460"/>
      <c r="AK873" s="460"/>
      <c r="AL873" s="460"/>
      <c r="AM873" s="460"/>
      <c r="AN873" s="460"/>
      <c r="AO873" s="460"/>
      <c r="AP873" s="463" t="s">
        <v>289</v>
      </c>
      <c r="AQ873" s="463">
        <v>0</v>
      </c>
      <c r="AT873" s="177" t="s">
        <v>1684</v>
      </c>
      <c r="AU873" s="392" t="s">
        <v>5387</v>
      </c>
      <c r="AV873" s="392" t="s">
        <v>5789</v>
      </c>
      <c r="AW873" s="392" t="s">
        <v>5385</v>
      </c>
      <c r="AX873" s="450" t="s">
        <v>5385</v>
      </c>
    </row>
    <row r="874" spans="1:50" ht="35.15" hidden="1" customHeight="1">
      <c r="A874" s="149">
        <v>870</v>
      </c>
      <c r="B874" s="597" t="s">
        <v>1684</v>
      </c>
      <c r="C874" s="597"/>
      <c r="D874" s="597" t="s">
        <v>5790</v>
      </c>
      <c r="E874" s="597" t="s">
        <v>5791</v>
      </c>
      <c r="F874" s="597" t="s">
        <v>281</v>
      </c>
      <c r="G874" s="597">
        <v>1</v>
      </c>
      <c r="H874" s="597">
        <v>0</v>
      </c>
      <c r="I874" s="597" t="s">
        <v>4980</v>
      </c>
      <c r="J874" s="597" t="s">
        <v>5018</v>
      </c>
      <c r="K874" s="597" t="s">
        <v>5017</v>
      </c>
      <c r="L874" s="597" t="s">
        <v>1689</v>
      </c>
      <c r="M874" s="597" t="s">
        <v>1062</v>
      </c>
      <c r="N874" s="597" t="s">
        <v>5792</v>
      </c>
      <c r="O874" s="597" t="s">
        <v>5792</v>
      </c>
      <c r="P874" s="597" t="s">
        <v>5793</v>
      </c>
      <c r="Q874" s="597">
        <v>2123</v>
      </c>
      <c r="R874" s="621">
        <v>2155</v>
      </c>
      <c r="S874" s="621">
        <v>2055</v>
      </c>
      <c r="T874" s="621">
        <v>96</v>
      </c>
      <c r="U874" s="621">
        <v>4</v>
      </c>
      <c r="V874" s="621">
        <v>100</v>
      </c>
      <c r="W874" s="622">
        <v>0.9536</v>
      </c>
      <c r="X874" s="464">
        <v>0</v>
      </c>
      <c r="Y874" s="464">
        <v>0</v>
      </c>
      <c r="Z874" s="464">
        <v>1</v>
      </c>
      <c r="AA874" s="464">
        <v>0</v>
      </c>
      <c r="AB874" s="464" t="s">
        <v>1684</v>
      </c>
      <c r="AC874" s="463" t="s">
        <v>5794</v>
      </c>
      <c r="AD874" s="463"/>
      <c r="AE874" s="463"/>
      <c r="AF874" s="463"/>
      <c r="AG874" s="463"/>
      <c r="AH874" s="463"/>
      <c r="AI874" s="463"/>
      <c r="AJ874" s="460"/>
      <c r="AK874" s="460"/>
      <c r="AL874" s="460"/>
      <c r="AM874" s="460"/>
      <c r="AN874" s="460"/>
      <c r="AO874" s="460"/>
      <c r="AP874" s="463" t="s">
        <v>289</v>
      </c>
      <c r="AQ874" s="463">
        <v>0</v>
      </c>
      <c r="AT874" s="177" t="s">
        <v>1684</v>
      </c>
      <c r="AU874" s="392" t="s">
        <v>5393</v>
      </c>
      <c r="AV874" s="392" t="s">
        <v>5795</v>
      </c>
      <c r="AW874" s="392" t="s">
        <v>5391</v>
      </c>
      <c r="AX874" s="450" t="s">
        <v>5391</v>
      </c>
    </row>
    <row r="875" spans="1:50" ht="35.15" hidden="1" customHeight="1">
      <c r="A875" s="149">
        <v>871</v>
      </c>
      <c r="B875" s="597" t="s">
        <v>1684</v>
      </c>
      <c r="C875" s="597"/>
      <c r="D875" s="597" t="s">
        <v>5796</v>
      </c>
      <c r="E875" s="597" t="s">
        <v>5797</v>
      </c>
      <c r="F875" s="597" t="s">
        <v>281</v>
      </c>
      <c r="G875" s="597">
        <v>1</v>
      </c>
      <c r="H875" s="597">
        <v>0</v>
      </c>
      <c r="I875" s="597" t="s">
        <v>4980</v>
      </c>
      <c r="J875" s="597" t="s">
        <v>5070</v>
      </c>
      <c r="K875" s="597" t="s">
        <v>5017</v>
      </c>
      <c r="L875" s="597" t="s">
        <v>1689</v>
      </c>
      <c r="M875" s="597" t="s">
        <v>1062</v>
      </c>
      <c r="N875" s="597" t="s">
        <v>5798</v>
      </c>
      <c r="O875" s="597" t="s">
        <v>5798</v>
      </c>
      <c r="P875" s="597" t="s">
        <v>5799</v>
      </c>
      <c r="Q875" s="597">
        <v>3992</v>
      </c>
      <c r="R875" s="621">
        <v>3965</v>
      </c>
      <c r="S875" s="621">
        <v>3887</v>
      </c>
      <c r="T875" s="621">
        <v>58</v>
      </c>
      <c r="U875" s="621">
        <v>20</v>
      </c>
      <c r="V875" s="621">
        <v>78</v>
      </c>
      <c r="W875" s="622">
        <v>0.98029999999999995</v>
      </c>
      <c r="X875" s="464">
        <v>1</v>
      </c>
      <c r="Y875" s="464">
        <v>1</v>
      </c>
      <c r="Z875" s="464">
        <v>1</v>
      </c>
      <c r="AA875" s="464">
        <v>1</v>
      </c>
      <c r="AB875" s="464" t="s">
        <v>1684</v>
      </c>
      <c r="AC875" s="463" t="s">
        <v>5800</v>
      </c>
      <c r="AD875" s="463"/>
      <c r="AE875" s="463"/>
      <c r="AF875" s="463"/>
      <c r="AG875" s="463"/>
      <c r="AH875" s="463"/>
      <c r="AI875" s="463"/>
      <c r="AJ875" s="460"/>
      <c r="AK875" s="460"/>
      <c r="AL875" s="460"/>
      <c r="AM875" s="460"/>
      <c r="AN875" s="460"/>
      <c r="AO875" s="460"/>
      <c r="AP875" s="463" t="s">
        <v>289</v>
      </c>
      <c r="AQ875" s="463">
        <v>0</v>
      </c>
      <c r="AT875" s="177" t="s">
        <v>1684</v>
      </c>
      <c r="AU875" s="392" t="s">
        <v>5400</v>
      </c>
      <c r="AV875" s="392" t="s">
        <v>5801</v>
      </c>
      <c r="AW875" s="392" t="s">
        <v>5802</v>
      </c>
      <c r="AX875" s="450" t="s">
        <v>5397</v>
      </c>
    </row>
    <row r="876" spans="1:50" ht="35.15" hidden="1" customHeight="1">
      <c r="A876" s="149">
        <v>872</v>
      </c>
      <c r="B876" s="597" t="s">
        <v>1684</v>
      </c>
      <c r="C876" s="597"/>
      <c r="D876" s="597" t="s">
        <v>5803</v>
      </c>
      <c r="E876" s="597" t="s">
        <v>3549</v>
      </c>
      <c r="F876" s="597" t="s">
        <v>281</v>
      </c>
      <c r="G876" s="597">
        <v>1</v>
      </c>
      <c r="H876" s="597">
        <v>0</v>
      </c>
      <c r="I876" s="597" t="s">
        <v>4980</v>
      </c>
      <c r="J876" s="597" t="s">
        <v>5124</v>
      </c>
      <c r="K876" s="597" t="s">
        <v>4982</v>
      </c>
      <c r="L876" s="597" t="s">
        <v>1689</v>
      </c>
      <c r="M876" s="597" t="s">
        <v>1062</v>
      </c>
      <c r="N876" s="597" t="s">
        <v>5308</v>
      </c>
      <c r="O876" s="597" t="s">
        <v>5308</v>
      </c>
      <c r="P876" s="597" t="s">
        <v>5804</v>
      </c>
      <c r="Q876" s="597">
        <v>17237</v>
      </c>
      <c r="R876" s="621">
        <v>17740</v>
      </c>
      <c r="S876" s="621">
        <v>17648</v>
      </c>
      <c r="T876" s="621">
        <v>44</v>
      </c>
      <c r="U876" s="621">
        <v>48</v>
      </c>
      <c r="V876" s="621">
        <v>92</v>
      </c>
      <c r="W876" s="622">
        <v>0.99480000000000002</v>
      </c>
      <c r="X876" s="464">
        <v>1</v>
      </c>
      <c r="Y876" s="464">
        <v>1</v>
      </c>
      <c r="Z876" s="464">
        <v>1</v>
      </c>
      <c r="AA876" s="464">
        <v>1</v>
      </c>
      <c r="AB876" s="464" t="s">
        <v>1684</v>
      </c>
      <c r="AC876" s="463" t="s">
        <v>5805</v>
      </c>
      <c r="AD876" s="463"/>
      <c r="AE876" s="463"/>
      <c r="AF876" s="463"/>
      <c r="AG876" s="463"/>
      <c r="AH876" s="463"/>
      <c r="AI876" s="463"/>
      <c r="AJ876" s="460"/>
      <c r="AK876" s="460"/>
      <c r="AL876" s="460"/>
      <c r="AM876" s="460"/>
      <c r="AN876" s="460"/>
      <c r="AO876" s="460"/>
      <c r="AP876" s="463" t="s">
        <v>289</v>
      </c>
      <c r="AQ876" s="463">
        <v>0</v>
      </c>
      <c r="AT876" s="177" t="s">
        <v>1684</v>
      </c>
      <c r="AU876" s="392" t="s">
        <v>5406</v>
      </c>
      <c r="AV876" s="392" t="s">
        <v>5806</v>
      </c>
      <c r="AW876" s="392" t="s">
        <v>5807</v>
      </c>
      <c r="AX876" s="450" t="s">
        <v>5404</v>
      </c>
    </row>
    <row r="877" spans="1:50" ht="35.15" hidden="1" customHeight="1">
      <c r="A877" s="149">
        <v>873</v>
      </c>
      <c r="B877" s="597" t="s">
        <v>1684</v>
      </c>
      <c r="C877" s="597"/>
      <c r="D877" s="597" t="s">
        <v>5808</v>
      </c>
      <c r="E877" s="597" t="s">
        <v>5809</v>
      </c>
      <c r="F877" s="597" t="s">
        <v>281</v>
      </c>
      <c r="G877" s="597">
        <v>2</v>
      </c>
      <c r="H877" s="597">
        <v>0</v>
      </c>
      <c r="I877" s="597" t="s">
        <v>4980</v>
      </c>
      <c r="J877" s="597" t="s">
        <v>5018</v>
      </c>
      <c r="K877" s="597" t="s">
        <v>5017</v>
      </c>
      <c r="L877" s="597" t="s">
        <v>1689</v>
      </c>
      <c r="M877" s="597" t="s">
        <v>1062</v>
      </c>
      <c r="N877" s="597" t="s">
        <v>5810</v>
      </c>
      <c r="O877" s="597" t="s">
        <v>5810</v>
      </c>
      <c r="P877" s="597" t="s">
        <v>5811</v>
      </c>
      <c r="Q877" s="597">
        <v>7206</v>
      </c>
      <c r="R877" s="621">
        <v>7274</v>
      </c>
      <c r="S877" s="621">
        <v>7176</v>
      </c>
      <c r="T877" s="621">
        <v>56</v>
      </c>
      <c r="U877" s="621">
        <v>42</v>
      </c>
      <c r="V877" s="621">
        <v>98</v>
      </c>
      <c r="W877" s="622">
        <v>0.98650000000000004</v>
      </c>
      <c r="X877" s="464">
        <v>1</v>
      </c>
      <c r="Y877" s="464">
        <v>1</v>
      </c>
      <c r="Z877" s="464">
        <v>0</v>
      </c>
      <c r="AA877" s="464">
        <v>0</v>
      </c>
      <c r="AB877" s="464" t="s">
        <v>1684</v>
      </c>
      <c r="AC877" s="463" t="s">
        <v>5812</v>
      </c>
      <c r="AD877" s="463" t="s">
        <v>5813</v>
      </c>
      <c r="AE877" s="463"/>
      <c r="AF877" s="463"/>
      <c r="AG877" s="463"/>
      <c r="AH877" s="463"/>
      <c r="AI877" s="463"/>
      <c r="AJ877" s="460"/>
      <c r="AK877" s="460"/>
      <c r="AL877" s="460"/>
      <c r="AM877" s="460"/>
      <c r="AN877" s="460"/>
      <c r="AO877" s="460"/>
      <c r="AP877" s="463" t="s">
        <v>289</v>
      </c>
      <c r="AQ877" s="463">
        <v>0</v>
      </c>
      <c r="AT877" s="177" t="s">
        <v>1684</v>
      </c>
      <c r="AU877" s="392" t="s">
        <v>5412</v>
      </c>
      <c r="AV877" s="392" t="s">
        <v>5814</v>
      </c>
      <c r="AW877" s="392" t="s">
        <v>5410</v>
      </c>
      <c r="AX877" s="450" t="s">
        <v>5410</v>
      </c>
    </row>
    <row r="878" spans="1:50" ht="35.15" hidden="1" customHeight="1">
      <c r="A878" s="149">
        <v>874</v>
      </c>
      <c r="B878" s="597" t="s">
        <v>1684</v>
      </c>
      <c r="C878" s="597"/>
      <c r="D878" s="597" t="s">
        <v>5815</v>
      </c>
      <c r="E878" s="597" t="s">
        <v>5816</v>
      </c>
      <c r="F878" s="597" t="s">
        <v>281</v>
      </c>
      <c r="G878" s="597">
        <v>1</v>
      </c>
      <c r="H878" s="597">
        <v>0</v>
      </c>
      <c r="I878" s="597" t="s">
        <v>4980</v>
      </c>
      <c r="J878" s="597" t="s">
        <v>5077</v>
      </c>
      <c r="K878" s="597" t="s">
        <v>4982</v>
      </c>
      <c r="L878" s="597" t="s">
        <v>1689</v>
      </c>
      <c r="M878" s="597" t="s">
        <v>1062</v>
      </c>
      <c r="N878" s="597" t="s">
        <v>5817</v>
      </c>
      <c r="O878" s="597" t="s">
        <v>5817</v>
      </c>
      <c r="P878" s="597" t="s">
        <v>5818</v>
      </c>
      <c r="Q878" s="597">
        <v>2010</v>
      </c>
      <c r="R878" s="621">
        <v>2010</v>
      </c>
      <c r="S878" s="621">
        <v>1970</v>
      </c>
      <c r="T878" s="621">
        <v>40</v>
      </c>
      <c r="U878" s="621">
        <v>0</v>
      </c>
      <c r="V878" s="621">
        <v>40</v>
      </c>
      <c r="W878" s="622">
        <v>0.98009999999999997</v>
      </c>
      <c r="X878" s="464">
        <v>1</v>
      </c>
      <c r="Y878" s="464">
        <v>1</v>
      </c>
      <c r="Z878" s="464">
        <v>1</v>
      </c>
      <c r="AA878" s="464">
        <v>1</v>
      </c>
      <c r="AB878" s="464" t="s">
        <v>1684</v>
      </c>
      <c r="AC878" s="463" t="s">
        <v>5819</v>
      </c>
      <c r="AD878" s="463"/>
      <c r="AE878" s="463"/>
      <c r="AF878" s="463"/>
      <c r="AG878" s="463"/>
      <c r="AH878" s="463"/>
      <c r="AI878" s="463"/>
      <c r="AJ878" s="460"/>
      <c r="AK878" s="460"/>
      <c r="AL878" s="460"/>
      <c r="AM878" s="460"/>
      <c r="AN878" s="460"/>
      <c r="AO878" s="460"/>
      <c r="AP878" s="463" t="s">
        <v>289</v>
      </c>
      <c r="AQ878" s="463">
        <v>0</v>
      </c>
      <c r="AT878" s="177" t="s">
        <v>1684</v>
      </c>
      <c r="AU878" s="392" t="s">
        <v>5418</v>
      </c>
      <c r="AV878" s="392" t="s">
        <v>5820</v>
      </c>
      <c r="AW878" s="392" t="s">
        <v>5821</v>
      </c>
      <c r="AX878" s="450" t="s">
        <v>5416</v>
      </c>
    </row>
    <row r="879" spans="1:50" ht="35.15" hidden="1" customHeight="1">
      <c r="A879" s="149">
        <v>875</v>
      </c>
      <c r="B879" s="597" t="s">
        <v>1684</v>
      </c>
      <c r="C879" s="597"/>
      <c r="D879" s="597" t="s">
        <v>5822</v>
      </c>
      <c r="E879" s="597" t="s">
        <v>5823</v>
      </c>
      <c r="F879" s="597" t="s">
        <v>281</v>
      </c>
      <c r="G879" s="597">
        <v>1</v>
      </c>
      <c r="H879" s="597">
        <v>0</v>
      </c>
      <c r="I879" s="597" t="s">
        <v>4980</v>
      </c>
      <c r="J879" s="597" t="s">
        <v>5070</v>
      </c>
      <c r="K879" s="597" t="s">
        <v>4982</v>
      </c>
      <c r="L879" s="597" t="s">
        <v>1689</v>
      </c>
      <c r="M879" s="597" t="s">
        <v>1062</v>
      </c>
      <c r="N879" s="597" t="s">
        <v>5824</v>
      </c>
      <c r="O879" s="597" t="s">
        <v>5824</v>
      </c>
      <c r="P879" s="597" t="s">
        <v>5825</v>
      </c>
      <c r="Q879" s="597">
        <v>6286</v>
      </c>
      <c r="R879" s="621">
        <v>6286</v>
      </c>
      <c r="S879" s="621">
        <v>6260</v>
      </c>
      <c r="T879" s="621">
        <v>12</v>
      </c>
      <c r="U879" s="621">
        <v>14</v>
      </c>
      <c r="V879" s="621">
        <v>26</v>
      </c>
      <c r="W879" s="622">
        <v>0.99590000000000001</v>
      </c>
      <c r="X879" s="464">
        <v>1</v>
      </c>
      <c r="Y879" s="464">
        <v>0</v>
      </c>
      <c r="Z879" s="464">
        <v>1</v>
      </c>
      <c r="AA879" s="464">
        <v>0</v>
      </c>
      <c r="AB879" s="464" t="s">
        <v>1684</v>
      </c>
      <c r="AC879" s="463" t="s">
        <v>5826</v>
      </c>
      <c r="AD879" s="463"/>
      <c r="AE879" s="463"/>
      <c r="AF879" s="463"/>
      <c r="AG879" s="463"/>
      <c r="AH879" s="463"/>
      <c r="AI879" s="463"/>
      <c r="AJ879" s="460"/>
      <c r="AK879" s="460"/>
      <c r="AL879" s="460"/>
      <c r="AM879" s="460"/>
      <c r="AN879" s="460"/>
      <c r="AO879" s="460"/>
      <c r="AP879" s="463" t="s">
        <v>289</v>
      </c>
      <c r="AQ879" s="463">
        <v>0</v>
      </c>
      <c r="AT879" s="177" t="s">
        <v>1684</v>
      </c>
      <c r="AU879" s="392" t="s">
        <v>5424</v>
      </c>
      <c r="AV879" s="392" t="s">
        <v>5827</v>
      </c>
      <c r="AW879" s="392" t="s">
        <v>5422</v>
      </c>
      <c r="AX879" s="450" t="s">
        <v>5422</v>
      </c>
    </row>
    <row r="880" spans="1:50" ht="35.15" hidden="1" customHeight="1">
      <c r="A880" s="149">
        <v>876</v>
      </c>
      <c r="B880" s="597" t="s">
        <v>1684</v>
      </c>
      <c r="C880" s="597"/>
      <c r="D880" s="597" t="s">
        <v>5828</v>
      </c>
      <c r="E880" s="597" t="s">
        <v>5829</v>
      </c>
      <c r="F880" s="597" t="s">
        <v>281</v>
      </c>
      <c r="G880" s="597">
        <v>1</v>
      </c>
      <c r="H880" s="597">
        <v>0</v>
      </c>
      <c r="I880" s="597" t="s">
        <v>4980</v>
      </c>
      <c r="J880" s="597" t="s">
        <v>5018</v>
      </c>
      <c r="K880" s="597" t="s">
        <v>5017</v>
      </c>
      <c r="L880" s="597" t="s">
        <v>1689</v>
      </c>
      <c r="M880" s="597" t="s">
        <v>1062</v>
      </c>
      <c r="N880" s="597" t="s">
        <v>5285</v>
      </c>
      <c r="O880" s="597" t="s">
        <v>5285</v>
      </c>
      <c r="P880" s="597" t="s">
        <v>5830</v>
      </c>
      <c r="Q880" s="597">
        <v>2458</v>
      </c>
      <c r="R880" s="621">
        <v>2510</v>
      </c>
      <c r="S880" s="621">
        <v>2197</v>
      </c>
      <c r="T880" s="621">
        <v>291</v>
      </c>
      <c r="U880" s="621">
        <v>22</v>
      </c>
      <c r="V880" s="621">
        <v>313</v>
      </c>
      <c r="W880" s="622">
        <v>0.87529999999999997</v>
      </c>
      <c r="X880" s="464">
        <v>0</v>
      </c>
      <c r="Y880" s="464">
        <v>1</v>
      </c>
      <c r="Z880" s="464">
        <v>1</v>
      </c>
      <c r="AA880" s="464">
        <v>0</v>
      </c>
      <c r="AB880" s="464" t="s">
        <v>1684</v>
      </c>
      <c r="AC880" s="463" t="s">
        <v>5831</v>
      </c>
      <c r="AD880" s="463"/>
      <c r="AE880" s="463"/>
      <c r="AF880" s="463"/>
      <c r="AG880" s="463"/>
      <c r="AH880" s="463"/>
      <c r="AI880" s="463"/>
      <c r="AJ880" s="460"/>
      <c r="AK880" s="460"/>
      <c r="AL880" s="460"/>
      <c r="AM880" s="460"/>
      <c r="AN880" s="460"/>
      <c r="AO880" s="460"/>
      <c r="AP880" s="463" t="s">
        <v>289</v>
      </c>
      <c r="AQ880" s="463">
        <v>0</v>
      </c>
      <c r="AT880" s="177" t="s">
        <v>1684</v>
      </c>
      <c r="AU880" s="392" t="s">
        <v>5430</v>
      </c>
      <c r="AV880" s="392" t="s">
        <v>5832</v>
      </c>
      <c r="AW880" s="392" t="s">
        <v>5833</v>
      </c>
      <c r="AX880" s="450" t="s">
        <v>5428</v>
      </c>
    </row>
    <row r="881" spans="1:50" ht="35.15" hidden="1" customHeight="1">
      <c r="A881" s="149">
        <v>877</v>
      </c>
      <c r="B881" s="597" t="s">
        <v>1684</v>
      </c>
      <c r="C881" s="597"/>
      <c r="D881" s="597" t="s">
        <v>5834</v>
      </c>
      <c r="E881" s="597" t="s">
        <v>5677</v>
      </c>
      <c r="F881" s="597" t="s">
        <v>281</v>
      </c>
      <c r="G881" s="597">
        <v>1</v>
      </c>
      <c r="H881" s="597">
        <v>0</v>
      </c>
      <c r="I881" s="597" t="s">
        <v>4980</v>
      </c>
      <c r="J881" s="597" t="s">
        <v>2545</v>
      </c>
      <c r="K881" s="597" t="s">
        <v>4982</v>
      </c>
      <c r="L881" s="597" t="s">
        <v>1689</v>
      </c>
      <c r="M881" s="597" t="s">
        <v>1062</v>
      </c>
      <c r="N881" s="597" t="s">
        <v>5677</v>
      </c>
      <c r="O881" s="597" t="s">
        <v>5677</v>
      </c>
      <c r="P881" s="597" t="s">
        <v>5835</v>
      </c>
      <c r="Q881" s="597">
        <v>2125</v>
      </c>
      <c r="R881" s="621">
        <v>2125</v>
      </c>
      <c r="S881" s="621">
        <v>707</v>
      </c>
      <c r="T881" s="621">
        <v>1413</v>
      </c>
      <c r="U881" s="621">
        <v>5</v>
      </c>
      <c r="V881" s="621">
        <v>1418</v>
      </c>
      <c r="W881" s="622">
        <v>0.3327</v>
      </c>
      <c r="X881" s="464">
        <v>0</v>
      </c>
      <c r="Y881" s="464">
        <v>1</v>
      </c>
      <c r="Z881" s="464">
        <v>1</v>
      </c>
      <c r="AA881" s="464">
        <v>0</v>
      </c>
      <c r="AB881" s="464" t="s">
        <v>1684</v>
      </c>
      <c r="AC881" s="463" t="s">
        <v>5836</v>
      </c>
      <c r="AD881" s="463"/>
      <c r="AE881" s="463"/>
      <c r="AF881" s="463"/>
      <c r="AG881" s="463"/>
      <c r="AH881" s="463"/>
      <c r="AI881" s="463"/>
      <c r="AJ881" s="460"/>
      <c r="AK881" s="460"/>
      <c r="AL881" s="460"/>
      <c r="AM881" s="460"/>
      <c r="AN881" s="460"/>
      <c r="AO881" s="460"/>
      <c r="AP881" s="463" t="s">
        <v>289</v>
      </c>
      <c r="AQ881" s="463">
        <v>0</v>
      </c>
      <c r="AT881" s="177" t="s">
        <v>1684</v>
      </c>
      <c r="AU881" s="392" t="s">
        <v>5435</v>
      </c>
      <c r="AV881" s="392" t="s">
        <v>5837</v>
      </c>
      <c r="AW881" s="392" t="s">
        <v>5838</v>
      </c>
      <c r="AX881" s="450" t="s">
        <v>5326</v>
      </c>
    </row>
    <row r="882" spans="1:50" ht="35.15" hidden="1" customHeight="1">
      <c r="A882" s="149">
        <v>878</v>
      </c>
      <c r="B882" s="597" t="s">
        <v>1684</v>
      </c>
      <c r="C882" s="597"/>
      <c r="D882" s="597" t="s">
        <v>5839</v>
      </c>
      <c r="E882" s="597" t="s">
        <v>5840</v>
      </c>
      <c r="F882" s="597" t="s">
        <v>281</v>
      </c>
      <c r="G882" s="597">
        <v>2</v>
      </c>
      <c r="H882" s="597">
        <v>0</v>
      </c>
      <c r="I882" s="597" t="s">
        <v>4980</v>
      </c>
      <c r="J882" s="597" t="s">
        <v>5185</v>
      </c>
      <c r="K882" s="597" t="s">
        <v>5017</v>
      </c>
      <c r="L882" s="597" t="s">
        <v>1689</v>
      </c>
      <c r="M882" s="597" t="s">
        <v>1062</v>
      </c>
      <c r="N882" s="597" t="s">
        <v>5629</v>
      </c>
      <c r="O882" s="597" t="s">
        <v>5629</v>
      </c>
      <c r="P882" s="597" t="s">
        <v>5841</v>
      </c>
      <c r="Q882" s="597">
        <v>9690</v>
      </c>
      <c r="R882" s="621">
        <v>9856</v>
      </c>
      <c r="S882" s="621">
        <v>8480</v>
      </c>
      <c r="T882" s="621">
        <v>1343</v>
      </c>
      <c r="U882" s="621">
        <v>33</v>
      </c>
      <c r="V882" s="621">
        <v>1376</v>
      </c>
      <c r="W882" s="622">
        <v>0.86040000000000005</v>
      </c>
      <c r="X882" s="464">
        <v>0</v>
      </c>
      <c r="Y882" s="464">
        <v>1</v>
      </c>
      <c r="Z882" s="464">
        <v>0</v>
      </c>
      <c r="AA882" s="464">
        <v>0</v>
      </c>
      <c r="AB882" s="464" t="s">
        <v>1684</v>
      </c>
      <c r="AC882" s="463" t="s">
        <v>5842</v>
      </c>
      <c r="AD882" s="463" t="s">
        <v>5843</v>
      </c>
      <c r="AE882" s="463"/>
      <c r="AF882" s="463"/>
      <c r="AG882" s="463"/>
      <c r="AH882" s="463"/>
      <c r="AI882" s="463"/>
      <c r="AJ882" s="460"/>
      <c r="AK882" s="460"/>
      <c r="AL882" s="460"/>
      <c r="AM882" s="460"/>
      <c r="AN882" s="460"/>
      <c r="AO882" s="460"/>
      <c r="AP882" s="463" t="s">
        <v>289</v>
      </c>
      <c r="AQ882" s="463">
        <v>0</v>
      </c>
      <c r="AT882" s="177" t="s">
        <v>1684</v>
      </c>
      <c r="AU882" s="392" t="s">
        <v>5442</v>
      </c>
      <c r="AV882" s="392" t="s">
        <v>5844</v>
      </c>
      <c r="AW882" s="392" t="s">
        <v>5439</v>
      </c>
      <c r="AX882" s="450" t="s">
        <v>5439</v>
      </c>
    </row>
    <row r="883" spans="1:50" ht="35.15" hidden="1" customHeight="1">
      <c r="A883" s="149">
        <v>879</v>
      </c>
      <c r="B883" s="597" t="s">
        <v>1684</v>
      </c>
      <c r="C883" s="597"/>
      <c r="D883" s="597" t="s">
        <v>5845</v>
      </c>
      <c r="E883" s="597" t="s">
        <v>5846</v>
      </c>
      <c r="F883" s="597" t="s">
        <v>281</v>
      </c>
      <c r="G883" s="597">
        <v>1</v>
      </c>
      <c r="H883" s="597">
        <v>0</v>
      </c>
      <c r="I883" s="597" t="s">
        <v>4980</v>
      </c>
      <c r="J883" s="597" t="s">
        <v>5197</v>
      </c>
      <c r="K883" s="597" t="s">
        <v>4982</v>
      </c>
      <c r="L883" s="597" t="s">
        <v>1689</v>
      </c>
      <c r="M883" s="597" t="s">
        <v>1062</v>
      </c>
      <c r="N883" s="597" t="s">
        <v>5846</v>
      </c>
      <c r="O883" s="597" t="s">
        <v>5846</v>
      </c>
      <c r="P883" s="597" t="s">
        <v>5847</v>
      </c>
      <c r="Q883" s="597">
        <v>2236</v>
      </c>
      <c r="R883" s="621">
        <v>2009</v>
      </c>
      <c r="S883" s="621">
        <v>1971</v>
      </c>
      <c r="T883" s="621">
        <v>31</v>
      </c>
      <c r="U883" s="621">
        <v>7</v>
      </c>
      <c r="V883" s="621">
        <v>38</v>
      </c>
      <c r="W883" s="622">
        <v>0.98109999999999997</v>
      </c>
      <c r="X883" s="464">
        <v>1</v>
      </c>
      <c r="Y883" s="464">
        <v>1</v>
      </c>
      <c r="Z883" s="464">
        <v>1</v>
      </c>
      <c r="AA883" s="464">
        <v>1</v>
      </c>
      <c r="AB883" s="464" t="s">
        <v>1684</v>
      </c>
      <c r="AC883" s="463" t="s">
        <v>5848</v>
      </c>
      <c r="AD883" s="463"/>
      <c r="AE883" s="463"/>
      <c r="AF883" s="463"/>
      <c r="AG883" s="463"/>
      <c r="AH883" s="463"/>
      <c r="AI883" s="463"/>
      <c r="AJ883" s="460"/>
      <c r="AK883" s="460"/>
      <c r="AL883" s="460"/>
      <c r="AM883" s="460"/>
      <c r="AN883" s="460"/>
      <c r="AO883" s="460"/>
      <c r="AP883" s="463" t="s">
        <v>289</v>
      </c>
      <c r="AQ883" s="463">
        <v>0</v>
      </c>
      <c r="AT883" s="177" t="s">
        <v>1684</v>
      </c>
      <c r="AU883" s="392" t="s">
        <v>5447</v>
      </c>
      <c r="AV883" s="392" t="s">
        <v>5849</v>
      </c>
      <c r="AW883" s="392" t="s">
        <v>5850</v>
      </c>
      <c r="AX883" s="450" t="s">
        <v>5445</v>
      </c>
    </row>
    <row r="884" spans="1:50" ht="35.15" hidden="1" customHeight="1">
      <c r="A884" s="149">
        <v>880</v>
      </c>
      <c r="B884" s="597" t="s">
        <v>1684</v>
      </c>
      <c r="C884" s="597"/>
      <c r="D884" s="597" t="s">
        <v>5851</v>
      </c>
      <c r="E884" s="597" t="s">
        <v>5852</v>
      </c>
      <c r="F884" s="597" t="s">
        <v>281</v>
      </c>
      <c r="G884" s="597">
        <v>1</v>
      </c>
      <c r="H884" s="597">
        <v>0</v>
      </c>
      <c r="I884" s="597" t="s">
        <v>4980</v>
      </c>
      <c r="J884" s="597" t="s">
        <v>5124</v>
      </c>
      <c r="K884" s="597" t="s">
        <v>4982</v>
      </c>
      <c r="L884" s="597" t="s">
        <v>1689</v>
      </c>
      <c r="M884" s="597" t="s">
        <v>1062</v>
      </c>
      <c r="N884" s="597" t="s">
        <v>5852</v>
      </c>
      <c r="O884" s="597" t="s">
        <v>5852</v>
      </c>
      <c r="P884" s="597" t="s">
        <v>5853</v>
      </c>
      <c r="Q884" s="597">
        <v>5229</v>
      </c>
      <c r="R884" s="621">
        <v>5265</v>
      </c>
      <c r="S884" s="621">
        <v>5265</v>
      </c>
      <c r="T884" s="621">
        <v>0</v>
      </c>
      <c r="U884" s="621">
        <v>0</v>
      </c>
      <c r="V884" s="621">
        <v>0</v>
      </c>
      <c r="W884" s="622">
        <v>1</v>
      </c>
      <c r="X884" s="464">
        <v>1</v>
      </c>
      <c r="Y884" s="464">
        <v>1</v>
      </c>
      <c r="Z884" s="464">
        <v>1</v>
      </c>
      <c r="AA884" s="464">
        <v>1</v>
      </c>
      <c r="AB884" s="464" t="s">
        <v>1684</v>
      </c>
      <c r="AC884" s="463" t="s">
        <v>5854</v>
      </c>
      <c r="AD884" s="463"/>
      <c r="AE884" s="463"/>
      <c r="AF884" s="463"/>
      <c r="AG884" s="463"/>
      <c r="AH884" s="463"/>
      <c r="AI884" s="463"/>
      <c r="AJ884" s="460"/>
      <c r="AK884" s="460"/>
      <c r="AL884" s="460"/>
      <c r="AM884" s="460"/>
      <c r="AN884" s="460"/>
      <c r="AO884" s="460"/>
      <c r="AP884" s="463" t="s">
        <v>289</v>
      </c>
      <c r="AQ884" s="463">
        <v>0</v>
      </c>
      <c r="AT884" s="177" t="s">
        <v>1684</v>
      </c>
      <c r="AU884" s="392" t="s">
        <v>5453</v>
      </c>
      <c r="AV884" s="392" t="s">
        <v>5855</v>
      </c>
      <c r="AW884" s="392" t="s">
        <v>5856</v>
      </c>
      <c r="AX884" s="450" t="s">
        <v>5451</v>
      </c>
    </row>
    <row r="885" spans="1:50" ht="35.15" hidden="1" customHeight="1">
      <c r="A885" s="149">
        <v>881</v>
      </c>
      <c r="B885" s="597" t="s">
        <v>1684</v>
      </c>
      <c r="C885" s="597"/>
      <c r="D885" s="597" t="s">
        <v>5857</v>
      </c>
      <c r="E885" s="597" t="s">
        <v>5858</v>
      </c>
      <c r="F885" s="597" t="s">
        <v>281</v>
      </c>
      <c r="G885" s="597">
        <v>1</v>
      </c>
      <c r="H885" s="597">
        <v>0</v>
      </c>
      <c r="I885" s="597" t="s">
        <v>4980</v>
      </c>
      <c r="J885" s="597" t="s">
        <v>5124</v>
      </c>
      <c r="K885" s="597" t="s">
        <v>1688</v>
      </c>
      <c r="L885" s="597" t="s">
        <v>1689</v>
      </c>
      <c r="M885" s="597" t="s">
        <v>1062</v>
      </c>
      <c r="N885" s="597" t="s">
        <v>5153</v>
      </c>
      <c r="O885" s="597" t="s">
        <v>5153</v>
      </c>
      <c r="P885" s="597" t="s">
        <v>5859</v>
      </c>
      <c r="Q885" s="597">
        <v>2614</v>
      </c>
      <c r="R885" s="621">
        <v>2619</v>
      </c>
      <c r="S885" s="621">
        <v>2585</v>
      </c>
      <c r="T885" s="621">
        <v>30</v>
      </c>
      <c r="U885" s="621">
        <v>4</v>
      </c>
      <c r="V885" s="621">
        <v>34</v>
      </c>
      <c r="W885" s="622">
        <v>0.98699999999999999</v>
      </c>
      <c r="X885" s="464">
        <v>1</v>
      </c>
      <c r="Y885" s="464">
        <v>1</v>
      </c>
      <c r="Z885" s="464">
        <v>1</v>
      </c>
      <c r="AA885" s="464">
        <v>1</v>
      </c>
      <c r="AB885" s="464" t="s">
        <v>1684</v>
      </c>
      <c r="AC885" s="463" t="s">
        <v>5860</v>
      </c>
      <c r="AD885" s="463"/>
      <c r="AE885" s="463"/>
      <c r="AF885" s="463"/>
      <c r="AG885" s="463"/>
      <c r="AH885" s="463"/>
      <c r="AI885" s="463"/>
      <c r="AJ885" s="460"/>
      <c r="AK885" s="460"/>
      <c r="AL885" s="460"/>
      <c r="AM885" s="460"/>
      <c r="AN885" s="460"/>
      <c r="AO885" s="460"/>
      <c r="AP885" s="463" t="s">
        <v>289</v>
      </c>
      <c r="AQ885" s="463">
        <v>0</v>
      </c>
      <c r="AT885" s="177" t="s">
        <v>1684</v>
      </c>
      <c r="AU885" s="392" t="s">
        <v>5460</v>
      </c>
      <c r="AV885" s="392" t="s">
        <v>5861</v>
      </c>
      <c r="AW885" s="392" t="s">
        <v>5457</v>
      </c>
      <c r="AX885" s="450" t="s">
        <v>5457</v>
      </c>
    </row>
    <row r="886" spans="1:50" ht="35.15" hidden="1" customHeight="1">
      <c r="A886" s="149">
        <v>882</v>
      </c>
      <c r="B886" s="597" t="s">
        <v>1684</v>
      </c>
      <c r="C886" s="597"/>
      <c r="D886" s="597" t="s">
        <v>5862</v>
      </c>
      <c r="E886" s="597" t="s">
        <v>5863</v>
      </c>
      <c r="F886" s="597" t="s">
        <v>281</v>
      </c>
      <c r="G886" s="597">
        <v>1</v>
      </c>
      <c r="H886" s="597">
        <v>0</v>
      </c>
      <c r="I886" s="597" t="s">
        <v>4980</v>
      </c>
      <c r="J886" s="597" t="s">
        <v>5185</v>
      </c>
      <c r="K886" s="597" t="s">
        <v>5017</v>
      </c>
      <c r="L886" s="597" t="s">
        <v>1689</v>
      </c>
      <c r="M886" s="597" t="s">
        <v>1062</v>
      </c>
      <c r="N886" s="597" t="s">
        <v>5864</v>
      </c>
      <c r="O886" s="597" t="s">
        <v>5864</v>
      </c>
      <c r="P886" s="597" t="s">
        <v>5865</v>
      </c>
      <c r="Q886" s="597">
        <v>2276</v>
      </c>
      <c r="R886" s="621">
        <v>2276</v>
      </c>
      <c r="S886" s="621">
        <v>2239</v>
      </c>
      <c r="T886" s="621">
        <v>30</v>
      </c>
      <c r="U886" s="621">
        <v>7</v>
      </c>
      <c r="V886" s="621">
        <v>37</v>
      </c>
      <c r="W886" s="622">
        <v>0.98370000000000002</v>
      </c>
      <c r="X886" s="464">
        <v>1</v>
      </c>
      <c r="Y886" s="464">
        <v>1</v>
      </c>
      <c r="Z886" s="464">
        <v>1</v>
      </c>
      <c r="AA886" s="464">
        <v>1</v>
      </c>
      <c r="AB886" s="464" t="s">
        <v>1684</v>
      </c>
      <c r="AC886" s="463" t="s">
        <v>5866</v>
      </c>
      <c r="AD886" s="463"/>
      <c r="AE886" s="463"/>
      <c r="AF886" s="463"/>
      <c r="AG886" s="463"/>
      <c r="AH886" s="463"/>
      <c r="AI886" s="463"/>
      <c r="AJ886" s="460"/>
      <c r="AK886" s="460"/>
      <c r="AL886" s="460"/>
      <c r="AM886" s="460"/>
      <c r="AN886" s="460"/>
      <c r="AO886" s="460"/>
      <c r="AP886" s="463" t="s">
        <v>289</v>
      </c>
      <c r="AQ886" s="463">
        <v>0</v>
      </c>
      <c r="AT886" s="177" t="s">
        <v>1684</v>
      </c>
      <c r="AU886" s="392" t="s">
        <v>5461</v>
      </c>
      <c r="AV886" s="392" t="s">
        <v>5867</v>
      </c>
      <c r="AW886" s="392" t="s">
        <v>5868</v>
      </c>
      <c r="AX886" s="450" t="s">
        <v>5457</v>
      </c>
    </row>
    <row r="887" spans="1:50" ht="35.15" hidden="1" customHeight="1">
      <c r="A887" s="149">
        <v>883</v>
      </c>
      <c r="B887" s="597" t="s">
        <v>1684</v>
      </c>
      <c r="C887" s="597"/>
      <c r="D887" s="597" t="s">
        <v>5869</v>
      </c>
      <c r="E887" s="597" t="s">
        <v>5870</v>
      </c>
      <c r="F887" s="597" t="s">
        <v>281</v>
      </c>
      <c r="G887" s="597">
        <v>1</v>
      </c>
      <c r="H887" s="597">
        <v>0</v>
      </c>
      <c r="I887" s="597" t="s">
        <v>4980</v>
      </c>
      <c r="J887" s="597" t="s">
        <v>5002</v>
      </c>
      <c r="K887" s="597" t="s">
        <v>2958</v>
      </c>
      <c r="L887" s="597" t="s">
        <v>1689</v>
      </c>
      <c r="M887" s="597" t="s">
        <v>1062</v>
      </c>
      <c r="N887" s="597" t="s">
        <v>5870</v>
      </c>
      <c r="O887" s="597" t="s">
        <v>5870</v>
      </c>
      <c r="P887" s="597" t="s">
        <v>5871</v>
      </c>
      <c r="Q887" s="597">
        <v>3749</v>
      </c>
      <c r="R887" s="621">
        <v>2175</v>
      </c>
      <c r="S887" s="621">
        <v>1206</v>
      </c>
      <c r="T887" s="621">
        <v>969</v>
      </c>
      <c r="U887" s="621">
        <v>0</v>
      </c>
      <c r="V887" s="621">
        <v>969</v>
      </c>
      <c r="W887" s="622">
        <v>0.55449999999999999</v>
      </c>
      <c r="X887" s="464">
        <v>0</v>
      </c>
      <c r="Y887" s="464">
        <v>1</v>
      </c>
      <c r="Z887" s="464">
        <v>1</v>
      </c>
      <c r="AA887" s="464">
        <v>0</v>
      </c>
      <c r="AB887" s="464" t="s">
        <v>1684</v>
      </c>
      <c r="AC887" s="463" t="s">
        <v>5872</v>
      </c>
      <c r="AD887" s="463"/>
      <c r="AE887" s="463"/>
      <c r="AF887" s="463"/>
      <c r="AG887" s="463"/>
      <c r="AH887" s="463"/>
      <c r="AI887" s="463"/>
      <c r="AJ887" s="460"/>
      <c r="AK887" s="460"/>
      <c r="AL887" s="460"/>
      <c r="AM887" s="460"/>
      <c r="AN887" s="460"/>
      <c r="AO887" s="460"/>
      <c r="AP887" s="463" t="s">
        <v>289</v>
      </c>
      <c r="AQ887" s="463">
        <v>0</v>
      </c>
      <c r="AT887" s="177" t="s">
        <v>1684</v>
      </c>
      <c r="AU887" s="392" t="s">
        <v>5467</v>
      </c>
      <c r="AV887" s="392" t="s">
        <v>5873</v>
      </c>
      <c r="AW887" s="392" t="s">
        <v>5464</v>
      </c>
      <c r="AX887" s="450" t="s">
        <v>5464</v>
      </c>
    </row>
    <row r="888" spans="1:50" ht="35.15" hidden="1" customHeight="1">
      <c r="A888" s="149">
        <v>884</v>
      </c>
      <c r="B888" s="597" t="s">
        <v>1684</v>
      </c>
      <c r="C888" s="597"/>
      <c r="D888" s="597" t="s">
        <v>5874</v>
      </c>
      <c r="E888" s="597" t="s">
        <v>5875</v>
      </c>
      <c r="F888" s="597" t="s">
        <v>745</v>
      </c>
      <c r="G888" s="597">
        <v>0</v>
      </c>
      <c r="H888" s="597">
        <v>3</v>
      </c>
      <c r="I888" s="597" t="s">
        <v>4980</v>
      </c>
      <c r="J888" s="597" t="s">
        <v>5091</v>
      </c>
      <c r="K888" s="597" t="s">
        <v>2958</v>
      </c>
      <c r="L888" s="597" t="s">
        <v>1689</v>
      </c>
      <c r="M888" s="597" t="s">
        <v>1062</v>
      </c>
      <c r="N888" s="597" t="s">
        <v>5129</v>
      </c>
      <c r="O888" s="597" t="s">
        <v>5129</v>
      </c>
      <c r="P888" s="597" t="s">
        <v>5876</v>
      </c>
      <c r="Q888" s="597">
        <v>3059</v>
      </c>
      <c r="R888" s="621">
        <v>3031</v>
      </c>
      <c r="S888" s="621">
        <v>2595</v>
      </c>
      <c r="T888" s="621">
        <v>340</v>
      </c>
      <c r="U888" s="621">
        <v>96</v>
      </c>
      <c r="V888" s="621">
        <v>436</v>
      </c>
      <c r="W888" s="622">
        <v>0.85619999999999996</v>
      </c>
      <c r="X888" s="464">
        <v>0</v>
      </c>
      <c r="Y888" s="464">
        <v>1</v>
      </c>
      <c r="Z888" s="464">
        <v>1</v>
      </c>
      <c r="AA888" s="464">
        <v>0</v>
      </c>
      <c r="AB888" s="464" t="s">
        <v>1684</v>
      </c>
      <c r="AC888" s="463"/>
      <c r="AD888" s="463"/>
      <c r="AE888" s="463"/>
      <c r="AF888" s="463"/>
      <c r="AG888" s="463"/>
      <c r="AH888" s="463"/>
      <c r="AI888" s="463"/>
      <c r="AJ888" s="460" t="s">
        <v>5128</v>
      </c>
      <c r="AK888" s="460" t="s">
        <v>5128</v>
      </c>
      <c r="AL888" s="460" t="s">
        <v>5128</v>
      </c>
      <c r="AM888" s="460"/>
      <c r="AN888" s="460"/>
      <c r="AO888" s="460"/>
      <c r="AP888" s="463" t="s">
        <v>289</v>
      </c>
      <c r="AQ888" s="463">
        <v>0</v>
      </c>
      <c r="AT888" s="177" t="s">
        <v>1684</v>
      </c>
      <c r="AU888" s="392" t="s">
        <v>5474</v>
      </c>
      <c r="AV888" s="392" t="s">
        <v>5877</v>
      </c>
      <c r="AW888" s="392" t="s">
        <v>5471</v>
      </c>
      <c r="AX888" s="450" t="s">
        <v>5471</v>
      </c>
    </row>
    <row r="889" spans="1:50" ht="35.15" hidden="1" customHeight="1">
      <c r="A889" s="149">
        <v>885</v>
      </c>
      <c r="B889" s="597" t="s">
        <v>1684</v>
      </c>
      <c r="C889" s="597"/>
      <c r="D889" s="597" t="s">
        <v>5878</v>
      </c>
      <c r="E889" s="597" t="s">
        <v>5879</v>
      </c>
      <c r="F889" s="597" t="s">
        <v>745</v>
      </c>
      <c r="G889" s="597">
        <v>0</v>
      </c>
      <c r="H889" s="597">
        <v>1</v>
      </c>
      <c r="I889" s="597" t="s">
        <v>4980</v>
      </c>
      <c r="J889" s="597" t="s">
        <v>5032</v>
      </c>
      <c r="K889" s="597" t="s">
        <v>1688</v>
      </c>
      <c r="L889" s="597" t="s">
        <v>1689</v>
      </c>
      <c r="M889" s="597" t="s">
        <v>1062</v>
      </c>
      <c r="N889" s="597" t="s">
        <v>5062</v>
      </c>
      <c r="O889" s="597" t="s">
        <v>5062</v>
      </c>
      <c r="P889" s="597" t="s">
        <v>5880</v>
      </c>
      <c r="Q889" s="597">
        <v>3309</v>
      </c>
      <c r="R889" s="621">
        <v>3334</v>
      </c>
      <c r="S889" s="621">
        <v>1846</v>
      </c>
      <c r="T889" s="621">
        <v>1360</v>
      </c>
      <c r="U889" s="621">
        <v>128</v>
      </c>
      <c r="V889" s="621">
        <v>1488</v>
      </c>
      <c r="W889" s="622">
        <v>0.55369999999999997</v>
      </c>
      <c r="X889" s="464">
        <v>0</v>
      </c>
      <c r="Y889" s="464">
        <v>1</v>
      </c>
      <c r="Z889" s="464">
        <v>1</v>
      </c>
      <c r="AA889" s="464">
        <v>0</v>
      </c>
      <c r="AB889" s="464" t="s">
        <v>1684</v>
      </c>
      <c r="AC889" s="463"/>
      <c r="AD889" s="463"/>
      <c r="AE889" s="463"/>
      <c r="AF889" s="463"/>
      <c r="AG889" s="463"/>
      <c r="AH889" s="463"/>
      <c r="AI889" s="463"/>
      <c r="AJ889" s="460" t="s">
        <v>5083</v>
      </c>
      <c r="AK889" s="460" t="s">
        <v>5128</v>
      </c>
      <c r="AL889" s="460" t="s">
        <v>5128</v>
      </c>
      <c r="AM889" s="460"/>
      <c r="AN889" s="460"/>
      <c r="AO889" s="460"/>
      <c r="AP889" s="463" t="s">
        <v>289</v>
      </c>
      <c r="AQ889" s="463">
        <v>0</v>
      </c>
      <c r="AT889" s="177" t="s">
        <v>1684</v>
      </c>
      <c r="AU889" s="392" t="s">
        <v>5475</v>
      </c>
      <c r="AV889" s="392" t="s">
        <v>5881</v>
      </c>
      <c r="AW889" s="392" t="s">
        <v>5882</v>
      </c>
      <c r="AX889" s="450" t="s">
        <v>5471</v>
      </c>
    </row>
    <row r="890" spans="1:50" ht="35.15" hidden="1" customHeight="1">
      <c r="A890" s="149">
        <v>886</v>
      </c>
      <c r="B890" s="597" t="s">
        <v>1684</v>
      </c>
      <c r="C890" s="597"/>
      <c r="D890" s="597" t="s">
        <v>5883</v>
      </c>
      <c r="E890" s="597" t="s">
        <v>5884</v>
      </c>
      <c r="F890" s="597" t="s">
        <v>745</v>
      </c>
      <c r="G890" s="597">
        <v>0</v>
      </c>
      <c r="H890" s="597">
        <v>1</v>
      </c>
      <c r="I890" s="597" t="s">
        <v>4980</v>
      </c>
      <c r="J890" s="597" t="s">
        <v>5032</v>
      </c>
      <c r="K890" s="597" t="s">
        <v>1688</v>
      </c>
      <c r="L890" s="597" t="s">
        <v>1689</v>
      </c>
      <c r="M890" s="597" t="s">
        <v>1062</v>
      </c>
      <c r="N890" s="597" t="s">
        <v>5031</v>
      </c>
      <c r="O890" s="597" t="s">
        <v>5031</v>
      </c>
      <c r="P890" s="597" t="s">
        <v>5885</v>
      </c>
      <c r="Q890" s="597">
        <v>3070</v>
      </c>
      <c r="R890" s="621">
        <v>3070</v>
      </c>
      <c r="S890" s="621">
        <v>788</v>
      </c>
      <c r="T890" s="621">
        <v>2282</v>
      </c>
      <c r="U890" s="621">
        <v>0</v>
      </c>
      <c r="V890" s="621">
        <v>2282</v>
      </c>
      <c r="W890" s="622">
        <v>0.25669999999999998</v>
      </c>
      <c r="X890" s="464">
        <v>0</v>
      </c>
      <c r="Y890" s="464">
        <v>1</v>
      </c>
      <c r="Z890" s="464">
        <v>1</v>
      </c>
      <c r="AA890" s="464">
        <v>0</v>
      </c>
      <c r="AB890" s="464" t="s">
        <v>1684</v>
      </c>
      <c r="AC890" s="463"/>
      <c r="AD890" s="463"/>
      <c r="AE890" s="463"/>
      <c r="AF890" s="463"/>
      <c r="AG890" s="463"/>
      <c r="AH890" s="463"/>
      <c r="AI890" s="463"/>
      <c r="AJ890" s="460" t="s">
        <v>5030</v>
      </c>
      <c r="AK890" s="460"/>
      <c r="AL890" s="460"/>
      <c r="AM890" s="460"/>
      <c r="AN890" s="460"/>
      <c r="AO890" s="460"/>
      <c r="AP890" s="463" t="s">
        <v>289</v>
      </c>
      <c r="AQ890" s="463">
        <v>0</v>
      </c>
      <c r="AT890" s="177" t="s">
        <v>1684</v>
      </c>
      <c r="AU890" s="392" t="s">
        <v>5480</v>
      </c>
      <c r="AV890" s="392" t="s">
        <v>5886</v>
      </c>
      <c r="AW890" s="392" t="s">
        <v>5887</v>
      </c>
      <c r="AX890" s="450" t="s">
        <v>5478</v>
      </c>
    </row>
    <row r="891" spans="1:50" ht="35.15" hidden="1" customHeight="1">
      <c r="A891" s="149">
        <v>887</v>
      </c>
      <c r="B891" s="597" t="s">
        <v>1684</v>
      </c>
      <c r="C891" s="597"/>
      <c r="D891" s="597" t="s">
        <v>5888</v>
      </c>
      <c r="E891" s="597" t="s">
        <v>5889</v>
      </c>
      <c r="F891" s="597" t="s">
        <v>281</v>
      </c>
      <c r="G891" s="597">
        <v>1</v>
      </c>
      <c r="H891" s="597">
        <v>0</v>
      </c>
      <c r="I891" s="597" t="s">
        <v>4980</v>
      </c>
      <c r="J891" s="597" t="s">
        <v>4995</v>
      </c>
      <c r="K891" s="597" t="s">
        <v>2958</v>
      </c>
      <c r="L891" s="597" t="s">
        <v>1689</v>
      </c>
      <c r="M891" s="597" t="s">
        <v>1062</v>
      </c>
      <c r="N891" s="597" t="s">
        <v>5889</v>
      </c>
      <c r="O891" s="597" t="s">
        <v>5890</v>
      </c>
      <c r="P891" s="597" t="s">
        <v>5891</v>
      </c>
      <c r="Q891" s="597">
        <v>6960</v>
      </c>
      <c r="R891" s="621">
        <v>6960</v>
      </c>
      <c r="S891" s="621">
        <v>4610</v>
      </c>
      <c r="T891" s="621">
        <v>2281</v>
      </c>
      <c r="U891" s="621">
        <v>69</v>
      </c>
      <c r="V891" s="621">
        <v>2350</v>
      </c>
      <c r="W891" s="622">
        <v>0.66239999999999999</v>
      </c>
      <c r="X891" s="464">
        <v>0</v>
      </c>
      <c r="Y891" s="464">
        <v>1</v>
      </c>
      <c r="Z891" s="464">
        <v>1</v>
      </c>
      <c r="AA891" s="464">
        <v>0</v>
      </c>
      <c r="AB891" s="464" t="s">
        <v>1684</v>
      </c>
      <c r="AC891" s="463" t="s">
        <v>5892</v>
      </c>
      <c r="AD891" s="463"/>
      <c r="AE891" s="463"/>
      <c r="AF891" s="463"/>
      <c r="AG891" s="463"/>
      <c r="AH891" s="463"/>
      <c r="AI891" s="463"/>
      <c r="AJ891" s="460"/>
      <c r="AK891" s="460"/>
      <c r="AL891" s="460"/>
      <c r="AM891" s="460"/>
      <c r="AN891" s="460"/>
      <c r="AO891" s="460"/>
      <c r="AP891" s="463" t="s">
        <v>289</v>
      </c>
      <c r="AQ891" s="463">
        <v>0</v>
      </c>
      <c r="AT891" s="177" t="s">
        <v>1684</v>
      </c>
      <c r="AU891" s="392" t="s">
        <v>5486</v>
      </c>
      <c r="AV891" s="392" t="s">
        <v>5893</v>
      </c>
      <c r="AW891" s="392" t="s">
        <v>5483</v>
      </c>
      <c r="AX891" s="450" t="s">
        <v>5483</v>
      </c>
    </row>
    <row r="892" spans="1:50" ht="35.15" hidden="1" customHeight="1">
      <c r="A892" s="149">
        <v>888</v>
      </c>
      <c r="B892" s="597" t="s">
        <v>1684</v>
      </c>
      <c r="C892" s="597"/>
      <c r="D892" s="597" t="s">
        <v>5894</v>
      </c>
      <c r="E892" s="597" t="s">
        <v>5895</v>
      </c>
      <c r="F892" s="597" t="s">
        <v>745</v>
      </c>
      <c r="G892" s="597">
        <v>0</v>
      </c>
      <c r="H892" s="597">
        <v>2</v>
      </c>
      <c r="I892" s="597" t="s">
        <v>4980</v>
      </c>
      <c r="J892" s="597" t="s">
        <v>5002</v>
      </c>
      <c r="K892" s="597" t="s">
        <v>2958</v>
      </c>
      <c r="L892" s="597" t="s">
        <v>1689</v>
      </c>
      <c r="M892" s="597" t="s">
        <v>1062</v>
      </c>
      <c r="N892" s="597" t="s">
        <v>5141</v>
      </c>
      <c r="O892" s="597" t="s">
        <v>5141</v>
      </c>
      <c r="P892" s="597" t="s">
        <v>5896</v>
      </c>
      <c r="Q892" s="597">
        <v>5436</v>
      </c>
      <c r="R892" s="621">
        <v>5340</v>
      </c>
      <c r="S892" s="621">
        <v>5340</v>
      </c>
      <c r="T892" s="621">
        <v>0</v>
      </c>
      <c r="U892" s="621">
        <v>0</v>
      </c>
      <c r="V892" s="621">
        <v>0</v>
      </c>
      <c r="W892" s="622">
        <v>1</v>
      </c>
      <c r="X892" s="464">
        <v>1</v>
      </c>
      <c r="Y892" s="464">
        <v>1</v>
      </c>
      <c r="Z892" s="464">
        <v>1</v>
      </c>
      <c r="AA892" s="464">
        <v>1</v>
      </c>
      <c r="AB892" s="464" t="s">
        <v>1684</v>
      </c>
      <c r="AC892" s="463"/>
      <c r="AD892" s="463"/>
      <c r="AE892" s="463"/>
      <c r="AF892" s="463"/>
      <c r="AG892" s="463"/>
      <c r="AH892" s="463"/>
      <c r="AI892" s="463"/>
      <c r="AJ892" s="460" t="s">
        <v>5000</v>
      </c>
      <c r="AK892" s="460" t="s">
        <v>5000</v>
      </c>
      <c r="AL892" s="460"/>
      <c r="AM892" s="460"/>
      <c r="AN892" s="460"/>
      <c r="AO892" s="460"/>
      <c r="AP892" s="463" t="s">
        <v>289</v>
      </c>
      <c r="AQ892" s="463">
        <v>0</v>
      </c>
      <c r="AT892" s="177" t="s">
        <v>1684</v>
      </c>
      <c r="AU892" s="392" t="s">
        <v>5493</v>
      </c>
      <c r="AV892" s="392" t="s">
        <v>5897</v>
      </c>
      <c r="AW892" s="392" t="s">
        <v>5898</v>
      </c>
      <c r="AX892" s="450" t="s">
        <v>5490</v>
      </c>
    </row>
    <row r="893" spans="1:50" ht="35.15" hidden="1" customHeight="1">
      <c r="A893" s="149">
        <v>889</v>
      </c>
      <c r="B893" s="597" t="s">
        <v>1684</v>
      </c>
      <c r="C893" s="597"/>
      <c r="D893" s="597" t="s">
        <v>5899</v>
      </c>
      <c r="E893" s="597" t="s">
        <v>5900</v>
      </c>
      <c r="F893" s="597" t="s">
        <v>745</v>
      </c>
      <c r="G893" s="597">
        <v>0</v>
      </c>
      <c r="H893" s="597">
        <v>4</v>
      </c>
      <c r="I893" s="597" t="s">
        <v>4980</v>
      </c>
      <c r="J893" s="597" t="s">
        <v>5010</v>
      </c>
      <c r="K893" s="597" t="s">
        <v>2958</v>
      </c>
      <c r="L893" s="597" t="s">
        <v>1689</v>
      </c>
      <c r="M893" s="597" t="s">
        <v>1062</v>
      </c>
      <c r="N893" s="597" t="s">
        <v>5009</v>
      </c>
      <c r="O893" s="597" t="s">
        <v>5900</v>
      </c>
      <c r="P893" s="597" t="s">
        <v>5901</v>
      </c>
      <c r="Q893" s="597">
        <v>9500</v>
      </c>
      <c r="R893" s="621">
        <v>9500</v>
      </c>
      <c r="S893" s="621">
        <v>9330</v>
      </c>
      <c r="T893" s="621">
        <v>100</v>
      </c>
      <c r="U893" s="621">
        <v>70</v>
      </c>
      <c r="V893" s="621">
        <v>170</v>
      </c>
      <c r="W893" s="622">
        <v>0.98209999999999997</v>
      </c>
      <c r="X893" s="464">
        <v>1</v>
      </c>
      <c r="Y893" s="464">
        <v>1</v>
      </c>
      <c r="Z893" s="464">
        <v>1</v>
      </c>
      <c r="AA893" s="464">
        <v>1</v>
      </c>
      <c r="AB893" s="464" t="s">
        <v>1684</v>
      </c>
      <c r="AC893" s="463"/>
      <c r="AD893" s="463"/>
      <c r="AE893" s="463"/>
      <c r="AF893" s="463"/>
      <c r="AG893" s="463"/>
      <c r="AH893" s="463"/>
      <c r="AI893" s="463"/>
      <c r="AJ893" s="460" t="s">
        <v>5008</v>
      </c>
      <c r="AK893" s="460" t="s">
        <v>5008</v>
      </c>
      <c r="AL893" s="460" t="s">
        <v>5008</v>
      </c>
      <c r="AM893" s="460" t="s">
        <v>5008</v>
      </c>
      <c r="AN893" s="460"/>
      <c r="AO893" s="460"/>
      <c r="AP893" s="463" t="s">
        <v>289</v>
      </c>
      <c r="AQ893" s="463">
        <v>0</v>
      </c>
      <c r="AT893" s="177" t="s">
        <v>1684</v>
      </c>
      <c r="AU893" s="392" t="s">
        <v>5498</v>
      </c>
      <c r="AV893" s="392" t="s">
        <v>5902</v>
      </c>
      <c r="AW893" s="392" t="s">
        <v>5903</v>
      </c>
      <c r="AX893" s="450" t="s">
        <v>5496</v>
      </c>
    </row>
    <row r="894" spans="1:50" ht="35.15" hidden="1" customHeight="1">
      <c r="A894" s="149">
        <v>890</v>
      </c>
      <c r="B894" s="597" t="s">
        <v>3946</v>
      </c>
      <c r="C894" s="597"/>
      <c r="D894" s="597" t="s">
        <v>5904</v>
      </c>
      <c r="E894" s="597" t="s">
        <v>5905</v>
      </c>
      <c r="F894" s="597" t="s">
        <v>281</v>
      </c>
      <c r="G894" s="597">
        <v>1</v>
      </c>
      <c r="H894" s="597">
        <v>0</v>
      </c>
      <c r="I894" s="597" t="s">
        <v>5906</v>
      </c>
      <c r="J894" s="597" t="s">
        <v>5907</v>
      </c>
      <c r="K894" s="597" t="s">
        <v>3946</v>
      </c>
      <c r="L894" s="597" t="s">
        <v>1108</v>
      </c>
      <c r="M894" s="597" t="s">
        <v>1062</v>
      </c>
      <c r="N894" s="597" t="s">
        <v>3946</v>
      </c>
      <c r="O894" s="597" t="s">
        <v>5908</v>
      </c>
      <c r="P894" s="597" t="s">
        <v>5909</v>
      </c>
      <c r="Q894" s="597">
        <v>386007</v>
      </c>
      <c r="R894" s="621">
        <v>359390</v>
      </c>
      <c r="S894" s="621">
        <v>356051</v>
      </c>
      <c r="T894" s="621">
        <v>3308</v>
      </c>
      <c r="U894" s="621">
        <v>31</v>
      </c>
      <c r="V894" s="621">
        <v>3339</v>
      </c>
      <c r="W894" s="622">
        <v>0.99070000000000003</v>
      </c>
      <c r="X894" s="464">
        <v>0</v>
      </c>
      <c r="Y894" s="464">
        <v>1</v>
      </c>
      <c r="Z894" s="464">
        <v>1</v>
      </c>
      <c r="AA894" s="464">
        <v>0</v>
      </c>
      <c r="AB894" s="464" t="s">
        <v>3946</v>
      </c>
      <c r="AC894" s="463" t="s">
        <v>5910</v>
      </c>
      <c r="AD894" s="463"/>
      <c r="AE894" s="463"/>
      <c r="AF894" s="463"/>
      <c r="AG894" s="463"/>
      <c r="AH894" s="463"/>
      <c r="AI894" s="463"/>
      <c r="AJ894" s="460"/>
      <c r="AK894" s="460"/>
      <c r="AL894" s="460"/>
      <c r="AM894" s="460"/>
      <c r="AN894" s="460"/>
      <c r="AO894" s="460"/>
      <c r="AP894" s="463" t="s">
        <v>289</v>
      </c>
      <c r="AQ894" s="463">
        <v>0</v>
      </c>
      <c r="AT894" s="177" t="s">
        <v>1684</v>
      </c>
      <c r="AU894" s="392" t="s">
        <v>5504</v>
      </c>
      <c r="AV894" s="392" t="s">
        <v>5911</v>
      </c>
      <c r="AW894" s="392" t="s">
        <v>5502</v>
      </c>
      <c r="AX894" s="450" t="s">
        <v>5502</v>
      </c>
    </row>
    <row r="895" spans="1:50" ht="35.15" hidden="1" customHeight="1">
      <c r="A895" s="149">
        <v>891</v>
      </c>
      <c r="B895" s="597" t="s">
        <v>3946</v>
      </c>
      <c r="C895" s="597"/>
      <c r="D895" s="597" t="s">
        <v>5912</v>
      </c>
      <c r="E895" s="597" t="s">
        <v>5913</v>
      </c>
      <c r="F895" s="597" t="s">
        <v>281</v>
      </c>
      <c r="G895" s="597">
        <v>1</v>
      </c>
      <c r="H895" s="597">
        <v>0</v>
      </c>
      <c r="I895" s="597" t="s">
        <v>5906</v>
      </c>
      <c r="J895" s="597" t="s">
        <v>5914</v>
      </c>
      <c r="K895" s="597" t="s">
        <v>5915</v>
      </c>
      <c r="L895" s="597" t="s">
        <v>5916</v>
      </c>
      <c r="M895" s="597" t="s">
        <v>5916</v>
      </c>
      <c r="N895" s="597" t="s">
        <v>5917</v>
      </c>
      <c r="O895" s="597" t="s">
        <v>5918</v>
      </c>
      <c r="P895" s="597" t="s">
        <v>5919</v>
      </c>
      <c r="Q895" s="597">
        <v>148836</v>
      </c>
      <c r="R895" s="621">
        <v>148835</v>
      </c>
      <c r="S895" s="621">
        <v>147765</v>
      </c>
      <c r="T895" s="621">
        <v>979</v>
      </c>
      <c r="U895" s="621">
        <v>91</v>
      </c>
      <c r="V895" s="621">
        <v>1070</v>
      </c>
      <c r="W895" s="622">
        <v>0.99280000000000002</v>
      </c>
      <c r="X895" s="464">
        <v>1</v>
      </c>
      <c r="Y895" s="464">
        <v>1</v>
      </c>
      <c r="Z895" s="464">
        <v>1</v>
      </c>
      <c r="AA895" s="464">
        <v>1</v>
      </c>
      <c r="AB895" s="464" t="s">
        <v>3946</v>
      </c>
      <c r="AC895" s="463" t="s">
        <v>5920</v>
      </c>
      <c r="AD895" s="463"/>
      <c r="AE895" s="463"/>
      <c r="AF895" s="463"/>
      <c r="AG895" s="463"/>
      <c r="AH895" s="463"/>
      <c r="AI895" s="463"/>
      <c r="AJ895" s="460"/>
      <c r="AK895" s="460"/>
      <c r="AL895" s="460"/>
      <c r="AM895" s="460"/>
      <c r="AN895" s="460"/>
      <c r="AO895" s="460"/>
      <c r="AP895" s="463" t="s">
        <v>289</v>
      </c>
      <c r="AQ895" s="463">
        <v>0</v>
      </c>
      <c r="AT895" s="177" t="s">
        <v>1684</v>
      </c>
      <c r="AU895" s="392" t="s">
        <v>5505</v>
      </c>
      <c r="AV895" s="392" t="s">
        <v>5921</v>
      </c>
      <c r="AW895" s="392" t="s">
        <v>5922</v>
      </c>
      <c r="AX895" s="450" t="s">
        <v>5502</v>
      </c>
    </row>
    <row r="896" spans="1:50" ht="35.15" hidden="1" customHeight="1">
      <c r="A896" s="149">
        <v>892</v>
      </c>
      <c r="B896" s="597" t="s">
        <v>3946</v>
      </c>
      <c r="C896" s="597"/>
      <c r="D896" s="597" t="s">
        <v>5923</v>
      </c>
      <c r="E896" s="597" t="s">
        <v>5924</v>
      </c>
      <c r="F896" s="597" t="s">
        <v>281</v>
      </c>
      <c r="G896" s="597">
        <v>1</v>
      </c>
      <c r="H896" s="597">
        <v>0</v>
      </c>
      <c r="I896" s="597" t="s">
        <v>5906</v>
      </c>
      <c r="J896" s="597" t="s">
        <v>5925</v>
      </c>
      <c r="K896" s="597" t="s">
        <v>3948</v>
      </c>
      <c r="L896" s="597" t="s">
        <v>1108</v>
      </c>
      <c r="M896" s="597" t="s">
        <v>1062</v>
      </c>
      <c r="N896" s="597" t="s">
        <v>5926</v>
      </c>
      <c r="O896" s="597" t="s">
        <v>5927</v>
      </c>
      <c r="P896" s="597" t="s">
        <v>5928</v>
      </c>
      <c r="Q896" s="597">
        <v>109150</v>
      </c>
      <c r="R896" s="621">
        <v>109150</v>
      </c>
      <c r="S896" s="621">
        <v>107910</v>
      </c>
      <c r="T896" s="621">
        <v>1053</v>
      </c>
      <c r="U896" s="621">
        <v>187</v>
      </c>
      <c r="V896" s="621">
        <v>1240</v>
      </c>
      <c r="W896" s="622">
        <v>0.98860000000000003</v>
      </c>
      <c r="X896" s="464">
        <v>1</v>
      </c>
      <c r="Y896" s="464">
        <v>1</v>
      </c>
      <c r="Z896" s="464">
        <v>0</v>
      </c>
      <c r="AA896" s="464">
        <v>0</v>
      </c>
      <c r="AB896" s="464" t="s">
        <v>3946</v>
      </c>
      <c r="AC896" s="463" t="s">
        <v>5929</v>
      </c>
      <c r="AD896" s="463"/>
      <c r="AE896" s="463"/>
      <c r="AF896" s="463"/>
      <c r="AG896" s="463"/>
      <c r="AH896" s="463"/>
      <c r="AI896" s="463"/>
      <c r="AJ896" s="460"/>
      <c r="AK896" s="460"/>
      <c r="AL896" s="460"/>
      <c r="AM896" s="460"/>
      <c r="AN896" s="460"/>
      <c r="AO896" s="460"/>
      <c r="AP896" s="463" t="s">
        <v>289</v>
      </c>
      <c r="AQ896" s="463">
        <v>0</v>
      </c>
      <c r="AT896" s="177" t="s">
        <v>1684</v>
      </c>
      <c r="AU896" s="392" t="s">
        <v>5510</v>
      </c>
      <c r="AV896" s="392" t="s">
        <v>5930</v>
      </c>
      <c r="AW896" s="392" t="s">
        <v>5508</v>
      </c>
      <c r="AX896" s="450" t="s">
        <v>5508</v>
      </c>
    </row>
    <row r="897" spans="1:50" ht="35.15" hidden="1" customHeight="1">
      <c r="A897" s="149">
        <v>893</v>
      </c>
      <c r="B897" s="597" t="s">
        <v>303</v>
      </c>
      <c r="C897" s="597"/>
      <c r="D897" s="597" t="s">
        <v>5931</v>
      </c>
      <c r="E897" s="597" t="s">
        <v>5932</v>
      </c>
      <c r="F897" s="597" t="s">
        <v>281</v>
      </c>
      <c r="G897" s="597">
        <v>1</v>
      </c>
      <c r="H897" s="597">
        <v>0</v>
      </c>
      <c r="I897" s="597" t="s">
        <v>5906</v>
      </c>
      <c r="J897" s="597" t="s">
        <v>5933</v>
      </c>
      <c r="K897" s="597" t="s">
        <v>1910</v>
      </c>
      <c r="L897" s="597" t="s">
        <v>1108</v>
      </c>
      <c r="M897" s="597" t="s">
        <v>1062</v>
      </c>
      <c r="N897" s="597" t="s">
        <v>5932</v>
      </c>
      <c r="O897" s="597" t="s">
        <v>5932</v>
      </c>
      <c r="P897" s="597" t="s">
        <v>5934</v>
      </c>
      <c r="Q897" s="597">
        <v>58471</v>
      </c>
      <c r="R897" s="621">
        <v>59085</v>
      </c>
      <c r="S897" s="621">
        <v>57853</v>
      </c>
      <c r="T897" s="621">
        <v>1177</v>
      </c>
      <c r="U897" s="621">
        <v>55</v>
      </c>
      <c r="V897" s="621">
        <v>1232</v>
      </c>
      <c r="W897" s="622">
        <v>0.97909999999999997</v>
      </c>
      <c r="X897" s="464">
        <v>0</v>
      </c>
      <c r="Y897" s="464">
        <v>1</v>
      </c>
      <c r="Z897" s="464">
        <v>1</v>
      </c>
      <c r="AA897" s="464">
        <v>0</v>
      </c>
      <c r="AB897" s="464" t="s">
        <v>303</v>
      </c>
      <c r="AC897" s="463" t="s">
        <v>5935</v>
      </c>
      <c r="AD897" s="463"/>
      <c r="AE897" s="463"/>
      <c r="AF897" s="463"/>
      <c r="AG897" s="463"/>
      <c r="AH897" s="463"/>
      <c r="AI897" s="463"/>
      <c r="AJ897" s="460"/>
      <c r="AK897" s="460"/>
      <c r="AL897" s="460"/>
      <c r="AM897" s="460"/>
      <c r="AN897" s="460"/>
      <c r="AO897" s="460"/>
      <c r="AP897" s="463" t="s">
        <v>289</v>
      </c>
      <c r="AQ897" s="463">
        <v>0</v>
      </c>
      <c r="AT897" s="177" t="s">
        <v>1684</v>
      </c>
      <c r="AU897" s="392" t="s">
        <v>5516</v>
      </c>
      <c r="AV897" s="392" t="s">
        <v>5936</v>
      </c>
      <c r="AW897" s="392" t="s">
        <v>5514</v>
      </c>
      <c r="AX897" s="450" t="s">
        <v>5514</v>
      </c>
    </row>
    <row r="898" spans="1:50" ht="35.15" hidden="1" customHeight="1">
      <c r="A898" s="149">
        <v>894</v>
      </c>
      <c r="B898" s="597" t="s">
        <v>3946</v>
      </c>
      <c r="C898" s="597"/>
      <c r="D898" s="597" t="s">
        <v>5937</v>
      </c>
      <c r="E898" s="597" t="s">
        <v>5938</v>
      </c>
      <c r="F898" s="597" t="s">
        <v>281</v>
      </c>
      <c r="G898" s="597">
        <v>1</v>
      </c>
      <c r="H898" s="597">
        <v>0</v>
      </c>
      <c r="I898" s="597" t="s">
        <v>5906</v>
      </c>
      <c r="J898" s="597" t="s">
        <v>5939</v>
      </c>
      <c r="K898" s="597" t="s">
        <v>5915</v>
      </c>
      <c r="L898" s="597" t="s">
        <v>1108</v>
      </c>
      <c r="M898" s="597" t="s">
        <v>1062</v>
      </c>
      <c r="N898" s="597" t="s">
        <v>5938</v>
      </c>
      <c r="O898" s="597" t="s">
        <v>5938</v>
      </c>
      <c r="P898" s="597" t="s">
        <v>5940</v>
      </c>
      <c r="Q898" s="597">
        <v>6971</v>
      </c>
      <c r="R898" s="621">
        <v>5751</v>
      </c>
      <c r="S898" s="621">
        <v>5643</v>
      </c>
      <c r="T898" s="621">
        <v>108</v>
      </c>
      <c r="U898" s="621">
        <v>0</v>
      </c>
      <c r="V898" s="621">
        <v>108</v>
      </c>
      <c r="W898" s="622">
        <v>0.98119999999999996</v>
      </c>
      <c r="X898" s="464">
        <v>1</v>
      </c>
      <c r="Y898" s="464">
        <v>1</v>
      </c>
      <c r="Z898" s="464">
        <v>1</v>
      </c>
      <c r="AA898" s="464">
        <v>1</v>
      </c>
      <c r="AB898" s="464" t="s">
        <v>3946</v>
      </c>
      <c r="AC898" s="463" t="s">
        <v>5941</v>
      </c>
      <c r="AD898" s="463"/>
      <c r="AE898" s="463"/>
      <c r="AF898" s="463"/>
      <c r="AG898" s="463"/>
      <c r="AH898" s="463"/>
      <c r="AI898" s="463"/>
      <c r="AJ898" s="460"/>
      <c r="AK898" s="460"/>
      <c r="AL898" s="460"/>
      <c r="AM898" s="460"/>
      <c r="AN898" s="460"/>
      <c r="AO898" s="460"/>
      <c r="AP898" s="463" t="s">
        <v>289</v>
      </c>
      <c r="AQ898" s="463">
        <v>0</v>
      </c>
      <c r="AT898" s="177" t="s">
        <v>1684</v>
      </c>
      <c r="AU898" s="392" t="s">
        <v>5522</v>
      </c>
      <c r="AV898" s="392" t="s">
        <v>5942</v>
      </c>
      <c r="AW898" s="392" t="s">
        <v>5943</v>
      </c>
      <c r="AX898" s="450" t="s">
        <v>5520</v>
      </c>
    </row>
    <row r="899" spans="1:50" ht="35.15" hidden="1" customHeight="1">
      <c r="A899" s="149">
        <v>895</v>
      </c>
      <c r="B899" s="597" t="s">
        <v>3946</v>
      </c>
      <c r="C899" s="597"/>
      <c r="D899" s="597" t="s">
        <v>5944</v>
      </c>
      <c r="E899" s="597" t="s">
        <v>5915</v>
      </c>
      <c r="F899" s="597" t="s">
        <v>281</v>
      </c>
      <c r="G899" s="597">
        <v>1</v>
      </c>
      <c r="H899" s="597">
        <v>0</v>
      </c>
      <c r="I899" s="597" t="s">
        <v>5906</v>
      </c>
      <c r="J899" s="597" t="s">
        <v>5945</v>
      </c>
      <c r="K899" s="597" t="s">
        <v>5915</v>
      </c>
      <c r="L899" s="597" t="s">
        <v>1108</v>
      </c>
      <c r="M899" s="597" t="s">
        <v>1062</v>
      </c>
      <c r="N899" s="597" t="s">
        <v>5946</v>
      </c>
      <c r="O899" s="597" t="s">
        <v>5947</v>
      </c>
      <c r="P899" s="597" t="s">
        <v>5948</v>
      </c>
      <c r="Q899" s="597">
        <v>36003</v>
      </c>
      <c r="R899" s="621">
        <v>36048</v>
      </c>
      <c r="S899" s="621">
        <v>34992</v>
      </c>
      <c r="T899" s="621">
        <v>964</v>
      </c>
      <c r="U899" s="621">
        <v>92</v>
      </c>
      <c r="V899" s="621">
        <v>1056</v>
      </c>
      <c r="W899" s="622">
        <v>0.97070000000000001</v>
      </c>
      <c r="X899" s="464">
        <v>0</v>
      </c>
      <c r="Y899" s="464">
        <v>1</v>
      </c>
      <c r="Z899" s="464">
        <v>1</v>
      </c>
      <c r="AA899" s="464">
        <v>0</v>
      </c>
      <c r="AB899" s="464" t="s">
        <v>3946</v>
      </c>
      <c r="AC899" s="463" t="s">
        <v>5949</v>
      </c>
      <c r="AD899" s="463"/>
      <c r="AE899" s="463"/>
      <c r="AF899" s="463"/>
      <c r="AG899" s="463"/>
      <c r="AH899" s="463"/>
      <c r="AI899" s="463"/>
      <c r="AJ899" s="460"/>
      <c r="AK899" s="460"/>
      <c r="AL899" s="460"/>
      <c r="AM899" s="460"/>
      <c r="AN899" s="460"/>
      <c r="AO899" s="460"/>
      <c r="AP899" s="463" t="s">
        <v>289</v>
      </c>
      <c r="AQ899" s="463">
        <v>0</v>
      </c>
      <c r="AT899" s="177" t="s">
        <v>1684</v>
      </c>
      <c r="AU899" s="392" t="s">
        <v>5528</v>
      </c>
      <c r="AV899" s="392" t="s">
        <v>5950</v>
      </c>
      <c r="AW899" s="392" t="s">
        <v>5951</v>
      </c>
      <c r="AX899" s="450" t="s">
        <v>5526</v>
      </c>
    </row>
    <row r="900" spans="1:50" ht="35.15" hidden="1" customHeight="1">
      <c r="A900" s="149">
        <v>896</v>
      </c>
      <c r="B900" s="597" t="s">
        <v>303</v>
      </c>
      <c r="C900" s="597"/>
      <c r="D900" s="597" t="s">
        <v>5952</v>
      </c>
      <c r="E900" s="597" t="s">
        <v>5953</v>
      </c>
      <c r="F900" s="597" t="s">
        <v>281</v>
      </c>
      <c r="G900" s="597">
        <v>1</v>
      </c>
      <c r="H900" s="597">
        <v>0</v>
      </c>
      <c r="I900" s="597" t="s">
        <v>5906</v>
      </c>
      <c r="J900" s="597" t="s">
        <v>5953</v>
      </c>
      <c r="K900" s="597" t="s">
        <v>1910</v>
      </c>
      <c r="L900" s="597" t="s">
        <v>1108</v>
      </c>
      <c r="M900" s="597" t="s">
        <v>1062</v>
      </c>
      <c r="N900" s="597" t="s">
        <v>5954</v>
      </c>
      <c r="O900" s="597" t="s">
        <v>5955</v>
      </c>
      <c r="P900" s="597" t="s">
        <v>5956</v>
      </c>
      <c r="Q900" s="597">
        <v>37645</v>
      </c>
      <c r="R900" s="621">
        <v>37201</v>
      </c>
      <c r="S900" s="621">
        <v>36889</v>
      </c>
      <c r="T900" s="621">
        <v>245</v>
      </c>
      <c r="U900" s="621">
        <v>67</v>
      </c>
      <c r="V900" s="621">
        <v>312</v>
      </c>
      <c r="W900" s="622">
        <v>0.99160000000000004</v>
      </c>
      <c r="X900" s="464">
        <v>1</v>
      </c>
      <c r="Y900" s="464">
        <v>1</v>
      </c>
      <c r="Z900" s="464">
        <v>1</v>
      </c>
      <c r="AA900" s="464">
        <v>1</v>
      </c>
      <c r="AB900" s="464" t="s">
        <v>303</v>
      </c>
      <c r="AC900" s="463" t="s">
        <v>5957</v>
      </c>
      <c r="AD900" s="463"/>
      <c r="AE900" s="463"/>
      <c r="AF900" s="463"/>
      <c r="AG900" s="463"/>
      <c r="AH900" s="463"/>
      <c r="AI900" s="463"/>
      <c r="AJ900" s="460"/>
      <c r="AK900" s="460"/>
      <c r="AL900" s="460"/>
      <c r="AM900" s="460"/>
      <c r="AN900" s="460"/>
      <c r="AO900" s="460"/>
      <c r="AP900" s="463" t="s">
        <v>289</v>
      </c>
      <c r="AQ900" s="463">
        <v>0</v>
      </c>
      <c r="AT900" s="177" t="s">
        <v>1684</v>
      </c>
      <c r="AU900" s="392" t="s">
        <v>5533</v>
      </c>
      <c r="AV900" s="392" t="s">
        <v>5958</v>
      </c>
      <c r="AW900" s="392" t="s">
        <v>5959</v>
      </c>
      <c r="AX900" s="450" t="s">
        <v>5531</v>
      </c>
    </row>
    <row r="901" spans="1:50" ht="35.15" hidden="1" customHeight="1">
      <c r="A901" s="149">
        <v>897</v>
      </c>
      <c r="B901" s="597" t="s">
        <v>3946</v>
      </c>
      <c r="C901" s="597"/>
      <c r="D901" s="597" t="s">
        <v>5960</v>
      </c>
      <c r="E901" s="597" t="s">
        <v>5961</v>
      </c>
      <c r="F901" s="597" t="s">
        <v>281</v>
      </c>
      <c r="G901" s="597">
        <v>1</v>
      </c>
      <c r="H901" s="597">
        <v>0</v>
      </c>
      <c r="I901" s="597" t="s">
        <v>5906</v>
      </c>
      <c r="J901" s="597" t="s">
        <v>5962</v>
      </c>
      <c r="K901" s="597" t="s">
        <v>3946</v>
      </c>
      <c r="L901" s="597" t="s">
        <v>1108</v>
      </c>
      <c r="M901" s="597" t="s">
        <v>1062</v>
      </c>
      <c r="N901" s="597" t="s">
        <v>5961</v>
      </c>
      <c r="O901" s="597" t="s">
        <v>5963</v>
      </c>
      <c r="P901" s="597" t="s">
        <v>5964</v>
      </c>
      <c r="Q901" s="597">
        <v>29369</v>
      </c>
      <c r="R901" s="621">
        <v>29184</v>
      </c>
      <c r="S901" s="621">
        <v>28000</v>
      </c>
      <c r="T901" s="621">
        <v>1088</v>
      </c>
      <c r="U901" s="621">
        <v>96</v>
      </c>
      <c r="V901" s="621">
        <v>1184</v>
      </c>
      <c r="W901" s="622">
        <v>0.95940000000000003</v>
      </c>
      <c r="X901" s="464">
        <v>0</v>
      </c>
      <c r="Y901" s="464">
        <v>1</v>
      </c>
      <c r="Z901" s="464">
        <v>1</v>
      </c>
      <c r="AA901" s="464">
        <v>0</v>
      </c>
      <c r="AB901" s="464" t="s">
        <v>3946</v>
      </c>
      <c r="AC901" s="463" t="s">
        <v>5965</v>
      </c>
      <c r="AD901" s="463"/>
      <c r="AE901" s="463"/>
      <c r="AF901" s="463"/>
      <c r="AG901" s="463"/>
      <c r="AH901" s="463"/>
      <c r="AI901" s="463"/>
      <c r="AJ901" s="460"/>
      <c r="AK901" s="460"/>
      <c r="AL901" s="460"/>
      <c r="AM901" s="460"/>
      <c r="AN901" s="460"/>
      <c r="AO901" s="460"/>
      <c r="AP901" s="463" t="s">
        <v>289</v>
      </c>
      <c r="AQ901" s="463">
        <v>0</v>
      </c>
      <c r="AT901" s="177" t="s">
        <v>1684</v>
      </c>
      <c r="AU901" s="392" t="s">
        <v>5541</v>
      </c>
      <c r="AV901" s="392" t="s">
        <v>5966</v>
      </c>
      <c r="AW901" s="392" t="s">
        <v>5967</v>
      </c>
      <c r="AX901" s="450" t="s">
        <v>5537</v>
      </c>
    </row>
    <row r="902" spans="1:50" ht="35.15" hidden="1" customHeight="1">
      <c r="A902" s="149">
        <v>898</v>
      </c>
      <c r="B902" s="597" t="s">
        <v>3946</v>
      </c>
      <c r="C902" s="597"/>
      <c r="D902" s="597" t="s">
        <v>5968</v>
      </c>
      <c r="E902" s="597" t="s">
        <v>5969</v>
      </c>
      <c r="F902" s="597" t="s">
        <v>281</v>
      </c>
      <c r="G902" s="597">
        <v>1</v>
      </c>
      <c r="H902" s="597">
        <v>0</v>
      </c>
      <c r="I902" s="597" t="s">
        <v>5906</v>
      </c>
      <c r="J902" s="597" t="s">
        <v>5970</v>
      </c>
      <c r="K902" s="597" t="s">
        <v>3948</v>
      </c>
      <c r="L902" s="597" t="s">
        <v>1108</v>
      </c>
      <c r="M902" s="597" t="s">
        <v>1062</v>
      </c>
      <c r="N902" s="597" t="s">
        <v>5971</v>
      </c>
      <c r="O902" s="597" t="s">
        <v>5972</v>
      </c>
      <c r="P902" s="597" t="s">
        <v>5973</v>
      </c>
      <c r="Q902" s="597">
        <v>24890</v>
      </c>
      <c r="R902" s="621">
        <v>23900</v>
      </c>
      <c r="S902" s="621">
        <v>23649</v>
      </c>
      <c r="T902" s="621">
        <v>223</v>
      </c>
      <c r="U902" s="621">
        <v>28</v>
      </c>
      <c r="V902" s="621">
        <v>251</v>
      </c>
      <c r="W902" s="622">
        <v>0.98950000000000005</v>
      </c>
      <c r="X902" s="464">
        <v>1</v>
      </c>
      <c r="Y902" s="464">
        <v>1</v>
      </c>
      <c r="Z902" s="464">
        <v>0</v>
      </c>
      <c r="AA902" s="464">
        <v>0</v>
      </c>
      <c r="AB902" s="464" t="s">
        <v>3946</v>
      </c>
      <c r="AC902" s="463" t="s">
        <v>5974</v>
      </c>
      <c r="AD902" s="463"/>
      <c r="AE902" s="463"/>
      <c r="AF902" s="463"/>
      <c r="AG902" s="463"/>
      <c r="AH902" s="463"/>
      <c r="AI902" s="463"/>
      <c r="AJ902" s="460"/>
      <c r="AK902" s="460"/>
      <c r="AL902" s="460"/>
      <c r="AM902" s="460"/>
      <c r="AN902" s="460"/>
      <c r="AO902" s="460"/>
      <c r="AP902" s="463" t="s">
        <v>289</v>
      </c>
      <c r="AQ902" s="463">
        <v>0</v>
      </c>
      <c r="AT902" s="177" t="s">
        <v>1684</v>
      </c>
      <c r="AU902" s="392" t="s">
        <v>5547</v>
      </c>
      <c r="AV902" s="392" t="s">
        <v>5975</v>
      </c>
      <c r="AW902" s="392" t="s">
        <v>5545</v>
      </c>
      <c r="AX902" s="450" t="s">
        <v>5545</v>
      </c>
    </row>
    <row r="903" spans="1:50" ht="35.15" hidden="1" customHeight="1">
      <c r="A903" s="149">
        <v>899</v>
      </c>
      <c r="B903" s="597" t="s">
        <v>3946</v>
      </c>
      <c r="C903" s="597"/>
      <c r="D903" s="597" t="s">
        <v>5976</v>
      </c>
      <c r="E903" s="597" t="s">
        <v>5977</v>
      </c>
      <c r="F903" s="597" t="s">
        <v>281</v>
      </c>
      <c r="G903" s="597">
        <v>1</v>
      </c>
      <c r="H903" s="597">
        <v>0</v>
      </c>
      <c r="I903" s="597" t="s">
        <v>5906</v>
      </c>
      <c r="J903" s="597" t="s">
        <v>5978</v>
      </c>
      <c r="K903" s="597" t="s">
        <v>3946</v>
      </c>
      <c r="L903" s="597" t="s">
        <v>1108</v>
      </c>
      <c r="M903" s="597" t="s">
        <v>1062</v>
      </c>
      <c r="N903" s="597" t="s">
        <v>5977</v>
      </c>
      <c r="O903" s="597" t="s">
        <v>5979</v>
      </c>
      <c r="P903" s="597" t="s">
        <v>5980</v>
      </c>
      <c r="Q903" s="597">
        <v>33629</v>
      </c>
      <c r="R903" s="621">
        <v>30332</v>
      </c>
      <c r="S903" s="621">
        <v>30191</v>
      </c>
      <c r="T903" s="621">
        <v>52</v>
      </c>
      <c r="U903" s="621">
        <v>89</v>
      </c>
      <c r="V903" s="621">
        <v>141</v>
      </c>
      <c r="W903" s="622">
        <v>0.99539999999999995</v>
      </c>
      <c r="X903" s="464">
        <v>1</v>
      </c>
      <c r="Y903" s="464">
        <v>1</v>
      </c>
      <c r="Z903" s="464">
        <v>1</v>
      </c>
      <c r="AA903" s="464">
        <v>1</v>
      </c>
      <c r="AB903" s="464" t="s">
        <v>3946</v>
      </c>
      <c r="AC903" s="463" t="s">
        <v>5981</v>
      </c>
      <c r="AD903" s="463"/>
      <c r="AE903" s="463"/>
      <c r="AF903" s="463"/>
      <c r="AG903" s="463"/>
      <c r="AH903" s="463"/>
      <c r="AI903" s="463"/>
      <c r="AJ903" s="460"/>
      <c r="AK903" s="460"/>
      <c r="AL903" s="460"/>
      <c r="AM903" s="460"/>
      <c r="AN903" s="460"/>
      <c r="AO903" s="460"/>
      <c r="AP903" s="463" t="s">
        <v>289</v>
      </c>
      <c r="AQ903" s="463">
        <v>0</v>
      </c>
      <c r="AT903" s="177" t="s">
        <v>1684</v>
      </c>
      <c r="AU903" s="392" t="s">
        <v>5553</v>
      </c>
      <c r="AV903" s="392" t="s">
        <v>5982</v>
      </c>
      <c r="AW903" s="392" t="s">
        <v>5983</v>
      </c>
      <c r="AX903" s="450" t="s">
        <v>5551</v>
      </c>
    </row>
    <row r="904" spans="1:50" ht="35.15" hidden="1" customHeight="1">
      <c r="A904" s="149">
        <v>900</v>
      </c>
      <c r="B904" s="597" t="s">
        <v>3946</v>
      </c>
      <c r="C904" s="597"/>
      <c r="D904" s="597" t="s">
        <v>5984</v>
      </c>
      <c r="E904" s="597" t="s">
        <v>5985</v>
      </c>
      <c r="F904" s="597" t="s">
        <v>281</v>
      </c>
      <c r="G904" s="597">
        <v>1</v>
      </c>
      <c r="H904" s="597">
        <v>0</v>
      </c>
      <c r="I904" s="597" t="s">
        <v>5906</v>
      </c>
      <c r="J904" s="597" t="s">
        <v>5986</v>
      </c>
      <c r="K904" s="597" t="s">
        <v>5915</v>
      </c>
      <c r="L904" s="597" t="s">
        <v>1108</v>
      </c>
      <c r="M904" s="597" t="s">
        <v>1062</v>
      </c>
      <c r="N904" s="597" t="s">
        <v>5985</v>
      </c>
      <c r="O904" s="597" t="s">
        <v>5985</v>
      </c>
      <c r="P904" s="597" t="s">
        <v>5987</v>
      </c>
      <c r="Q904" s="597">
        <v>20978</v>
      </c>
      <c r="R904" s="621">
        <v>20355</v>
      </c>
      <c r="S904" s="621">
        <v>19977</v>
      </c>
      <c r="T904" s="621">
        <v>317</v>
      </c>
      <c r="U904" s="621">
        <v>61</v>
      </c>
      <c r="V904" s="621">
        <v>378</v>
      </c>
      <c r="W904" s="622">
        <v>0.98140000000000005</v>
      </c>
      <c r="X904" s="464">
        <v>1</v>
      </c>
      <c r="Y904" s="464">
        <v>1</v>
      </c>
      <c r="Z904" s="464">
        <v>1</v>
      </c>
      <c r="AA904" s="464">
        <v>1</v>
      </c>
      <c r="AB904" s="464" t="s">
        <v>3946</v>
      </c>
      <c r="AC904" s="463" t="s">
        <v>5988</v>
      </c>
      <c r="AD904" s="463"/>
      <c r="AE904" s="463"/>
      <c r="AF904" s="463"/>
      <c r="AG904" s="463"/>
      <c r="AH904" s="463"/>
      <c r="AI904" s="463"/>
      <c r="AJ904" s="460"/>
      <c r="AK904" s="460"/>
      <c r="AL904" s="460"/>
      <c r="AM904" s="460"/>
      <c r="AN904" s="460"/>
      <c r="AO904" s="460"/>
      <c r="AP904" s="463" t="s">
        <v>289</v>
      </c>
      <c r="AQ904" s="463">
        <v>0</v>
      </c>
      <c r="AT904" s="177" t="s">
        <v>1684</v>
      </c>
      <c r="AU904" s="392" t="s">
        <v>5559</v>
      </c>
      <c r="AV904" s="392" t="s">
        <v>5989</v>
      </c>
      <c r="AW904" s="392" t="s">
        <v>5990</v>
      </c>
      <c r="AX904" s="450" t="s">
        <v>5557</v>
      </c>
    </row>
    <row r="905" spans="1:50" ht="35.15" hidden="1" customHeight="1">
      <c r="A905" s="149">
        <v>901</v>
      </c>
      <c r="B905" s="597" t="s">
        <v>3946</v>
      </c>
      <c r="C905" s="597"/>
      <c r="D905" s="597" t="s">
        <v>5991</v>
      </c>
      <c r="E905" s="597" t="s">
        <v>5992</v>
      </c>
      <c r="F905" s="597" t="s">
        <v>281</v>
      </c>
      <c r="G905" s="597">
        <v>1</v>
      </c>
      <c r="H905" s="597">
        <v>0</v>
      </c>
      <c r="I905" s="597" t="s">
        <v>5906</v>
      </c>
      <c r="J905" s="597" t="s">
        <v>5939</v>
      </c>
      <c r="K905" s="597" t="s">
        <v>3946</v>
      </c>
      <c r="L905" s="597" t="s">
        <v>1108</v>
      </c>
      <c r="M905" s="597" t="s">
        <v>1062</v>
      </c>
      <c r="N905" s="597" t="s">
        <v>5992</v>
      </c>
      <c r="O905" s="597" t="s">
        <v>5992</v>
      </c>
      <c r="P905" s="597" t="s">
        <v>5993</v>
      </c>
      <c r="Q905" s="597">
        <v>29037</v>
      </c>
      <c r="R905" s="621">
        <v>26792</v>
      </c>
      <c r="S905" s="621">
        <v>26309</v>
      </c>
      <c r="T905" s="621">
        <v>483</v>
      </c>
      <c r="U905" s="621">
        <v>0</v>
      </c>
      <c r="V905" s="621">
        <v>483</v>
      </c>
      <c r="W905" s="622">
        <v>0.98199999999999998</v>
      </c>
      <c r="X905" s="464">
        <v>1</v>
      </c>
      <c r="Y905" s="464">
        <v>1</v>
      </c>
      <c r="Z905" s="464">
        <v>1</v>
      </c>
      <c r="AA905" s="464">
        <v>1</v>
      </c>
      <c r="AB905" s="464" t="s">
        <v>3946</v>
      </c>
      <c r="AC905" s="463" t="s">
        <v>5994</v>
      </c>
      <c r="AD905" s="463"/>
      <c r="AE905" s="463"/>
      <c r="AF905" s="463"/>
      <c r="AG905" s="463"/>
      <c r="AH905" s="463"/>
      <c r="AI905" s="463"/>
      <c r="AJ905" s="460"/>
      <c r="AK905" s="460"/>
      <c r="AL905" s="460"/>
      <c r="AM905" s="460"/>
      <c r="AN905" s="460"/>
      <c r="AO905" s="460"/>
      <c r="AP905" s="463" t="s">
        <v>289</v>
      </c>
      <c r="AQ905" s="463">
        <v>0</v>
      </c>
      <c r="AT905" s="177" t="s">
        <v>1684</v>
      </c>
      <c r="AU905" s="392" t="s">
        <v>5565</v>
      </c>
      <c r="AV905" s="392" t="s">
        <v>5995</v>
      </c>
      <c r="AW905" s="392" t="s">
        <v>5996</v>
      </c>
      <c r="AX905" s="450" t="s">
        <v>5563</v>
      </c>
    </row>
    <row r="906" spans="1:50" ht="35.15" hidden="1" customHeight="1">
      <c r="A906" s="149">
        <v>902</v>
      </c>
      <c r="B906" s="597" t="s">
        <v>3946</v>
      </c>
      <c r="C906" s="597"/>
      <c r="D906" s="597" t="s">
        <v>5997</v>
      </c>
      <c r="E906" s="597" t="s">
        <v>5998</v>
      </c>
      <c r="F906" s="597" t="s">
        <v>281</v>
      </c>
      <c r="G906" s="597">
        <v>1</v>
      </c>
      <c r="H906" s="597">
        <v>0</v>
      </c>
      <c r="I906" s="597" t="s">
        <v>5906</v>
      </c>
      <c r="J906" s="597" t="s">
        <v>5999</v>
      </c>
      <c r="K906" s="597" t="s">
        <v>3946</v>
      </c>
      <c r="L906" s="597" t="s">
        <v>1108</v>
      </c>
      <c r="M906" s="597" t="s">
        <v>1062</v>
      </c>
      <c r="N906" s="597" t="s">
        <v>5998</v>
      </c>
      <c r="O906" s="597" t="s">
        <v>5998</v>
      </c>
      <c r="P906" s="597" t="s">
        <v>6000</v>
      </c>
      <c r="Q906" s="597">
        <v>10817</v>
      </c>
      <c r="R906" s="621">
        <v>10423</v>
      </c>
      <c r="S906" s="621">
        <v>10216</v>
      </c>
      <c r="T906" s="621">
        <v>160</v>
      </c>
      <c r="U906" s="621">
        <v>47</v>
      </c>
      <c r="V906" s="621">
        <v>207</v>
      </c>
      <c r="W906" s="622">
        <v>0.98009999999999997</v>
      </c>
      <c r="X906" s="464">
        <v>1</v>
      </c>
      <c r="Y906" s="464">
        <v>1</v>
      </c>
      <c r="Z906" s="464">
        <v>1</v>
      </c>
      <c r="AA906" s="464">
        <v>1</v>
      </c>
      <c r="AB906" s="464" t="s">
        <v>3946</v>
      </c>
      <c r="AC906" s="463" t="s">
        <v>6001</v>
      </c>
      <c r="AD906" s="463"/>
      <c r="AE906" s="463"/>
      <c r="AF906" s="463"/>
      <c r="AG906" s="463"/>
      <c r="AH906" s="463"/>
      <c r="AI906" s="463"/>
      <c r="AJ906" s="460"/>
      <c r="AK906" s="460"/>
      <c r="AL906" s="460"/>
      <c r="AM906" s="460"/>
      <c r="AN906" s="460"/>
      <c r="AO906" s="460"/>
      <c r="AP906" s="463" t="s">
        <v>289</v>
      </c>
      <c r="AQ906" s="463">
        <v>0</v>
      </c>
      <c r="AT906" s="177" t="s">
        <v>1684</v>
      </c>
      <c r="AU906" s="392" t="s">
        <v>5572</v>
      </c>
      <c r="AV906" s="392" t="s">
        <v>6002</v>
      </c>
      <c r="AW906" s="392" t="s">
        <v>5569</v>
      </c>
      <c r="AX906" s="450" t="s">
        <v>5569</v>
      </c>
    </row>
    <row r="907" spans="1:50" ht="35.15" hidden="1" customHeight="1">
      <c r="A907" s="149">
        <v>903</v>
      </c>
      <c r="B907" s="597" t="s">
        <v>3946</v>
      </c>
      <c r="C907" s="597"/>
      <c r="D907" s="597" t="s">
        <v>6003</v>
      </c>
      <c r="E907" s="597" t="s">
        <v>6004</v>
      </c>
      <c r="F907" s="597" t="s">
        <v>281</v>
      </c>
      <c r="G907" s="597">
        <v>1</v>
      </c>
      <c r="H907" s="597">
        <v>0</v>
      </c>
      <c r="I907" s="597" t="s">
        <v>5906</v>
      </c>
      <c r="J907" s="597" t="s">
        <v>5962</v>
      </c>
      <c r="K907" s="597" t="s">
        <v>3946</v>
      </c>
      <c r="L907" s="597" t="s">
        <v>1108</v>
      </c>
      <c r="M907" s="597" t="s">
        <v>1062</v>
      </c>
      <c r="N907" s="597" t="s">
        <v>6004</v>
      </c>
      <c r="O907" s="597" t="s">
        <v>6004</v>
      </c>
      <c r="P907" s="597" t="s">
        <v>6005</v>
      </c>
      <c r="Q907" s="597">
        <v>10806</v>
      </c>
      <c r="R907" s="621">
        <v>10060</v>
      </c>
      <c r="S907" s="621">
        <v>9973</v>
      </c>
      <c r="T907" s="621">
        <v>61</v>
      </c>
      <c r="U907" s="621">
        <v>26</v>
      </c>
      <c r="V907" s="621">
        <v>87</v>
      </c>
      <c r="W907" s="622">
        <v>0.99139999999999995</v>
      </c>
      <c r="X907" s="464">
        <v>1</v>
      </c>
      <c r="Y907" s="464">
        <v>1</v>
      </c>
      <c r="Z907" s="464">
        <v>1</v>
      </c>
      <c r="AA907" s="464">
        <v>1</v>
      </c>
      <c r="AB907" s="464" t="s">
        <v>3946</v>
      </c>
      <c r="AC907" s="463" t="s">
        <v>6006</v>
      </c>
      <c r="AD907" s="463"/>
      <c r="AE907" s="463"/>
      <c r="AF907" s="463"/>
      <c r="AG907" s="463"/>
      <c r="AH907" s="463"/>
      <c r="AI907" s="463"/>
      <c r="AJ907" s="460"/>
      <c r="AK907" s="460"/>
      <c r="AL907" s="460"/>
      <c r="AM907" s="460"/>
      <c r="AN907" s="460"/>
      <c r="AO907" s="460"/>
      <c r="AP907" s="463" t="s">
        <v>289</v>
      </c>
      <c r="AQ907" s="463">
        <v>0</v>
      </c>
      <c r="AT907" s="177" t="s">
        <v>1684</v>
      </c>
      <c r="AU907" s="392" t="s">
        <v>5578</v>
      </c>
      <c r="AV907" s="392" t="s">
        <v>6007</v>
      </c>
      <c r="AW907" s="392" t="s">
        <v>6008</v>
      </c>
      <c r="AX907" s="450" t="s">
        <v>5576</v>
      </c>
    </row>
    <row r="908" spans="1:50" ht="35.15" hidden="1" customHeight="1">
      <c r="A908" s="149">
        <v>904</v>
      </c>
      <c r="B908" s="597" t="s">
        <v>3946</v>
      </c>
      <c r="C908" s="597"/>
      <c r="D908" s="597" t="s">
        <v>6009</v>
      </c>
      <c r="E908" s="597" t="s">
        <v>6010</v>
      </c>
      <c r="F908" s="597" t="s">
        <v>281</v>
      </c>
      <c r="G908" s="597">
        <v>1</v>
      </c>
      <c r="H908" s="597">
        <v>0</v>
      </c>
      <c r="I908" s="597" t="s">
        <v>5906</v>
      </c>
      <c r="J908" s="597" t="s">
        <v>6011</v>
      </c>
      <c r="K908" s="597" t="s">
        <v>6012</v>
      </c>
      <c r="L908" s="597" t="s">
        <v>1108</v>
      </c>
      <c r="M908" s="597" t="s">
        <v>1062</v>
      </c>
      <c r="N908" s="597" t="s">
        <v>6010</v>
      </c>
      <c r="O908" s="597" t="s">
        <v>6010</v>
      </c>
      <c r="P908" s="597" t="s">
        <v>6013</v>
      </c>
      <c r="Q908" s="597">
        <v>10213</v>
      </c>
      <c r="R908" s="621">
        <v>9829</v>
      </c>
      <c r="S908" s="621">
        <v>9712</v>
      </c>
      <c r="T908" s="621">
        <v>53</v>
      </c>
      <c r="U908" s="621">
        <v>64</v>
      </c>
      <c r="V908" s="621">
        <v>117</v>
      </c>
      <c r="W908" s="622">
        <v>0.98809999999999998</v>
      </c>
      <c r="X908" s="464">
        <v>1</v>
      </c>
      <c r="Y908" s="464">
        <v>1</v>
      </c>
      <c r="Z908" s="464">
        <v>1</v>
      </c>
      <c r="AA908" s="464">
        <v>1</v>
      </c>
      <c r="AB908" s="464" t="s">
        <v>3946</v>
      </c>
      <c r="AC908" s="463" t="s">
        <v>6014</v>
      </c>
      <c r="AD908" s="463"/>
      <c r="AE908" s="463"/>
      <c r="AF908" s="463"/>
      <c r="AG908" s="463"/>
      <c r="AH908" s="463"/>
      <c r="AI908" s="463"/>
      <c r="AJ908" s="460"/>
      <c r="AK908" s="460"/>
      <c r="AL908" s="460"/>
      <c r="AM908" s="460"/>
      <c r="AN908" s="460"/>
      <c r="AO908" s="460"/>
      <c r="AP908" s="463" t="s">
        <v>289</v>
      </c>
      <c r="AQ908" s="463">
        <v>0</v>
      </c>
      <c r="AT908" s="177" t="s">
        <v>1684</v>
      </c>
      <c r="AU908" s="392" t="s">
        <v>5584</v>
      </c>
      <c r="AV908" s="392" t="s">
        <v>6015</v>
      </c>
      <c r="AW908" s="392" t="s">
        <v>5582</v>
      </c>
      <c r="AX908" s="450" t="s">
        <v>5582</v>
      </c>
    </row>
    <row r="909" spans="1:50" ht="35.15" hidden="1" customHeight="1">
      <c r="A909" s="149">
        <v>905</v>
      </c>
      <c r="B909" s="597" t="s">
        <v>303</v>
      </c>
      <c r="C909" s="597"/>
      <c r="D909" s="597" t="s">
        <v>6016</v>
      </c>
      <c r="E909" s="597" t="s">
        <v>6017</v>
      </c>
      <c r="F909" s="597" t="s">
        <v>281</v>
      </c>
      <c r="G909" s="597">
        <v>1</v>
      </c>
      <c r="H909" s="597">
        <v>0</v>
      </c>
      <c r="I909" s="597" t="s">
        <v>5906</v>
      </c>
      <c r="J909" s="597" t="s">
        <v>6018</v>
      </c>
      <c r="K909" s="597" t="s">
        <v>1910</v>
      </c>
      <c r="L909" s="597" t="s">
        <v>1108</v>
      </c>
      <c r="M909" s="597" t="s">
        <v>1062</v>
      </c>
      <c r="N909" s="597" t="s">
        <v>6019</v>
      </c>
      <c r="O909" s="597" t="s">
        <v>6019</v>
      </c>
      <c r="P909" s="597" t="s">
        <v>6020</v>
      </c>
      <c r="Q909" s="597">
        <v>10055</v>
      </c>
      <c r="R909" s="621">
        <v>9621</v>
      </c>
      <c r="S909" s="621">
        <v>9607</v>
      </c>
      <c r="T909" s="621">
        <v>14</v>
      </c>
      <c r="U909" s="621">
        <v>0</v>
      </c>
      <c r="V909" s="621">
        <v>14</v>
      </c>
      <c r="W909" s="622">
        <v>0.99850000000000005</v>
      </c>
      <c r="X909" s="464">
        <v>1</v>
      </c>
      <c r="Y909" s="464">
        <v>1</v>
      </c>
      <c r="Z909" s="464">
        <v>1</v>
      </c>
      <c r="AA909" s="464">
        <v>1</v>
      </c>
      <c r="AB909" s="464" t="s">
        <v>303</v>
      </c>
      <c r="AC909" s="463" t="s">
        <v>6021</v>
      </c>
      <c r="AD909" s="463"/>
      <c r="AE909" s="463"/>
      <c r="AF909" s="463"/>
      <c r="AG909" s="463"/>
      <c r="AH909" s="463"/>
      <c r="AI909" s="463"/>
      <c r="AJ909" s="460"/>
      <c r="AK909" s="460"/>
      <c r="AL909" s="460"/>
      <c r="AM909" s="460"/>
      <c r="AN909" s="460"/>
      <c r="AO909" s="460"/>
      <c r="AP909" s="463" t="s">
        <v>289</v>
      </c>
      <c r="AQ909" s="463">
        <v>0</v>
      </c>
      <c r="AT909" s="177" t="s">
        <v>1684</v>
      </c>
      <c r="AU909" s="392" t="s">
        <v>5590</v>
      </c>
      <c r="AV909" s="392" t="s">
        <v>6022</v>
      </c>
      <c r="AW909" s="392" t="s">
        <v>5588</v>
      </c>
      <c r="AX909" s="450" t="s">
        <v>5588</v>
      </c>
    </row>
    <row r="910" spans="1:50" ht="35.15" hidden="1" customHeight="1">
      <c r="A910" s="149">
        <v>906</v>
      </c>
      <c r="B910" s="597" t="s">
        <v>3946</v>
      </c>
      <c r="C910" s="597"/>
      <c r="D910" s="597" t="s">
        <v>6023</v>
      </c>
      <c r="E910" s="597" t="s">
        <v>6024</v>
      </c>
      <c r="F910" s="597" t="s">
        <v>281</v>
      </c>
      <c r="G910" s="597">
        <v>1</v>
      </c>
      <c r="H910" s="597">
        <v>0</v>
      </c>
      <c r="I910" s="597" t="s">
        <v>5906</v>
      </c>
      <c r="J910" s="597" t="s">
        <v>5939</v>
      </c>
      <c r="K910" s="597" t="s">
        <v>5915</v>
      </c>
      <c r="L910" s="597" t="s">
        <v>1108</v>
      </c>
      <c r="M910" s="597" t="s">
        <v>1062</v>
      </c>
      <c r="N910" s="597" t="s">
        <v>6024</v>
      </c>
      <c r="O910" s="597" t="s">
        <v>6025</v>
      </c>
      <c r="P910" s="597" t="s">
        <v>6026</v>
      </c>
      <c r="Q910" s="597">
        <v>2225</v>
      </c>
      <c r="R910" s="621">
        <v>2069</v>
      </c>
      <c r="S910" s="621">
        <v>2049</v>
      </c>
      <c r="T910" s="621">
        <v>20</v>
      </c>
      <c r="U910" s="621">
        <v>0</v>
      </c>
      <c r="V910" s="621">
        <v>20</v>
      </c>
      <c r="W910" s="622">
        <v>0.99029999999999996</v>
      </c>
      <c r="X910" s="464">
        <v>1</v>
      </c>
      <c r="Y910" s="464">
        <v>1</v>
      </c>
      <c r="Z910" s="464">
        <v>1</v>
      </c>
      <c r="AA910" s="464">
        <v>1</v>
      </c>
      <c r="AB910" s="464" t="s">
        <v>3946</v>
      </c>
      <c r="AC910" s="463" t="s">
        <v>6027</v>
      </c>
      <c r="AD910" s="463"/>
      <c r="AE910" s="463"/>
      <c r="AF910" s="463"/>
      <c r="AG910" s="463"/>
      <c r="AH910" s="463"/>
      <c r="AI910" s="463"/>
      <c r="AJ910" s="460"/>
      <c r="AK910" s="460"/>
      <c r="AL910" s="460"/>
      <c r="AM910" s="460"/>
      <c r="AN910" s="460"/>
      <c r="AO910" s="460"/>
      <c r="AP910" s="463" t="s">
        <v>289</v>
      </c>
      <c r="AQ910" s="463">
        <v>0</v>
      </c>
      <c r="AT910" s="177" t="s">
        <v>1684</v>
      </c>
      <c r="AU910" s="392" t="s">
        <v>5596</v>
      </c>
      <c r="AV910" s="392" t="s">
        <v>6028</v>
      </c>
      <c r="AW910" s="392" t="s">
        <v>6029</v>
      </c>
      <c r="AX910" s="450" t="s">
        <v>5594</v>
      </c>
    </row>
    <row r="911" spans="1:50" ht="35.15" hidden="1" customHeight="1">
      <c r="A911" s="149">
        <v>907</v>
      </c>
      <c r="B911" s="597" t="s">
        <v>3946</v>
      </c>
      <c r="C911" s="597"/>
      <c r="D911" s="597" t="s">
        <v>6030</v>
      </c>
      <c r="E911" s="597" t="s">
        <v>6031</v>
      </c>
      <c r="F911" s="597" t="s">
        <v>281</v>
      </c>
      <c r="G911" s="597">
        <v>1</v>
      </c>
      <c r="H911" s="597">
        <v>0</v>
      </c>
      <c r="I911" s="597" t="s">
        <v>5906</v>
      </c>
      <c r="J911" s="597" t="s">
        <v>6032</v>
      </c>
      <c r="K911" s="597" t="s">
        <v>5915</v>
      </c>
      <c r="L911" s="597" t="s">
        <v>5916</v>
      </c>
      <c r="M911" s="597" t="s">
        <v>5916</v>
      </c>
      <c r="N911" s="597" t="s">
        <v>6031</v>
      </c>
      <c r="O911" s="597" t="s">
        <v>6031</v>
      </c>
      <c r="P911" s="597" t="s">
        <v>6033</v>
      </c>
      <c r="Q911" s="597">
        <v>5268</v>
      </c>
      <c r="R911" s="621">
        <v>5146</v>
      </c>
      <c r="S911" s="621">
        <v>5047</v>
      </c>
      <c r="T911" s="621">
        <v>57</v>
      </c>
      <c r="U911" s="621">
        <v>42</v>
      </c>
      <c r="V911" s="621">
        <v>99</v>
      </c>
      <c r="W911" s="622">
        <v>0.98080000000000001</v>
      </c>
      <c r="X911" s="464">
        <v>1</v>
      </c>
      <c r="Y911" s="464">
        <v>1</v>
      </c>
      <c r="Z911" s="464">
        <v>1</v>
      </c>
      <c r="AA911" s="464">
        <v>1</v>
      </c>
      <c r="AB911" s="464" t="s">
        <v>3946</v>
      </c>
      <c r="AC911" s="463" t="s">
        <v>6034</v>
      </c>
      <c r="AD911" s="463"/>
      <c r="AE911" s="463"/>
      <c r="AF911" s="463"/>
      <c r="AG911" s="463"/>
      <c r="AH911" s="463"/>
      <c r="AI911" s="463"/>
      <c r="AJ911" s="460"/>
      <c r="AK911" s="460"/>
      <c r="AL911" s="460"/>
      <c r="AM911" s="460"/>
      <c r="AN911" s="460"/>
      <c r="AO911" s="460"/>
      <c r="AP911" s="463" t="s">
        <v>289</v>
      </c>
      <c r="AQ911" s="463">
        <v>0</v>
      </c>
      <c r="AT911" s="177" t="s">
        <v>1684</v>
      </c>
      <c r="AU911" s="392" t="s">
        <v>5602</v>
      </c>
      <c r="AV911" s="392" t="s">
        <v>6035</v>
      </c>
      <c r="AW911" s="392" t="s">
        <v>5600</v>
      </c>
      <c r="AX911" s="450" t="s">
        <v>5600</v>
      </c>
    </row>
    <row r="912" spans="1:50" ht="35.15" hidden="1" customHeight="1">
      <c r="A912" s="149">
        <v>908</v>
      </c>
      <c r="B912" s="597" t="s">
        <v>3946</v>
      </c>
      <c r="C912" s="597"/>
      <c r="D912" s="597" t="s">
        <v>6036</v>
      </c>
      <c r="E912" s="597" t="s">
        <v>6037</v>
      </c>
      <c r="F912" s="597" t="s">
        <v>281</v>
      </c>
      <c r="G912" s="597">
        <v>1</v>
      </c>
      <c r="H912" s="597">
        <v>0</v>
      </c>
      <c r="I912" s="597" t="s">
        <v>5906</v>
      </c>
      <c r="J912" s="597" t="s">
        <v>6038</v>
      </c>
      <c r="K912" s="597" t="s">
        <v>3946</v>
      </c>
      <c r="L912" s="597" t="s">
        <v>1108</v>
      </c>
      <c r="M912" s="597" t="s">
        <v>1062</v>
      </c>
      <c r="N912" s="597" t="s">
        <v>6037</v>
      </c>
      <c r="O912" s="597" t="s">
        <v>6037</v>
      </c>
      <c r="P912" s="597" t="s">
        <v>6039</v>
      </c>
      <c r="Q912" s="597">
        <v>3251</v>
      </c>
      <c r="R912" s="621">
        <v>3444</v>
      </c>
      <c r="S912" s="621">
        <v>3358</v>
      </c>
      <c r="T912" s="621">
        <v>84</v>
      </c>
      <c r="U912" s="621">
        <v>2</v>
      </c>
      <c r="V912" s="621">
        <v>86</v>
      </c>
      <c r="W912" s="622">
        <v>0.97499999999999998</v>
      </c>
      <c r="X912" s="464">
        <v>0</v>
      </c>
      <c r="Y912" s="464">
        <v>1</v>
      </c>
      <c r="Z912" s="464">
        <v>1</v>
      </c>
      <c r="AA912" s="464">
        <v>0</v>
      </c>
      <c r="AB912" s="464" t="s">
        <v>3946</v>
      </c>
      <c r="AC912" s="463" t="s">
        <v>6040</v>
      </c>
      <c r="AD912" s="463"/>
      <c r="AE912" s="463"/>
      <c r="AF912" s="463"/>
      <c r="AG912" s="463"/>
      <c r="AH912" s="463"/>
      <c r="AI912" s="463"/>
      <c r="AJ912" s="460"/>
      <c r="AK912" s="460"/>
      <c r="AL912" s="460"/>
      <c r="AM912" s="460"/>
      <c r="AN912" s="460"/>
      <c r="AO912" s="460"/>
      <c r="AP912" s="463" t="s">
        <v>289</v>
      </c>
      <c r="AQ912" s="463">
        <v>0</v>
      </c>
      <c r="AT912" s="177" t="s">
        <v>1684</v>
      </c>
      <c r="AU912" s="392" t="s">
        <v>5607</v>
      </c>
      <c r="AV912" s="392" t="s">
        <v>6041</v>
      </c>
      <c r="AW912" s="392" t="s">
        <v>6042</v>
      </c>
      <c r="AX912" s="450" t="s">
        <v>5605</v>
      </c>
    </row>
    <row r="913" spans="1:50" ht="35.15" hidden="1" customHeight="1">
      <c r="A913" s="149">
        <v>909</v>
      </c>
      <c r="B913" s="597" t="s">
        <v>303</v>
      </c>
      <c r="C913" s="597"/>
      <c r="D913" s="597" t="s">
        <v>6043</v>
      </c>
      <c r="E913" s="597" t="s">
        <v>6044</v>
      </c>
      <c r="F913" s="597" t="s">
        <v>281</v>
      </c>
      <c r="G913" s="597">
        <v>1</v>
      </c>
      <c r="H913" s="597">
        <v>0</v>
      </c>
      <c r="I913" s="597" t="s">
        <v>5906</v>
      </c>
      <c r="J913" s="597" t="s">
        <v>6018</v>
      </c>
      <c r="K913" s="597" t="s">
        <v>1910</v>
      </c>
      <c r="L913" s="597" t="s">
        <v>1108</v>
      </c>
      <c r="M913" s="597" t="s">
        <v>1062</v>
      </c>
      <c r="N913" s="597" t="s">
        <v>6044</v>
      </c>
      <c r="O913" s="597" t="s">
        <v>6045</v>
      </c>
      <c r="P913" s="597" t="s">
        <v>6046</v>
      </c>
      <c r="Q913" s="597">
        <v>4939</v>
      </c>
      <c r="R913" s="621">
        <v>4761</v>
      </c>
      <c r="S913" s="621">
        <v>4687</v>
      </c>
      <c r="T913" s="621">
        <v>23</v>
      </c>
      <c r="U913" s="621">
        <v>51</v>
      </c>
      <c r="V913" s="621">
        <v>74</v>
      </c>
      <c r="W913" s="622">
        <v>0.98450000000000004</v>
      </c>
      <c r="X913" s="464">
        <v>1</v>
      </c>
      <c r="Y913" s="464">
        <v>1</v>
      </c>
      <c r="Z913" s="464">
        <v>1</v>
      </c>
      <c r="AA913" s="464">
        <v>1</v>
      </c>
      <c r="AB913" s="464" t="s">
        <v>303</v>
      </c>
      <c r="AC913" s="463" t="s">
        <v>6047</v>
      </c>
      <c r="AD913" s="463"/>
      <c r="AE913" s="463"/>
      <c r="AF913" s="463"/>
      <c r="AG913" s="463"/>
      <c r="AH913" s="463"/>
      <c r="AI913" s="463"/>
      <c r="AJ913" s="460"/>
      <c r="AK913" s="460"/>
      <c r="AL913" s="460"/>
      <c r="AM913" s="460"/>
      <c r="AN913" s="460"/>
      <c r="AO913" s="460"/>
      <c r="AP913" s="463" t="s">
        <v>289</v>
      </c>
      <c r="AQ913" s="463">
        <v>0</v>
      </c>
      <c r="AT913" s="177" t="s">
        <v>1684</v>
      </c>
      <c r="AU913" s="392" t="s">
        <v>5611</v>
      </c>
      <c r="AV913" s="392" t="s">
        <v>6048</v>
      </c>
      <c r="AW913" s="392" t="s">
        <v>5609</v>
      </c>
      <c r="AX913" s="450" t="s">
        <v>5609</v>
      </c>
    </row>
    <row r="914" spans="1:50" ht="35.15" hidden="1" customHeight="1">
      <c r="A914" s="149">
        <v>910</v>
      </c>
      <c r="B914" s="597" t="s">
        <v>3946</v>
      </c>
      <c r="C914" s="597"/>
      <c r="D914" s="597" t="s">
        <v>6049</v>
      </c>
      <c r="E914" s="597" t="s">
        <v>6050</v>
      </c>
      <c r="F914" s="597" t="s">
        <v>281</v>
      </c>
      <c r="G914" s="597">
        <v>2</v>
      </c>
      <c r="H914" s="597">
        <v>0</v>
      </c>
      <c r="I914" s="597" t="s">
        <v>5906</v>
      </c>
      <c r="J914" s="597" t="s">
        <v>5999</v>
      </c>
      <c r="K914" s="597" t="s">
        <v>3946</v>
      </c>
      <c r="L914" s="597" t="s">
        <v>1108</v>
      </c>
      <c r="M914" s="597" t="s">
        <v>1062</v>
      </c>
      <c r="N914" s="597" t="s">
        <v>6051</v>
      </c>
      <c r="O914" s="597" t="s">
        <v>6051</v>
      </c>
      <c r="P914" s="597" t="s">
        <v>6052</v>
      </c>
      <c r="Q914" s="597">
        <v>2315</v>
      </c>
      <c r="R914" s="621">
        <v>2298</v>
      </c>
      <c r="S914" s="621">
        <v>2278</v>
      </c>
      <c r="T914" s="621">
        <v>20</v>
      </c>
      <c r="U914" s="621">
        <v>0</v>
      </c>
      <c r="V914" s="621">
        <v>20</v>
      </c>
      <c r="W914" s="622">
        <v>0.99129999999999996</v>
      </c>
      <c r="X914" s="464">
        <v>1</v>
      </c>
      <c r="Y914" s="464">
        <v>1</v>
      </c>
      <c r="Z914" s="464">
        <v>1</v>
      </c>
      <c r="AA914" s="464">
        <v>1</v>
      </c>
      <c r="AB914" s="464" t="s">
        <v>3946</v>
      </c>
      <c r="AC914" s="463" t="s">
        <v>6053</v>
      </c>
      <c r="AD914" s="463" t="s">
        <v>6054</v>
      </c>
      <c r="AE914" s="463"/>
      <c r="AF914" s="463"/>
      <c r="AG914" s="463"/>
      <c r="AH914" s="463"/>
      <c r="AI914" s="463"/>
      <c r="AJ914" s="460"/>
      <c r="AK914" s="460"/>
      <c r="AL914" s="460"/>
      <c r="AM914" s="460"/>
      <c r="AN914" s="460"/>
      <c r="AO914" s="460"/>
      <c r="AP914" s="463" t="s">
        <v>289</v>
      </c>
      <c r="AQ914" s="463">
        <v>0</v>
      </c>
      <c r="AT914" s="177" t="s">
        <v>1684</v>
      </c>
      <c r="AU914" s="392" t="s">
        <v>5616</v>
      </c>
      <c r="AV914" s="392" t="s">
        <v>6055</v>
      </c>
      <c r="AW914" s="392" t="s">
        <v>6056</v>
      </c>
      <c r="AX914" s="450" t="s">
        <v>5614</v>
      </c>
    </row>
    <row r="915" spans="1:50" ht="35.15" hidden="1" customHeight="1">
      <c r="A915" s="149">
        <v>911</v>
      </c>
      <c r="B915" s="597" t="s">
        <v>303</v>
      </c>
      <c r="C915" s="597"/>
      <c r="D915" s="597" t="s">
        <v>6057</v>
      </c>
      <c r="E915" s="597" t="s">
        <v>6058</v>
      </c>
      <c r="F915" s="597" t="s">
        <v>281</v>
      </c>
      <c r="G915" s="597">
        <v>1</v>
      </c>
      <c r="H915" s="597">
        <v>0</v>
      </c>
      <c r="I915" s="597" t="s">
        <v>5906</v>
      </c>
      <c r="J915" s="597" t="s">
        <v>5978</v>
      </c>
      <c r="K915" s="597" t="s">
        <v>1910</v>
      </c>
      <c r="L915" s="597" t="s">
        <v>1108</v>
      </c>
      <c r="M915" s="597" t="s">
        <v>1062</v>
      </c>
      <c r="N915" s="597" t="s">
        <v>6058</v>
      </c>
      <c r="O915" s="597" t="s">
        <v>6058</v>
      </c>
      <c r="P915" s="597" t="s">
        <v>6059</v>
      </c>
      <c r="Q915" s="597">
        <v>3936</v>
      </c>
      <c r="R915" s="621">
        <v>3690</v>
      </c>
      <c r="S915" s="621">
        <v>3436</v>
      </c>
      <c r="T915" s="621">
        <v>233</v>
      </c>
      <c r="U915" s="621">
        <v>21</v>
      </c>
      <c r="V915" s="621">
        <v>254</v>
      </c>
      <c r="W915" s="622">
        <v>0.93120000000000003</v>
      </c>
      <c r="X915" s="464">
        <v>0</v>
      </c>
      <c r="Y915" s="464">
        <v>0</v>
      </c>
      <c r="Z915" s="464">
        <v>1</v>
      </c>
      <c r="AA915" s="464">
        <v>0</v>
      </c>
      <c r="AB915" s="464" t="s">
        <v>303</v>
      </c>
      <c r="AC915" s="463" t="s">
        <v>6060</v>
      </c>
      <c r="AD915" s="463"/>
      <c r="AE915" s="463"/>
      <c r="AF915" s="463"/>
      <c r="AG915" s="463"/>
      <c r="AH915" s="463"/>
      <c r="AI915" s="463"/>
      <c r="AJ915" s="460"/>
      <c r="AK915" s="460"/>
      <c r="AL915" s="460"/>
      <c r="AM915" s="460"/>
      <c r="AN915" s="460"/>
      <c r="AO915" s="460"/>
      <c r="AP915" s="463" t="s">
        <v>289</v>
      </c>
      <c r="AQ915" s="463">
        <v>0</v>
      </c>
      <c r="AT915" s="177" t="s">
        <v>1684</v>
      </c>
      <c r="AU915" s="392" t="s">
        <v>5622</v>
      </c>
      <c r="AV915" s="392" t="s">
        <v>6061</v>
      </c>
      <c r="AW915" s="392" t="s">
        <v>5619</v>
      </c>
      <c r="AX915" s="450" t="s">
        <v>5619</v>
      </c>
    </row>
    <row r="916" spans="1:50" ht="35.15" hidden="1" customHeight="1">
      <c r="A916" s="149">
        <v>912</v>
      </c>
      <c r="B916" s="597" t="s">
        <v>3946</v>
      </c>
      <c r="C916" s="597"/>
      <c r="D916" s="597" t="s">
        <v>6062</v>
      </c>
      <c r="E916" s="597" t="s">
        <v>6063</v>
      </c>
      <c r="F916" s="597" t="s">
        <v>281</v>
      </c>
      <c r="G916" s="597">
        <v>1</v>
      </c>
      <c r="H916" s="597">
        <v>0</v>
      </c>
      <c r="I916" s="597" t="s">
        <v>5906</v>
      </c>
      <c r="J916" s="597" t="s">
        <v>5986</v>
      </c>
      <c r="K916" s="597" t="s">
        <v>5915</v>
      </c>
      <c r="L916" s="597" t="s">
        <v>1108</v>
      </c>
      <c r="M916" s="597" t="s">
        <v>1062</v>
      </c>
      <c r="N916" s="597" t="s">
        <v>6063</v>
      </c>
      <c r="O916" s="597" t="s">
        <v>6063</v>
      </c>
      <c r="P916" s="597" t="s">
        <v>6064</v>
      </c>
      <c r="Q916" s="597">
        <v>3743</v>
      </c>
      <c r="R916" s="621">
        <v>3309</v>
      </c>
      <c r="S916" s="621">
        <v>2387</v>
      </c>
      <c r="T916" s="621">
        <v>920</v>
      </c>
      <c r="U916" s="621">
        <v>2</v>
      </c>
      <c r="V916" s="621">
        <v>922</v>
      </c>
      <c r="W916" s="622">
        <v>0.72140000000000004</v>
      </c>
      <c r="X916" s="464">
        <v>0</v>
      </c>
      <c r="Y916" s="464">
        <v>1</v>
      </c>
      <c r="Z916" s="464">
        <v>1</v>
      </c>
      <c r="AA916" s="464">
        <v>0</v>
      </c>
      <c r="AB916" s="464" t="s">
        <v>3946</v>
      </c>
      <c r="AC916" s="463" t="s">
        <v>6065</v>
      </c>
      <c r="AD916" s="463"/>
      <c r="AE916" s="463"/>
      <c r="AF916" s="463"/>
      <c r="AG916" s="463"/>
      <c r="AH916" s="463"/>
      <c r="AI916" s="463"/>
      <c r="AJ916" s="460"/>
      <c r="AK916" s="460"/>
      <c r="AL916" s="460"/>
      <c r="AM916" s="460"/>
      <c r="AN916" s="460"/>
      <c r="AO916" s="460"/>
      <c r="AP916" s="463" t="s">
        <v>289</v>
      </c>
      <c r="AQ916" s="463">
        <v>0</v>
      </c>
      <c r="AT916" s="177" t="s">
        <v>1684</v>
      </c>
      <c r="AU916" s="392" t="s">
        <v>5625</v>
      </c>
      <c r="AV916" s="392" t="s">
        <v>6066</v>
      </c>
      <c r="AW916" s="392" t="s">
        <v>6067</v>
      </c>
      <c r="AX916" s="450" t="s">
        <v>5422</v>
      </c>
    </row>
    <row r="917" spans="1:50" ht="35.15" hidden="1" customHeight="1">
      <c r="A917" s="149">
        <v>913</v>
      </c>
      <c r="B917" s="597" t="s">
        <v>3946</v>
      </c>
      <c r="C917" s="597"/>
      <c r="D917" s="597" t="s">
        <v>6068</v>
      </c>
      <c r="E917" s="597" t="s">
        <v>6069</v>
      </c>
      <c r="F917" s="597" t="s">
        <v>281</v>
      </c>
      <c r="G917" s="597">
        <v>1</v>
      </c>
      <c r="H917" s="597">
        <v>0</v>
      </c>
      <c r="I917" s="597" t="s">
        <v>5906</v>
      </c>
      <c r="J917" s="597" t="s">
        <v>6011</v>
      </c>
      <c r="K917" s="597" t="s">
        <v>6012</v>
      </c>
      <c r="L917" s="597" t="s">
        <v>1108</v>
      </c>
      <c r="M917" s="597" t="s">
        <v>1062</v>
      </c>
      <c r="N917" s="597" t="s">
        <v>6069</v>
      </c>
      <c r="O917" s="597" t="s">
        <v>6069</v>
      </c>
      <c r="P917" s="597" t="s">
        <v>6070</v>
      </c>
      <c r="Q917" s="597">
        <v>2182</v>
      </c>
      <c r="R917" s="621">
        <v>2065</v>
      </c>
      <c r="S917" s="621">
        <v>1986</v>
      </c>
      <c r="T917" s="621">
        <v>74</v>
      </c>
      <c r="U917" s="621">
        <v>5</v>
      </c>
      <c r="V917" s="621">
        <v>79</v>
      </c>
      <c r="W917" s="622">
        <v>0.9617</v>
      </c>
      <c r="X917" s="464">
        <v>0</v>
      </c>
      <c r="Y917" s="464">
        <v>1</v>
      </c>
      <c r="Z917" s="464">
        <v>1</v>
      </c>
      <c r="AA917" s="464">
        <v>0</v>
      </c>
      <c r="AB917" s="464" t="s">
        <v>3946</v>
      </c>
      <c r="AC917" s="463" t="s">
        <v>6071</v>
      </c>
      <c r="AD917" s="463"/>
      <c r="AE917" s="463"/>
      <c r="AF917" s="463"/>
      <c r="AG917" s="463"/>
      <c r="AH917" s="463"/>
      <c r="AI917" s="463"/>
      <c r="AJ917" s="460"/>
      <c r="AK917" s="460"/>
      <c r="AL917" s="460"/>
      <c r="AM917" s="460"/>
      <c r="AN917" s="460"/>
      <c r="AO917" s="460"/>
      <c r="AP917" s="463" t="s">
        <v>289</v>
      </c>
      <c r="AQ917" s="463">
        <v>0</v>
      </c>
      <c r="AT917" s="177" t="s">
        <v>1684</v>
      </c>
      <c r="AU917" s="392" t="s">
        <v>5631</v>
      </c>
      <c r="AV917" s="392" t="s">
        <v>6072</v>
      </c>
      <c r="AW917" s="392" t="s">
        <v>6073</v>
      </c>
      <c r="AX917" s="450" t="s">
        <v>5629</v>
      </c>
    </row>
    <row r="918" spans="1:50" ht="35.15" hidden="1" customHeight="1">
      <c r="A918" s="149">
        <v>914</v>
      </c>
      <c r="B918" s="597" t="s">
        <v>3946</v>
      </c>
      <c r="C918" s="597"/>
      <c r="D918" s="597" t="s">
        <v>6074</v>
      </c>
      <c r="E918" s="597" t="s">
        <v>6075</v>
      </c>
      <c r="F918" s="597" t="s">
        <v>281</v>
      </c>
      <c r="G918" s="597">
        <v>1</v>
      </c>
      <c r="H918" s="597">
        <v>0</v>
      </c>
      <c r="I918" s="597" t="s">
        <v>5906</v>
      </c>
      <c r="J918" s="597" t="s">
        <v>5999</v>
      </c>
      <c r="K918" s="597" t="s">
        <v>3946</v>
      </c>
      <c r="L918" s="597" t="s">
        <v>1108</v>
      </c>
      <c r="M918" s="597" t="s">
        <v>1062</v>
      </c>
      <c r="N918" s="597" t="s">
        <v>6075</v>
      </c>
      <c r="O918" s="597" t="s">
        <v>6075</v>
      </c>
      <c r="P918" s="597" t="s">
        <v>6076</v>
      </c>
      <c r="Q918" s="597">
        <v>2967</v>
      </c>
      <c r="R918" s="621">
        <v>2913</v>
      </c>
      <c r="S918" s="621">
        <v>2877</v>
      </c>
      <c r="T918" s="621">
        <v>25</v>
      </c>
      <c r="U918" s="621">
        <v>11</v>
      </c>
      <c r="V918" s="621">
        <v>36</v>
      </c>
      <c r="W918" s="622">
        <v>0.98760000000000003</v>
      </c>
      <c r="X918" s="464">
        <v>1</v>
      </c>
      <c r="Y918" s="464">
        <v>1</v>
      </c>
      <c r="Z918" s="464">
        <v>1</v>
      </c>
      <c r="AA918" s="464">
        <v>1</v>
      </c>
      <c r="AB918" s="464" t="s">
        <v>3946</v>
      </c>
      <c r="AC918" s="463" t="s">
        <v>6077</v>
      </c>
      <c r="AD918" s="463"/>
      <c r="AE918" s="463"/>
      <c r="AF918" s="463"/>
      <c r="AG918" s="463"/>
      <c r="AH918" s="463"/>
      <c r="AI918" s="463"/>
      <c r="AJ918" s="460"/>
      <c r="AK918" s="460"/>
      <c r="AL918" s="460"/>
      <c r="AM918" s="460"/>
      <c r="AN918" s="460"/>
      <c r="AO918" s="460"/>
      <c r="AP918" s="463" t="s">
        <v>289</v>
      </c>
      <c r="AQ918" s="463">
        <v>0</v>
      </c>
      <c r="AT918" s="177" t="s">
        <v>1684</v>
      </c>
      <c r="AU918" s="392" t="s">
        <v>5632</v>
      </c>
      <c r="AV918" s="392" t="s">
        <v>6078</v>
      </c>
      <c r="AW918" s="392" t="s">
        <v>6079</v>
      </c>
      <c r="AX918" s="450" t="s">
        <v>5629</v>
      </c>
    </row>
    <row r="919" spans="1:50" ht="35.15" hidden="1" customHeight="1">
      <c r="A919" s="149">
        <v>915</v>
      </c>
      <c r="B919" s="597" t="s">
        <v>303</v>
      </c>
      <c r="C919" s="597"/>
      <c r="D919" s="597" t="s">
        <v>6080</v>
      </c>
      <c r="E919" s="597" t="s">
        <v>6081</v>
      </c>
      <c r="F919" s="597" t="s">
        <v>281</v>
      </c>
      <c r="G919" s="597">
        <v>2</v>
      </c>
      <c r="H919" s="597">
        <v>0</v>
      </c>
      <c r="I919" s="597" t="s">
        <v>5906</v>
      </c>
      <c r="J919" s="597" t="s">
        <v>6038</v>
      </c>
      <c r="K919" s="597" t="s">
        <v>1910</v>
      </c>
      <c r="L919" s="597" t="s">
        <v>1108</v>
      </c>
      <c r="M919" s="597" t="s">
        <v>1062</v>
      </c>
      <c r="N919" s="597" t="s">
        <v>6081</v>
      </c>
      <c r="O919" s="597" t="s">
        <v>6081</v>
      </c>
      <c r="P919" s="597" t="s">
        <v>6082</v>
      </c>
      <c r="Q919" s="597">
        <v>2344</v>
      </c>
      <c r="R919" s="621">
        <v>2344</v>
      </c>
      <c r="S919" s="621">
        <v>2303</v>
      </c>
      <c r="T919" s="621">
        <v>37</v>
      </c>
      <c r="U919" s="621">
        <v>4</v>
      </c>
      <c r="V919" s="621">
        <v>41</v>
      </c>
      <c r="W919" s="622">
        <v>0.98250000000000004</v>
      </c>
      <c r="X919" s="464">
        <v>1</v>
      </c>
      <c r="Y919" s="623">
        <v>0</v>
      </c>
      <c r="Z919" s="464">
        <v>1</v>
      </c>
      <c r="AA919" s="464">
        <v>0</v>
      </c>
      <c r="AB919" s="464" t="s">
        <v>303</v>
      </c>
      <c r="AC919" s="463" t="s">
        <v>6083</v>
      </c>
      <c r="AD919" s="463" t="s">
        <v>6084</v>
      </c>
      <c r="AE919" s="463"/>
      <c r="AF919" s="463"/>
      <c r="AG919" s="463"/>
      <c r="AH919" s="463"/>
      <c r="AI919" s="463"/>
      <c r="AJ919" s="460"/>
      <c r="AK919" s="460"/>
      <c r="AL919" s="460"/>
      <c r="AM919" s="460"/>
      <c r="AN919" s="460"/>
      <c r="AO919" s="460"/>
      <c r="AP919" s="463" t="s">
        <v>289</v>
      </c>
      <c r="AQ919" s="463">
        <v>0</v>
      </c>
      <c r="AT919" s="177" t="s">
        <v>1684</v>
      </c>
      <c r="AU919" s="392" t="s">
        <v>5638</v>
      </c>
      <c r="AV919" s="392" t="s">
        <v>6085</v>
      </c>
      <c r="AW919" s="392" t="s">
        <v>5635</v>
      </c>
      <c r="AX919" s="450" t="s">
        <v>5635</v>
      </c>
    </row>
    <row r="920" spans="1:50" ht="35.15" hidden="1" customHeight="1">
      <c r="A920" s="149">
        <v>916</v>
      </c>
      <c r="B920" s="597" t="s">
        <v>3946</v>
      </c>
      <c r="C920" s="597"/>
      <c r="D920" s="597" t="s">
        <v>6086</v>
      </c>
      <c r="E920" s="597" t="s">
        <v>6087</v>
      </c>
      <c r="F920" s="597" t="s">
        <v>281</v>
      </c>
      <c r="G920" s="597">
        <v>1</v>
      </c>
      <c r="H920" s="597">
        <v>0</v>
      </c>
      <c r="I920" s="597" t="s">
        <v>5906</v>
      </c>
      <c r="J920" s="597" t="s">
        <v>5986</v>
      </c>
      <c r="K920" s="597" t="s">
        <v>5915</v>
      </c>
      <c r="L920" s="597" t="s">
        <v>1108</v>
      </c>
      <c r="M920" s="597" t="s">
        <v>1062</v>
      </c>
      <c r="N920" s="597" t="s">
        <v>6087</v>
      </c>
      <c r="O920" s="597" t="s">
        <v>6087</v>
      </c>
      <c r="P920" s="597" t="s">
        <v>6088</v>
      </c>
      <c r="Q920" s="597">
        <v>2195</v>
      </c>
      <c r="R920" s="621">
        <v>2175</v>
      </c>
      <c r="S920" s="621">
        <v>2149</v>
      </c>
      <c r="T920" s="621">
        <v>26</v>
      </c>
      <c r="U920" s="621">
        <v>0</v>
      </c>
      <c r="V920" s="621">
        <v>26</v>
      </c>
      <c r="W920" s="622">
        <v>0.98799999999999999</v>
      </c>
      <c r="X920" s="464">
        <v>1</v>
      </c>
      <c r="Y920" s="464">
        <v>1</v>
      </c>
      <c r="Z920" s="464">
        <v>1</v>
      </c>
      <c r="AA920" s="464">
        <v>1</v>
      </c>
      <c r="AB920" s="464" t="s">
        <v>3946</v>
      </c>
      <c r="AC920" s="463" t="s">
        <v>6089</v>
      </c>
      <c r="AD920" s="463"/>
      <c r="AE920" s="463"/>
      <c r="AF920" s="463"/>
      <c r="AG920" s="463"/>
      <c r="AH920" s="463"/>
      <c r="AI920" s="463"/>
      <c r="AJ920" s="460"/>
      <c r="AK920" s="460"/>
      <c r="AL920" s="460"/>
      <c r="AM920" s="460"/>
      <c r="AN920" s="460"/>
      <c r="AO920" s="460"/>
      <c r="AP920" s="463" t="s">
        <v>289</v>
      </c>
      <c r="AQ920" s="463">
        <v>0</v>
      </c>
      <c r="AT920" s="177" t="s">
        <v>1684</v>
      </c>
      <c r="AU920" s="392" t="s">
        <v>5643</v>
      </c>
      <c r="AV920" s="392" t="s">
        <v>6090</v>
      </c>
      <c r="AW920" s="392" t="s">
        <v>5641</v>
      </c>
      <c r="AX920" s="450" t="s">
        <v>5641</v>
      </c>
    </row>
    <row r="921" spans="1:50" ht="35.15" hidden="1" customHeight="1">
      <c r="A921" s="149">
        <v>917</v>
      </c>
      <c r="B921" s="597" t="s">
        <v>303</v>
      </c>
      <c r="C921" s="597"/>
      <c r="D921" s="597" t="s">
        <v>6091</v>
      </c>
      <c r="E921" s="597" t="s">
        <v>6092</v>
      </c>
      <c r="F921" s="597" t="s">
        <v>281</v>
      </c>
      <c r="G921" s="597">
        <v>1</v>
      </c>
      <c r="H921" s="597">
        <v>0</v>
      </c>
      <c r="I921" s="597" t="s">
        <v>5906</v>
      </c>
      <c r="J921" s="597" t="s">
        <v>6018</v>
      </c>
      <c r="K921" s="597" t="s">
        <v>1910</v>
      </c>
      <c r="L921" s="597" t="s">
        <v>1108</v>
      </c>
      <c r="M921" s="597" t="s">
        <v>1062</v>
      </c>
      <c r="N921" s="597" t="s">
        <v>6092</v>
      </c>
      <c r="O921" s="597" t="s">
        <v>6092</v>
      </c>
      <c r="P921" s="597" t="s">
        <v>6093</v>
      </c>
      <c r="Q921" s="597">
        <v>2561</v>
      </c>
      <c r="R921" s="621">
        <v>2449</v>
      </c>
      <c r="S921" s="621">
        <v>2414</v>
      </c>
      <c r="T921" s="621">
        <v>35</v>
      </c>
      <c r="U921" s="621">
        <v>0</v>
      </c>
      <c r="V921" s="621">
        <v>35</v>
      </c>
      <c r="W921" s="622">
        <v>0.98570000000000002</v>
      </c>
      <c r="X921" s="464">
        <v>1</v>
      </c>
      <c r="Y921" s="464">
        <v>1</v>
      </c>
      <c r="Z921" s="464">
        <v>1</v>
      </c>
      <c r="AA921" s="464">
        <v>1</v>
      </c>
      <c r="AB921" s="464" t="s">
        <v>303</v>
      </c>
      <c r="AC921" s="463" t="s">
        <v>6094</v>
      </c>
      <c r="AD921" s="463"/>
      <c r="AE921" s="463"/>
      <c r="AF921" s="463"/>
      <c r="AG921" s="463"/>
      <c r="AH921" s="463"/>
      <c r="AI921" s="463"/>
      <c r="AJ921" s="460"/>
      <c r="AK921" s="460"/>
      <c r="AL921" s="460"/>
      <c r="AM921" s="460"/>
      <c r="AN921" s="460"/>
      <c r="AO921" s="460"/>
      <c r="AP921" s="463" t="s">
        <v>289</v>
      </c>
      <c r="AQ921" s="463">
        <v>0</v>
      </c>
      <c r="AT921" s="177" t="s">
        <v>1684</v>
      </c>
      <c r="AU921" s="392" t="s">
        <v>5649</v>
      </c>
      <c r="AV921" s="392" t="s">
        <v>6095</v>
      </c>
      <c r="AW921" s="392" t="s">
        <v>6096</v>
      </c>
      <c r="AX921" s="450" t="s">
        <v>5647</v>
      </c>
    </row>
    <row r="922" spans="1:50" ht="35.15" hidden="1" customHeight="1">
      <c r="A922" s="149">
        <v>918</v>
      </c>
      <c r="B922" s="597" t="s">
        <v>3946</v>
      </c>
      <c r="C922" s="597"/>
      <c r="D922" s="597" t="s">
        <v>6097</v>
      </c>
      <c r="E922" s="597" t="s">
        <v>6098</v>
      </c>
      <c r="F922" s="597" t="s">
        <v>281</v>
      </c>
      <c r="G922" s="597">
        <v>1</v>
      </c>
      <c r="H922" s="597">
        <v>0</v>
      </c>
      <c r="I922" s="597" t="s">
        <v>5906</v>
      </c>
      <c r="J922" s="597" t="s">
        <v>5962</v>
      </c>
      <c r="K922" s="597" t="s">
        <v>3946</v>
      </c>
      <c r="L922" s="597" t="s">
        <v>1108</v>
      </c>
      <c r="M922" s="597" t="s">
        <v>1062</v>
      </c>
      <c r="N922" s="597" t="s">
        <v>6098</v>
      </c>
      <c r="O922" s="597" t="s">
        <v>6098</v>
      </c>
      <c r="P922" s="597" t="s">
        <v>6099</v>
      </c>
      <c r="Q922" s="597">
        <v>3907</v>
      </c>
      <c r="R922" s="621">
        <v>5216</v>
      </c>
      <c r="S922" s="621">
        <v>5048</v>
      </c>
      <c r="T922" s="621">
        <v>168</v>
      </c>
      <c r="U922" s="621">
        <v>0</v>
      </c>
      <c r="V922" s="621">
        <v>168</v>
      </c>
      <c r="W922" s="622">
        <v>0.96779999999999999</v>
      </c>
      <c r="X922" s="464">
        <v>0</v>
      </c>
      <c r="Y922" s="464">
        <v>0</v>
      </c>
      <c r="Z922" s="464">
        <v>1</v>
      </c>
      <c r="AA922" s="464">
        <v>0</v>
      </c>
      <c r="AB922" s="464" t="s">
        <v>3946</v>
      </c>
      <c r="AC922" s="463" t="s">
        <v>6100</v>
      </c>
      <c r="AD922" s="463"/>
      <c r="AE922" s="463"/>
      <c r="AF922" s="463"/>
      <c r="AG922" s="463"/>
      <c r="AH922" s="463"/>
      <c r="AI922" s="463"/>
      <c r="AJ922" s="460"/>
      <c r="AK922" s="460"/>
      <c r="AL922" s="460"/>
      <c r="AM922" s="460"/>
      <c r="AN922" s="460"/>
      <c r="AO922" s="460"/>
      <c r="AP922" s="463" t="s">
        <v>289</v>
      </c>
      <c r="AQ922" s="463">
        <v>0</v>
      </c>
      <c r="AT922" s="177" t="s">
        <v>1684</v>
      </c>
      <c r="AU922" s="392" t="s">
        <v>5655</v>
      </c>
      <c r="AV922" s="392" t="s">
        <v>6101</v>
      </c>
      <c r="AW922" s="392" t="s">
        <v>6102</v>
      </c>
      <c r="AX922" s="450" t="s">
        <v>5652</v>
      </c>
    </row>
    <row r="923" spans="1:50" ht="35.15" hidden="1" customHeight="1">
      <c r="A923" s="149">
        <v>919</v>
      </c>
      <c r="B923" s="597" t="s">
        <v>3946</v>
      </c>
      <c r="C923" s="597"/>
      <c r="D923" s="597" t="s">
        <v>6103</v>
      </c>
      <c r="E923" s="597" t="s">
        <v>6104</v>
      </c>
      <c r="F923" s="597" t="s">
        <v>281</v>
      </c>
      <c r="G923" s="597">
        <v>1</v>
      </c>
      <c r="H923" s="597">
        <v>0</v>
      </c>
      <c r="I923" s="597" t="s">
        <v>5906</v>
      </c>
      <c r="J923" s="597" t="s">
        <v>5962</v>
      </c>
      <c r="K923" s="597" t="s">
        <v>3946</v>
      </c>
      <c r="L923" s="597" t="s">
        <v>1108</v>
      </c>
      <c r="M923" s="597" t="s">
        <v>1062</v>
      </c>
      <c r="N923" s="597" t="s">
        <v>6104</v>
      </c>
      <c r="O923" s="597" t="s">
        <v>6104</v>
      </c>
      <c r="P923" s="597" t="s">
        <v>6105</v>
      </c>
      <c r="Q923" s="597">
        <v>6819</v>
      </c>
      <c r="R923" s="621">
        <v>6889</v>
      </c>
      <c r="S923" s="621">
        <v>6796</v>
      </c>
      <c r="T923" s="621">
        <v>67</v>
      </c>
      <c r="U923" s="621">
        <v>26</v>
      </c>
      <c r="V923" s="621">
        <v>93</v>
      </c>
      <c r="W923" s="622">
        <v>0.98650000000000004</v>
      </c>
      <c r="X923" s="464">
        <v>1</v>
      </c>
      <c r="Y923" s="464">
        <v>1</v>
      </c>
      <c r="Z923" s="464">
        <v>1</v>
      </c>
      <c r="AA923" s="464">
        <v>1</v>
      </c>
      <c r="AB923" s="464" t="s">
        <v>3946</v>
      </c>
      <c r="AC923" s="463" t="s">
        <v>6106</v>
      </c>
      <c r="AD923" s="463"/>
      <c r="AE923" s="463"/>
      <c r="AF923" s="463"/>
      <c r="AG923" s="463"/>
      <c r="AH923" s="463"/>
      <c r="AI923" s="463"/>
      <c r="AJ923" s="460"/>
      <c r="AK923" s="460"/>
      <c r="AL923" s="460"/>
      <c r="AM923" s="460"/>
      <c r="AN923" s="460"/>
      <c r="AO923" s="460"/>
      <c r="AP923" s="463" t="s">
        <v>289</v>
      </c>
      <c r="AQ923" s="463">
        <v>0</v>
      </c>
      <c r="AT923" s="177" t="s">
        <v>1684</v>
      </c>
      <c r="AU923" s="392" t="s">
        <v>5660</v>
      </c>
      <c r="AV923" s="392" t="s">
        <v>6107</v>
      </c>
      <c r="AW923" s="392" t="s">
        <v>5658</v>
      </c>
      <c r="AX923" s="450" t="s">
        <v>5658</v>
      </c>
    </row>
    <row r="924" spans="1:50" ht="35.15" hidden="1" customHeight="1">
      <c r="A924" s="149">
        <v>920</v>
      </c>
      <c r="B924" s="597" t="s">
        <v>1056</v>
      </c>
      <c r="C924" s="597"/>
      <c r="D924" s="597" t="s">
        <v>6108</v>
      </c>
      <c r="E924" s="597" t="s">
        <v>1056</v>
      </c>
      <c r="F924" s="597" t="s">
        <v>281</v>
      </c>
      <c r="G924" s="597">
        <v>1</v>
      </c>
      <c r="H924" s="597">
        <v>0</v>
      </c>
      <c r="I924" s="597" t="s">
        <v>6109</v>
      </c>
      <c r="J924" s="597" t="s">
        <v>6110</v>
      </c>
      <c r="K924" s="597" t="s">
        <v>1056</v>
      </c>
      <c r="L924" s="597" t="s">
        <v>1061</v>
      </c>
      <c r="M924" s="597" t="s">
        <v>1062</v>
      </c>
      <c r="N924" s="597" t="s">
        <v>1056</v>
      </c>
      <c r="O924" s="597" t="s">
        <v>6111</v>
      </c>
      <c r="P924" s="597" t="s">
        <v>6112</v>
      </c>
      <c r="Q924" s="597">
        <v>603183</v>
      </c>
      <c r="R924" s="621">
        <v>586648</v>
      </c>
      <c r="S924" s="621">
        <v>584662</v>
      </c>
      <c r="T924" s="621">
        <v>1986</v>
      </c>
      <c r="U924" s="621">
        <v>0</v>
      </c>
      <c r="V924" s="621">
        <v>1986</v>
      </c>
      <c r="W924" s="622">
        <v>0.99660000000000004</v>
      </c>
      <c r="X924" s="464">
        <v>1</v>
      </c>
      <c r="Y924" s="464">
        <v>1</v>
      </c>
      <c r="Z924" s="464">
        <v>1</v>
      </c>
      <c r="AA924" s="464">
        <v>1</v>
      </c>
      <c r="AB924" s="464" t="s">
        <v>1056</v>
      </c>
      <c r="AC924" s="463" t="s">
        <v>6113</v>
      </c>
      <c r="AD924" s="463"/>
      <c r="AE924" s="463"/>
      <c r="AF924" s="463"/>
      <c r="AG924" s="463"/>
      <c r="AH924" s="463"/>
      <c r="AI924" s="463"/>
      <c r="AJ924" s="460"/>
      <c r="AK924" s="460"/>
      <c r="AL924" s="460"/>
      <c r="AM924" s="460"/>
      <c r="AN924" s="460"/>
      <c r="AO924" s="460"/>
      <c r="AP924" s="624" t="s">
        <v>323</v>
      </c>
      <c r="AQ924" s="463">
        <v>4</v>
      </c>
      <c r="AT924" s="177" t="s">
        <v>1684</v>
      </c>
      <c r="AU924" s="392" t="s">
        <v>5666</v>
      </c>
      <c r="AV924" s="392" t="s">
        <v>6114</v>
      </c>
      <c r="AW924" s="392" t="s">
        <v>5663</v>
      </c>
      <c r="AX924" s="450" t="s">
        <v>5663</v>
      </c>
    </row>
    <row r="925" spans="1:50" ht="35.15" hidden="1" customHeight="1">
      <c r="A925" s="149">
        <v>921</v>
      </c>
      <c r="B925" s="597" t="s">
        <v>1056</v>
      </c>
      <c r="C925" s="597"/>
      <c r="D925" s="597" t="s">
        <v>6115</v>
      </c>
      <c r="E925" s="597" t="s">
        <v>6116</v>
      </c>
      <c r="F925" s="597" t="s">
        <v>281</v>
      </c>
      <c r="G925" s="597">
        <v>1</v>
      </c>
      <c r="H925" s="597">
        <v>0</v>
      </c>
      <c r="I925" s="597" t="s">
        <v>6109</v>
      </c>
      <c r="J925" s="597" t="s">
        <v>6116</v>
      </c>
      <c r="K925" s="597" t="s">
        <v>1056</v>
      </c>
      <c r="L925" s="597" t="s">
        <v>1061</v>
      </c>
      <c r="M925" s="597" t="s">
        <v>1062</v>
      </c>
      <c r="N925" s="597" t="s">
        <v>6116</v>
      </c>
      <c r="O925" s="597" t="s">
        <v>6117</v>
      </c>
      <c r="P925" s="597" t="s">
        <v>6118</v>
      </c>
      <c r="Q925" s="597">
        <v>447839</v>
      </c>
      <c r="R925" s="621">
        <v>438207</v>
      </c>
      <c r="S925" s="621">
        <v>433115</v>
      </c>
      <c r="T925" s="621">
        <v>5092</v>
      </c>
      <c r="U925" s="621">
        <v>0</v>
      </c>
      <c r="V925" s="621">
        <v>5092</v>
      </c>
      <c r="W925" s="622">
        <v>0.98839999999999995</v>
      </c>
      <c r="X925" s="464">
        <v>0</v>
      </c>
      <c r="Y925" s="464">
        <v>1</v>
      </c>
      <c r="Z925" s="464">
        <v>1</v>
      </c>
      <c r="AA925" s="464">
        <v>0</v>
      </c>
      <c r="AB925" s="464" t="s">
        <v>1056</v>
      </c>
      <c r="AC925" s="463" t="s">
        <v>6119</v>
      </c>
      <c r="AD925" s="463"/>
      <c r="AE925" s="463"/>
      <c r="AF925" s="463"/>
      <c r="AG925" s="463"/>
      <c r="AH925" s="463"/>
      <c r="AI925" s="463"/>
      <c r="AJ925" s="460"/>
      <c r="AK925" s="460"/>
      <c r="AL925" s="460"/>
      <c r="AM925" s="460"/>
      <c r="AN925" s="460"/>
      <c r="AO925" s="460"/>
      <c r="AP925" s="463" t="s">
        <v>289</v>
      </c>
      <c r="AQ925" s="463">
        <v>0</v>
      </c>
      <c r="AT925" s="177" t="s">
        <v>1684</v>
      </c>
      <c r="AU925" s="392" t="s">
        <v>5667</v>
      </c>
      <c r="AV925" s="392" t="s">
        <v>6120</v>
      </c>
      <c r="AW925" s="392" t="s">
        <v>6121</v>
      </c>
      <c r="AX925" s="450" t="s">
        <v>5663</v>
      </c>
    </row>
    <row r="926" spans="1:50" ht="35.15" hidden="1" customHeight="1">
      <c r="A926" s="149">
        <v>922</v>
      </c>
      <c r="B926" s="597" t="s">
        <v>1056</v>
      </c>
      <c r="C926" s="597"/>
      <c r="D926" s="597" t="s">
        <v>6122</v>
      </c>
      <c r="E926" s="597" t="s">
        <v>6123</v>
      </c>
      <c r="F926" s="597" t="s">
        <v>281</v>
      </c>
      <c r="G926" s="597">
        <v>1</v>
      </c>
      <c r="H926" s="597">
        <v>0</v>
      </c>
      <c r="I926" s="597" t="s">
        <v>6109</v>
      </c>
      <c r="J926" s="597" t="s">
        <v>6124</v>
      </c>
      <c r="K926" s="597" t="s">
        <v>1056</v>
      </c>
      <c r="L926" s="597" t="s">
        <v>1061</v>
      </c>
      <c r="M926" s="597" t="s">
        <v>1062</v>
      </c>
      <c r="N926" s="597" t="s">
        <v>6125</v>
      </c>
      <c r="O926" s="597" t="s">
        <v>6126</v>
      </c>
      <c r="P926" s="597" t="s">
        <v>6127</v>
      </c>
      <c r="Q926" s="597">
        <v>350000</v>
      </c>
      <c r="R926" s="621">
        <v>362924</v>
      </c>
      <c r="S926" s="621">
        <v>361557</v>
      </c>
      <c r="T926" s="621">
        <v>1367</v>
      </c>
      <c r="U926" s="621">
        <v>0</v>
      </c>
      <c r="V926" s="621">
        <v>1367</v>
      </c>
      <c r="W926" s="622">
        <v>0.99619999999999997</v>
      </c>
      <c r="X926" s="464">
        <v>1</v>
      </c>
      <c r="Y926" s="464">
        <v>1</v>
      </c>
      <c r="Z926" s="464">
        <v>1</v>
      </c>
      <c r="AA926" s="464">
        <v>1</v>
      </c>
      <c r="AB926" s="464" t="s">
        <v>1056</v>
      </c>
      <c r="AC926" s="463" t="s">
        <v>6128</v>
      </c>
      <c r="AD926" s="463"/>
      <c r="AE926" s="463"/>
      <c r="AF926" s="463"/>
      <c r="AG926" s="463"/>
      <c r="AH926" s="463"/>
      <c r="AI926" s="463"/>
      <c r="AJ926" s="460"/>
      <c r="AK926" s="460"/>
      <c r="AL926" s="460"/>
      <c r="AM926" s="460"/>
      <c r="AN926" s="460"/>
      <c r="AO926" s="460"/>
      <c r="AP926" s="463" t="s">
        <v>289</v>
      </c>
      <c r="AQ926" s="463">
        <v>0</v>
      </c>
      <c r="AT926" s="177" t="s">
        <v>1684</v>
      </c>
      <c r="AU926" s="392" t="s">
        <v>5673</v>
      </c>
      <c r="AV926" s="392" t="s">
        <v>6129</v>
      </c>
      <c r="AW926" s="392" t="s">
        <v>5671</v>
      </c>
      <c r="AX926" s="450" t="s">
        <v>5671</v>
      </c>
    </row>
    <row r="927" spans="1:50" ht="35.15" hidden="1" customHeight="1">
      <c r="A927" s="149">
        <v>923</v>
      </c>
      <c r="B927" s="597" t="s">
        <v>1056</v>
      </c>
      <c r="C927" s="597"/>
      <c r="D927" s="597" t="s">
        <v>6130</v>
      </c>
      <c r="E927" s="597" t="s">
        <v>1088</v>
      </c>
      <c r="F927" s="597" t="s">
        <v>281</v>
      </c>
      <c r="G927" s="597">
        <v>1</v>
      </c>
      <c r="H927" s="597">
        <v>0</v>
      </c>
      <c r="I927" s="597" t="s">
        <v>6109</v>
      </c>
      <c r="J927" s="597" t="s">
        <v>6131</v>
      </c>
      <c r="K927" s="597" t="s">
        <v>1088</v>
      </c>
      <c r="L927" s="597" t="s">
        <v>1061</v>
      </c>
      <c r="M927" s="597" t="s">
        <v>1062</v>
      </c>
      <c r="N927" s="597" t="s">
        <v>6132</v>
      </c>
      <c r="O927" s="597" t="s">
        <v>6133</v>
      </c>
      <c r="P927" s="597" t="s">
        <v>6134</v>
      </c>
      <c r="Q927" s="597">
        <v>76981</v>
      </c>
      <c r="R927" s="621">
        <v>74670</v>
      </c>
      <c r="S927" s="621">
        <v>73415</v>
      </c>
      <c r="T927" s="621">
        <v>1056</v>
      </c>
      <c r="U927" s="621">
        <v>199</v>
      </c>
      <c r="V927" s="621">
        <v>1255</v>
      </c>
      <c r="W927" s="622">
        <v>0.98319999999999996</v>
      </c>
      <c r="X927" s="464">
        <v>1</v>
      </c>
      <c r="Y927" s="464">
        <v>1</v>
      </c>
      <c r="Z927" s="464">
        <v>1</v>
      </c>
      <c r="AA927" s="464">
        <v>1</v>
      </c>
      <c r="AB927" s="464" t="s">
        <v>1056</v>
      </c>
      <c r="AC927" s="463" t="s">
        <v>6135</v>
      </c>
      <c r="AD927" s="463"/>
      <c r="AE927" s="463"/>
      <c r="AF927" s="463"/>
      <c r="AG927" s="463"/>
      <c r="AH927" s="463"/>
      <c r="AI927" s="463"/>
      <c r="AJ927" s="460"/>
      <c r="AK927" s="460"/>
      <c r="AL927" s="460"/>
      <c r="AM927" s="460"/>
      <c r="AN927" s="460"/>
      <c r="AO927" s="460"/>
      <c r="AP927" s="463" t="s">
        <v>289</v>
      </c>
      <c r="AQ927" s="463">
        <v>0</v>
      </c>
      <c r="AT927" s="177" t="s">
        <v>1684</v>
      </c>
      <c r="AU927" s="392" t="s">
        <v>5679</v>
      </c>
      <c r="AV927" s="392" t="s">
        <v>6136</v>
      </c>
      <c r="AW927" s="392" t="s">
        <v>5676</v>
      </c>
      <c r="AX927" s="450" t="s">
        <v>5676</v>
      </c>
    </row>
    <row r="928" spans="1:50" ht="35.15" hidden="1" customHeight="1">
      <c r="A928" s="149">
        <v>924</v>
      </c>
      <c r="B928" s="597" t="s">
        <v>1056</v>
      </c>
      <c r="C928" s="597"/>
      <c r="D928" s="597" t="s">
        <v>6137</v>
      </c>
      <c r="E928" s="597" t="s">
        <v>6138</v>
      </c>
      <c r="F928" s="597" t="s">
        <v>281</v>
      </c>
      <c r="G928" s="597">
        <v>1</v>
      </c>
      <c r="H928" s="597">
        <v>0</v>
      </c>
      <c r="I928" s="597" t="s">
        <v>6109</v>
      </c>
      <c r="J928" s="597" t="s">
        <v>6139</v>
      </c>
      <c r="K928" s="597" t="s">
        <v>1056</v>
      </c>
      <c r="L928" s="597" t="s">
        <v>1061</v>
      </c>
      <c r="M928" s="597" t="s">
        <v>1062</v>
      </c>
      <c r="N928" s="597" t="s">
        <v>6140</v>
      </c>
      <c r="O928" s="597" t="s">
        <v>6141</v>
      </c>
      <c r="P928" s="597" t="s">
        <v>6142</v>
      </c>
      <c r="Q928" s="597">
        <v>130000</v>
      </c>
      <c r="R928" s="621">
        <v>129240</v>
      </c>
      <c r="S928" s="621">
        <v>125337</v>
      </c>
      <c r="T928" s="621">
        <v>3797</v>
      </c>
      <c r="U928" s="621">
        <v>106</v>
      </c>
      <c r="V928" s="621">
        <v>3903</v>
      </c>
      <c r="W928" s="622">
        <v>0.9698</v>
      </c>
      <c r="X928" s="464">
        <v>0</v>
      </c>
      <c r="Y928" s="464">
        <v>1</v>
      </c>
      <c r="Z928" s="464">
        <v>1</v>
      </c>
      <c r="AA928" s="464">
        <v>0</v>
      </c>
      <c r="AB928" s="464" t="s">
        <v>1056</v>
      </c>
      <c r="AC928" s="463" t="s">
        <v>6143</v>
      </c>
      <c r="AD928" s="463"/>
      <c r="AE928" s="463"/>
      <c r="AF928" s="463"/>
      <c r="AG928" s="463"/>
      <c r="AH928" s="463"/>
      <c r="AI928" s="463"/>
      <c r="AJ928" s="460"/>
      <c r="AK928" s="460"/>
      <c r="AL928" s="460"/>
      <c r="AM928" s="460"/>
      <c r="AN928" s="460"/>
      <c r="AO928" s="460"/>
      <c r="AP928" s="463" t="s">
        <v>289</v>
      </c>
      <c r="AQ928" s="463">
        <v>0</v>
      </c>
      <c r="AT928" s="177" t="s">
        <v>1684</v>
      </c>
      <c r="AU928" s="392" t="s">
        <v>5684</v>
      </c>
      <c r="AV928" s="392" t="s">
        <v>6144</v>
      </c>
      <c r="AW928" s="392" t="s">
        <v>5682</v>
      </c>
      <c r="AX928" s="450" t="s">
        <v>5682</v>
      </c>
    </row>
    <row r="929" spans="1:50" ht="35.15" hidden="1" customHeight="1">
      <c r="A929" s="149">
        <v>925</v>
      </c>
      <c r="B929" s="597" t="s">
        <v>1056</v>
      </c>
      <c r="C929" s="597"/>
      <c r="D929" s="597" t="s">
        <v>6145</v>
      </c>
      <c r="E929" s="597" t="s">
        <v>6146</v>
      </c>
      <c r="F929" s="597" t="s">
        <v>281</v>
      </c>
      <c r="G929" s="597">
        <v>1</v>
      </c>
      <c r="H929" s="597">
        <v>0</v>
      </c>
      <c r="I929" s="597" t="s">
        <v>6109</v>
      </c>
      <c r="J929" s="597" t="s">
        <v>6147</v>
      </c>
      <c r="K929" s="597" t="s">
        <v>6148</v>
      </c>
      <c r="L929" s="597" t="s">
        <v>1061</v>
      </c>
      <c r="M929" s="597" t="s">
        <v>1062</v>
      </c>
      <c r="N929" s="597" t="s">
        <v>6149</v>
      </c>
      <c r="O929" s="597" t="s">
        <v>6150</v>
      </c>
      <c r="P929" s="597" t="s">
        <v>6151</v>
      </c>
      <c r="Q929" s="597">
        <v>90324</v>
      </c>
      <c r="R929" s="621">
        <v>88729</v>
      </c>
      <c r="S929" s="621">
        <v>87116</v>
      </c>
      <c r="T929" s="621">
        <v>1195</v>
      </c>
      <c r="U929" s="621">
        <v>418</v>
      </c>
      <c r="V929" s="621">
        <v>1613</v>
      </c>
      <c r="W929" s="622">
        <v>0.98180000000000001</v>
      </c>
      <c r="X929" s="464">
        <v>1</v>
      </c>
      <c r="Y929" s="464">
        <v>1</v>
      </c>
      <c r="Z929" s="464">
        <v>1</v>
      </c>
      <c r="AA929" s="464">
        <v>1</v>
      </c>
      <c r="AB929" s="464" t="s">
        <v>1056</v>
      </c>
      <c r="AC929" s="463" t="s">
        <v>6152</v>
      </c>
      <c r="AD929" s="463"/>
      <c r="AE929" s="463"/>
      <c r="AF929" s="463"/>
      <c r="AG929" s="463"/>
      <c r="AH929" s="463"/>
      <c r="AI929" s="463"/>
      <c r="AJ929" s="460"/>
      <c r="AK929" s="460"/>
      <c r="AL929" s="460"/>
      <c r="AM929" s="460"/>
      <c r="AN929" s="460"/>
      <c r="AO929" s="460"/>
      <c r="AP929" s="463" t="s">
        <v>289</v>
      </c>
      <c r="AQ929" s="463">
        <v>0</v>
      </c>
      <c r="AT929" s="177" t="s">
        <v>1684</v>
      </c>
      <c r="AU929" s="392" t="s">
        <v>5690</v>
      </c>
      <c r="AV929" s="392" t="s">
        <v>6153</v>
      </c>
      <c r="AW929" s="392" t="s">
        <v>5688</v>
      </c>
      <c r="AX929" s="450" t="s">
        <v>5688</v>
      </c>
    </row>
    <row r="930" spans="1:50" ht="35.15" hidden="1" customHeight="1">
      <c r="A930" s="149">
        <v>926</v>
      </c>
      <c r="B930" s="597" t="s">
        <v>1056</v>
      </c>
      <c r="C930" s="597"/>
      <c r="D930" s="597" t="s">
        <v>6154</v>
      </c>
      <c r="E930" s="597" t="s">
        <v>1071</v>
      </c>
      <c r="F930" s="597" t="s">
        <v>281</v>
      </c>
      <c r="G930" s="597">
        <v>1</v>
      </c>
      <c r="H930" s="597">
        <v>0</v>
      </c>
      <c r="I930" s="597" t="s">
        <v>6109</v>
      </c>
      <c r="J930" s="597" t="s">
        <v>6155</v>
      </c>
      <c r="K930" s="597" t="s">
        <v>1071</v>
      </c>
      <c r="L930" s="597" t="s">
        <v>1061</v>
      </c>
      <c r="M930" s="597" t="s">
        <v>1062</v>
      </c>
      <c r="N930" s="597" t="s">
        <v>6156</v>
      </c>
      <c r="O930" s="597" t="s">
        <v>6157</v>
      </c>
      <c r="P930" s="597" t="s">
        <v>6158</v>
      </c>
      <c r="Q930" s="597">
        <v>76561</v>
      </c>
      <c r="R930" s="621">
        <v>75536</v>
      </c>
      <c r="S930" s="621">
        <v>74085</v>
      </c>
      <c r="T930" s="621">
        <v>1203</v>
      </c>
      <c r="U930" s="621">
        <v>248</v>
      </c>
      <c r="V930" s="621">
        <v>1451</v>
      </c>
      <c r="W930" s="622">
        <v>0.98080000000000001</v>
      </c>
      <c r="X930" s="464">
        <v>1</v>
      </c>
      <c r="Y930" s="464">
        <v>1</v>
      </c>
      <c r="Z930" s="464">
        <v>1</v>
      </c>
      <c r="AA930" s="464">
        <v>1</v>
      </c>
      <c r="AB930" s="464" t="s">
        <v>1056</v>
      </c>
      <c r="AC930" s="463" t="s">
        <v>6159</v>
      </c>
      <c r="AD930" s="463"/>
      <c r="AE930" s="463"/>
      <c r="AF930" s="463"/>
      <c r="AG930" s="463"/>
      <c r="AH930" s="463"/>
      <c r="AI930" s="463"/>
      <c r="AJ930" s="460"/>
      <c r="AK930" s="460"/>
      <c r="AL930" s="460"/>
      <c r="AM930" s="460"/>
      <c r="AN930" s="460"/>
      <c r="AO930" s="460"/>
      <c r="AP930" s="463" t="s">
        <v>289</v>
      </c>
      <c r="AQ930" s="463">
        <v>0</v>
      </c>
      <c r="AT930" s="177" t="s">
        <v>1684</v>
      </c>
      <c r="AU930" s="392" t="s">
        <v>5696</v>
      </c>
      <c r="AV930" s="392" t="s">
        <v>6160</v>
      </c>
      <c r="AW930" s="392" t="s">
        <v>5694</v>
      </c>
      <c r="AX930" s="450" t="s">
        <v>5694</v>
      </c>
    </row>
    <row r="931" spans="1:50" ht="35.15" hidden="1" customHeight="1">
      <c r="A931" s="149">
        <v>927</v>
      </c>
      <c r="B931" s="597" t="s">
        <v>1056</v>
      </c>
      <c r="C931" s="597"/>
      <c r="D931" s="597" t="s">
        <v>6161</v>
      </c>
      <c r="E931" s="597" t="s">
        <v>6162</v>
      </c>
      <c r="F931" s="597" t="s">
        <v>281</v>
      </c>
      <c r="G931" s="597">
        <v>1</v>
      </c>
      <c r="H931" s="597">
        <v>0</v>
      </c>
      <c r="I931" s="597" t="s">
        <v>6109</v>
      </c>
      <c r="J931" s="597" t="s">
        <v>6163</v>
      </c>
      <c r="K931" s="597" t="s">
        <v>1056</v>
      </c>
      <c r="L931" s="597" t="s">
        <v>1061</v>
      </c>
      <c r="M931" s="597" t="s">
        <v>1062</v>
      </c>
      <c r="N931" s="597" t="s">
        <v>6162</v>
      </c>
      <c r="O931" s="597" t="s">
        <v>6164</v>
      </c>
      <c r="P931" s="597" t="s">
        <v>6165</v>
      </c>
      <c r="Q931" s="597">
        <v>46989</v>
      </c>
      <c r="R931" s="621">
        <v>46390</v>
      </c>
      <c r="S931" s="621">
        <v>46065</v>
      </c>
      <c r="T931" s="621">
        <v>325</v>
      </c>
      <c r="U931" s="621">
        <v>0</v>
      </c>
      <c r="V931" s="621">
        <v>325</v>
      </c>
      <c r="W931" s="622">
        <v>0.99299999999999999</v>
      </c>
      <c r="X931" s="464">
        <v>1</v>
      </c>
      <c r="Y931" s="464">
        <v>1</v>
      </c>
      <c r="Z931" s="464">
        <v>1</v>
      </c>
      <c r="AA931" s="464">
        <v>1</v>
      </c>
      <c r="AB931" s="464" t="s">
        <v>1056</v>
      </c>
      <c r="AC931" s="463" t="s">
        <v>6166</v>
      </c>
      <c r="AD931" s="463"/>
      <c r="AE931" s="463"/>
      <c r="AF931" s="463"/>
      <c r="AG931" s="463"/>
      <c r="AH931" s="463"/>
      <c r="AI931" s="463"/>
      <c r="AJ931" s="460"/>
      <c r="AK931" s="460"/>
      <c r="AL931" s="460"/>
      <c r="AM931" s="460"/>
      <c r="AN931" s="460"/>
      <c r="AO931" s="460"/>
      <c r="AP931" s="463" t="s">
        <v>289</v>
      </c>
      <c r="AQ931" s="463">
        <v>0</v>
      </c>
      <c r="AT931" s="177" t="s">
        <v>1684</v>
      </c>
      <c r="AU931" s="392" t="s">
        <v>5702</v>
      </c>
      <c r="AV931" s="392" t="s">
        <v>6167</v>
      </c>
      <c r="AW931" s="392" t="s">
        <v>5700</v>
      </c>
      <c r="AX931" s="450" t="s">
        <v>5700</v>
      </c>
    </row>
    <row r="932" spans="1:50" ht="35.15" hidden="1" customHeight="1">
      <c r="A932" s="149">
        <v>928</v>
      </c>
      <c r="B932" s="597" t="s">
        <v>1056</v>
      </c>
      <c r="C932" s="597"/>
      <c r="D932" s="597" t="s">
        <v>6168</v>
      </c>
      <c r="E932" s="597" t="s">
        <v>6169</v>
      </c>
      <c r="F932" s="597" t="s">
        <v>281</v>
      </c>
      <c r="G932" s="597">
        <v>1</v>
      </c>
      <c r="H932" s="597">
        <v>0</v>
      </c>
      <c r="I932" s="597" t="s">
        <v>6109</v>
      </c>
      <c r="J932" s="597" t="s">
        <v>6170</v>
      </c>
      <c r="K932" s="597" t="s">
        <v>1088</v>
      </c>
      <c r="L932" s="597" t="s">
        <v>1061</v>
      </c>
      <c r="M932" s="597" t="s">
        <v>1062</v>
      </c>
      <c r="N932" s="597" t="s">
        <v>6171</v>
      </c>
      <c r="O932" s="597" t="s">
        <v>6172</v>
      </c>
      <c r="P932" s="597" t="s">
        <v>6173</v>
      </c>
      <c r="Q932" s="597">
        <v>53450</v>
      </c>
      <c r="R932" s="621">
        <v>50120</v>
      </c>
      <c r="S932" s="621">
        <v>47891</v>
      </c>
      <c r="T932" s="621">
        <v>1697</v>
      </c>
      <c r="U932" s="621">
        <v>532</v>
      </c>
      <c r="V932" s="621">
        <v>2229</v>
      </c>
      <c r="W932" s="622">
        <v>0.95550000000000002</v>
      </c>
      <c r="X932" s="464">
        <v>0</v>
      </c>
      <c r="Y932" s="464">
        <v>1</v>
      </c>
      <c r="Z932" s="464">
        <v>1</v>
      </c>
      <c r="AA932" s="464">
        <v>0</v>
      </c>
      <c r="AB932" s="464" t="s">
        <v>1056</v>
      </c>
      <c r="AC932" s="463" t="s">
        <v>6174</v>
      </c>
      <c r="AD932" s="463"/>
      <c r="AE932" s="463"/>
      <c r="AF932" s="463"/>
      <c r="AG932" s="463"/>
      <c r="AH932" s="463"/>
      <c r="AI932" s="463"/>
      <c r="AJ932" s="460"/>
      <c r="AK932" s="460"/>
      <c r="AL932" s="460"/>
      <c r="AM932" s="460"/>
      <c r="AN932" s="460"/>
      <c r="AO932" s="460"/>
      <c r="AP932" s="463" t="s">
        <v>289</v>
      </c>
      <c r="AQ932" s="463">
        <v>0</v>
      </c>
      <c r="AT932" s="177" t="s">
        <v>1684</v>
      </c>
      <c r="AU932" s="392" t="s">
        <v>5709</v>
      </c>
      <c r="AV932" s="392" t="s">
        <v>6175</v>
      </c>
      <c r="AW932" s="392" t="s">
        <v>6176</v>
      </c>
      <c r="AX932" s="450" t="s">
        <v>5706</v>
      </c>
    </row>
    <row r="933" spans="1:50" ht="35.15" hidden="1" customHeight="1">
      <c r="A933" s="149">
        <v>929</v>
      </c>
      <c r="B933" s="597" t="s">
        <v>1056</v>
      </c>
      <c r="C933" s="597"/>
      <c r="D933" s="597" t="s">
        <v>6177</v>
      </c>
      <c r="E933" s="597" t="s">
        <v>6178</v>
      </c>
      <c r="F933" s="597" t="s">
        <v>281</v>
      </c>
      <c r="G933" s="597">
        <v>1</v>
      </c>
      <c r="H933" s="597">
        <v>0</v>
      </c>
      <c r="I933" s="597" t="s">
        <v>6109</v>
      </c>
      <c r="J933" s="597" t="s">
        <v>6131</v>
      </c>
      <c r="K933" s="597" t="s">
        <v>1088</v>
      </c>
      <c r="L933" s="597" t="s">
        <v>1061</v>
      </c>
      <c r="M933" s="597" t="s">
        <v>1062</v>
      </c>
      <c r="N933" s="597" t="s">
        <v>6178</v>
      </c>
      <c r="O933" s="597" t="s">
        <v>6178</v>
      </c>
      <c r="P933" s="597" t="s">
        <v>6179</v>
      </c>
      <c r="Q933" s="597">
        <v>14823</v>
      </c>
      <c r="R933" s="621">
        <v>12726</v>
      </c>
      <c r="S933" s="621">
        <v>12208</v>
      </c>
      <c r="T933" s="621">
        <v>518</v>
      </c>
      <c r="U933" s="621">
        <v>0</v>
      </c>
      <c r="V933" s="621">
        <v>518</v>
      </c>
      <c r="W933" s="622">
        <v>0.95930000000000004</v>
      </c>
      <c r="X933" s="464">
        <v>0</v>
      </c>
      <c r="Y933" s="464">
        <v>1</v>
      </c>
      <c r="Z933" s="464">
        <v>1</v>
      </c>
      <c r="AA933" s="464">
        <v>0</v>
      </c>
      <c r="AB933" s="464" t="s">
        <v>1056</v>
      </c>
      <c r="AC933" s="463" t="s">
        <v>6180</v>
      </c>
      <c r="AD933" s="463"/>
      <c r="AE933" s="463"/>
      <c r="AF933" s="463"/>
      <c r="AG933" s="463"/>
      <c r="AH933" s="463"/>
      <c r="AI933" s="463"/>
      <c r="AJ933" s="460"/>
      <c r="AK933" s="460"/>
      <c r="AL933" s="460"/>
      <c r="AM933" s="460"/>
      <c r="AN933" s="460"/>
      <c r="AO933" s="460"/>
      <c r="AP933" s="463" t="s">
        <v>289</v>
      </c>
      <c r="AQ933" s="463">
        <v>0</v>
      </c>
      <c r="AT933" s="177" t="s">
        <v>1684</v>
      </c>
      <c r="AU933" s="392" t="s">
        <v>5714</v>
      </c>
      <c r="AV933" s="392" t="s">
        <v>6181</v>
      </c>
      <c r="AW933" s="392" t="s">
        <v>6182</v>
      </c>
      <c r="AX933" s="450" t="s">
        <v>5712</v>
      </c>
    </row>
    <row r="934" spans="1:50" ht="35.15" hidden="1" customHeight="1">
      <c r="A934" s="149">
        <v>930</v>
      </c>
      <c r="B934" s="597" t="s">
        <v>1056</v>
      </c>
      <c r="C934" s="597"/>
      <c r="D934" s="597" t="s">
        <v>6183</v>
      </c>
      <c r="E934" s="597" t="s">
        <v>6184</v>
      </c>
      <c r="F934" s="597" t="s">
        <v>281</v>
      </c>
      <c r="G934" s="597">
        <v>1</v>
      </c>
      <c r="H934" s="597">
        <v>0</v>
      </c>
      <c r="I934" s="597" t="s">
        <v>6109</v>
      </c>
      <c r="J934" s="597" t="s">
        <v>6185</v>
      </c>
      <c r="K934" s="597" t="s">
        <v>1088</v>
      </c>
      <c r="L934" s="597" t="s">
        <v>1061</v>
      </c>
      <c r="M934" s="597" t="s">
        <v>1062</v>
      </c>
      <c r="N934" s="597" t="s">
        <v>6186</v>
      </c>
      <c r="O934" s="597" t="s">
        <v>6187</v>
      </c>
      <c r="P934" s="597" t="s">
        <v>6188</v>
      </c>
      <c r="Q934" s="597">
        <v>54849</v>
      </c>
      <c r="R934" s="621">
        <v>57370</v>
      </c>
      <c r="S934" s="621">
        <v>57019</v>
      </c>
      <c r="T934" s="621">
        <v>224</v>
      </c>
      <c r="U934" s="621">
        <v>127</v>
      </c>
      <c r="V934" s="621">
        <v>351</v>
      </c>
      <c r="W934" s="622">
        <v>0.99390000000000001</v>
      </c>
      <c r="X934" s="464">
        <v>1</v>
      </c>
      <c r="Y934" s="464">
        <v>1</v>
      </c>
      <c r="Z934" s="464">
        <v>1</v>
      </c>
      <c r="AA934" s="464">
        <v>1</v>
      </c>
      <c r="AB934" s="464" t="s">
        <v>1056</v>
      </c>
      <c r="AC934" s="463" t="s">
        <v>6189</v>
      </c>
      <c r="AD934" s="463"/>
      <c r="AE934" s="463"/>
      <c r="AF934" s="463"/>
      <c r="AG934" s="463"/>
      <c r="AH934" s="463"/>
      <c r="AI934" s="463"/>
      <c r="AJ934" s="460"/>
      <c r="AK934" s="460"/>
      <c r="AL934" s="460"/>
      <c r="AM934" s="460"/>
      <c r="AN934" s="460"/>
      <c r="AO934" s="460"/>
      <c r="AP934" s="463" t="s">
        <v>289</v>
      </c>
      <c r="AQ934" s="463">
        <v>0</v>
      </c>
      <c r="AT934" s="177" t="s">
        <v>1684</v>
      </c>
      <c r="AU934" s="392" t="s">
        <v>5719</v>
      </c>
      <c r="AV934" s="392" t="s">
        <v>6190</v>
      </c>
      <c r="AW934" s="392" t="s">
        <v>5717</v>
      </c>
      <c r="AX934" s="450" t="s">
        <v>5717</v>
      </c>
    </row>
    <row r="935" spans="1:50" ht="35.15" hidden="1" customHeight="1">
      <c r="A935" s="149">
        <v>931</v>
      </c>
      <c r="B935" s="597" t="s">
        <v>1056</v>
      </c>
      <c r="C935" s="597"/>
      <c r="D935" s="597" t="s">
        <v>6191</v>
      </c>
      <c r="E935" s="597" t="s">
        <v>6192</v>
      </c>
      <c r="F935" s="597" t="s">
        <v>281</v>
      </c>
      <c r="G935" s="597">
        <v>1</v>
      </c>
      <c r="H935" s="597">
        <v>0</v>
      </c>
      <c r="I935" s="597" t="s">
        <v>6109</v>
      </c>
      <c r="J935" s="597" t="s">
        <v>6124</v>
      </c>
      <c r="K935" s="597" t="s">
        <v>1056</v>
      </c>
      <c r="L935" s="597" t="s">
        <v>1061</v>
      </c>
      <c r="M935" s="597" t="s">
        <v>1062</v>
      </c>
      <c r="N935" s="597" t="s">
        <v>6193</v>
      </c>
      <c r="O935" s="597" t="s">
        <v>6194</v>
      </c>
      <c r="P935" s="597" t="s">
        <v>6195</v>
      </c>
      <c r="Q935" s="597">
        <v>52044</v>
      </c>
      <c r="R935" s="621">
        <v>67003</v>
      </c>
      <c r="S935" s="621">
        <v>66658</v>
      </c>
      <c r="T935" s="621">
        <v>215</v>
      </c>
      <c r="U935" s="621">
        <v>130</v>
      </c>
      <c r="V935" s="621">
        <v>345</v>
      </c>
      <c r="W935" s="622">
        <v>0.99490000000000001</v>
      </c>
      <c r="X935" s="464">
        <v>1</v>
      </c>
      <c r="Y935" s="464">
        <v>1</v>
      </c>
      <c r="Z935" s="464">
        <v>1</v>
      </c>
      <c r="AA935" s="464">
        <v>1</v>
      </c>
      <c r="AB935" s="464" t="s">
        <v>1056</v>
      </c>
      <c r="AC935" s="463" t="s">
        <v>6196</v>
      </c>
      <c r="AD935" s="463"/>
      <c r="AE935" s="463"/>
      <c r="AF935" s="463"/>
      <c r="AG935" s="463"/>
      <c r="AH935" s="463"/>
      <c r="AI935" s="463"/>
      <c r="AJ935" s="460"/>
      <c r="AK935" s="460"/>
      <c r="AL935" s="460"/>
      <c r="AM935" s="460"/>
      <c r="AN935" s="460"/>
      <c r="AO935" s="460"/>
      <c r="AP935" s="463" t="s">
        <v>289</v>
      </c>
      <c r="AQ935" s="463">
        <v>0</v>
      </c>
      <c r="AT935" s="177" t="s">
        <v>1684</v>
      </c>
      <c r="AU935" s="392" t="s">
        <v>5725</v>
      </c>
      <c r="AV935" s="392" t="s">
        <v>6197</v>
      </c>
      <c r="AW935" s="392" t="s">
        <v>5723</v>
      </c>
      <c r="AX935" s="450" t="s">
        <v>5723</v>
      </c>
    </row>
    <row r="936" spans="1:50" ht="35.15" hidden="1" customHeight="1">
      <c r="A936" s="149">
        <v>932</v>
      </c>
      <c r="B936" s="597" t="s">
        <v>1056</v>
      </c>
      <c r="C936" s="597"/>
      <c r="D936" s="597" t="s">
        <v>6198</v>
      </c>
      <c r="E936" s="597" t="s">
        <v>6199</v>
      </c>
      <c r="F936" s="597" t="s">
        <v>281</v>
      </c>
      <c r="G936" s="597">
        <v>1</v>
      </c>
      <c r="H936" s="597">
        <v>0</v>
      </c>
      <c r="I936" s="597" t="s">
        <v>6109</v>
      </c>
      <c r="J936" s="597" t="s">
        <v>6200</v>
      </c>
      <c r="K936" s="597" t="s">
        <v>1071</v>
      </c>
      <c r="L936" s="597" t="s">
        <v>1061</v>
      </c>
      <c r="M936" s="597" t="s">
        <v>1062</v>
      </c>
      <c r="N936" s="597" t="s">
        <v>6199</v>
      </c>
      <c r="O936" s="597" t="s">
        <v>6201</v>
      </c>
      <c r="P936" s="597" t="s">
        <v>6202</v>
      </c>
      <c r="Q936" s="597">
        <v>21312</v>
      </c>
      <c r="R936" s="621">
        <v>19117</v>
      </c>
      <c r="S936" s="621">
        <v>18765</v>
      </c>
      <c r="T936" s="621">
        <v>318</v>
      </c>
      <c r="U936" s="621">
        <v>34</v>
      </c>
      <c r="V936" s="621">
        <v>352</v>
      </c>
      <c r="W936" s="622">
        <v>0.98160000000000003</v>
      </c>
      <c r="X936" s="464">
        <v>1</v>
      </c>
      <c r="Y936" s="464">
        <v>1</v>
      </c>
      <c r="Z936" s="464">
        <v>1</v>
      </c>
      <c r="AA936" s="464">
        <v>1</v>
      </c>
      <c r="AB936" s="464" t="s">
        <v>1056</v>
      </c>
      <c r="AC936" s="463" t="s">
        <v>6203</v>
      </c>
      <c r="AD936" s="463"/>
      <c r="AE936" s="463"/>
      <c r="AF936" s="463"/>
      <c r="AG936" s="463"/>
      <c r="AH936" s="463"/>
      <c r="AI936" s="463"/>
      <c r="AJ936" s="460"/>
      <c r="AK936" s="460"/>
      <c r="AL936" s="460"/>
      <c r="AM936" s="460"/>
      <c r="AN936" s="460"/>
      <c r="AO936" s="460"/>
      <c r="AP936" s="463" t="s">
        <v>289</v>
      </c>
      <c r="AQ936" s="463">
        <v>0</v>
      </c>
      <c r="AT936" s="177" t="s">
        <v>1684</v>
      </c>
      <c r="AU936" s="392" t="s">
        <v>5730</v>
      </c>
      <c r="AV936" s="392" t="s">
        <v>6204</v>
      </c>
      <c r="AW936" s="392" t="s">
        <v>6205</v>
      </c>
      <c r="AX936" s="450" t="s">
        <v>5728</v>
      </c>
    </row>
    <row r="937" spans="1:50" ht="35.15" hidden="1" customHeight="1">
      <c r="A937" s="149">
        <v>933</v>
      </c>
      <c r="B937" s="597" t="s">
        <v>1056</v>
      </c>
      <c r="C937" s="597"/>
      <c r="D937" s="597" t="s">
        <v>6206</v>
      </c>
      <c r="E937" s="597" t="s">
        <v>6207</v>
      </c>
      <c r="F937" s="597" t="s">
        <v>281</v>
      </c>
      <c r="G937" s="597">
        <v>1</v>
      </c>
      <c r="H937" s="597">
        <v>0</v>
      </c>
      <c r="I937" s="597" t="s">
        <v>6109</v>
      </c>
      <c r="J937" s="597" t="s">
        <v>6155</v>
      </c>
      <c r="K937" s="597" t="s">
        <v>1071</v>
      </c>
      <c r="L937" s="597" t="s">
        <v>1061</v>
      </c>
      <c r="M937" s="597" t="s">
        <v>1062</v>
      </c>
      <c r="N937" s="597" t="s">
        <v>6199</v>
      </c>
      <c r="O937" s="597" t="s">
        <v>6199</v>
      </c>
      <c r="P937" s="597" t="s">
        <v>6208</v>
      </c>
      <c r="Q937" s="597">
        <v>2916</v>
      </c>
      <c r="R937" s="621">
        <v>2945</v>
      </c>
      <c r="S937" s="621">
        <v>2906</v>
      </c>
      <c r="T937" s="621">
        <v>39</v>
      </c>
      <c r="U937" s="621">
        <v>0</v>
      </c>
      <c r="V937" s="621">
        <v>39</v>
      </c>
      <c r="W937" s="622">
        <v>0.98680000000000001</v>
      </c>
      <c r="X937" s="464">
        <v>1</v>
      </c>
      <c r="Y937" s="464">
        <v>1</v>
      </c>
      <c r="Z937" s="464">
        <v>1</v>
      </c>
      <c r="AA937" s="464">
        <v>1</v>
      </c>
      <c r="AB937" s="464" t="s">
        <v>1056</v>
      </c>
      <c r="AC937" s="463" t="s">
        <v>6209</v>
      </c>
      <c r="AD937" s="463"/>
      <c r="AE937" s="463"/>
      <c r="AF937" s="463"/>
      <c r="AG937" s="463"/>
      <c r="AH937" s="463"/>
      <c r="AI937" s="463"/>
      <c r="AJ937" s="460"/>
      <c r="AK937" s="460"/>
      <c r="AL937" s="460"/>
      <c r="AM937" s="460"/>
      <c r="AN937" s="460"/>
      <c r="AO937" s="460"/>
      <c r="AP937" s="463" t="s">
        <v>289</v>
      </c>
      <c r="AQ937" s="463">
        <v>0</v>
      </c>
      <c r="AT937" s="177" t="s">
        <v>1684</v>
      </c>
      <c r="AU937" s="392" t="s">
        <v>5735</v>
      </c>
      <c r="AV937" s="392" t="s">
        <v>6210</v>
      </c>
      <c r="AW937" s="392" t="s">
        <v>6211</v>
      </c>
      <c r="AX937" s="450" t="s">
        <v>5733</v>
      </c>
    </row>
    <row r="938" spans="1:50" ht="35.15" hidden="1" customHeight="1">
      <c r="A938" s="149">
        <v>934</v>
      </c>
      <c r="B938" s="597" t="s">
        <v>1069</v>
      </c>
      <c r="C938" s="597"/>
      <c r="D938" s="597" t="s">
        <v>6212</v>
      </c>
      <c r="E938" s="597" t="s">
        <v>6213</v>
      </c>
      <c r="F938" s="597" t="s">
        <v>281</v>
      </c>
      <c r="G938" s="597">
        <v>1</v>
      </c>
      <c r="H938" s="597">
        <v>0</v>
      </c>
      <c r="I938" s="597" t="s">
        <v>6109</v>
      </c>
      <c r="J938" s="597" t="s">
        <v>6214</v>
      </c>
      <c r="K938" s="597" t="s">
        <v>2605</v>
      </c>
      <c r="L938" s="597" t="s">
        <v>1116</v>
      </c>
      <c r="M938" s="597" t="s">
        <v>285</v>
      </c>
      <c r="N938" s="597" t="s">
        <v>6215</v>
      </c>
      <c r="O938" s="597" t="s">
        <v>6216</v>
      </c>
      <c r="P938" s="597" t="s">
        <v>6217</v>
      </c>
      <c r="Q938" s="597">
        <v>23488</v>
      </c>
      <c r="R938" s="621">
        <v>22837</v>
      </c>
      <c r="S938" s="621">
        <v>22760</v>
      </c>
      <c r="T938" s="621">
        <v>77</v>
      </c>
      <c r="U938" s="621">
        <v>0</v>
      </c>
      <c r="V938" s="621">
        <v>77</v>
      </c>
      <c r="W938" s="622">
        <v>0.99660000000000004</v>
      </c>
      <c r="X938" s="464">
        <v>1</v>
      </c>
      <c r="Y938" s="464">
        <v>1</v>
      </c>
      <c r="Z938" s="464">
        <v>1</v>
      </c>
      <c r="AA938" s="464">
        <v>1</v>
      </c>
      <c r="AB938" s="464" t="s">
        <v>1069</v>
      </c>
      <c r="AC938" s="463" t="s">
        <v>6218</v>
      </c>
      <c r="AD938" s="463"/>
      <c r="AE938" s="463"/>
      <c r="AF938" s="463"/>
      <c r="AG938" s="463"/>
      <c r="AH938" s="463"/>
      <c r="AI938" s="463"/>
      <c r="AJ938" s="460"/>
      <c r="AK938" s="460"/>
      <c r="AL938" s="460"/>
      <c r="AM938" s="460"/>
      <c r="AN938" s="460"/>
      <c r="AO938" s="460"/>
      <c r="AP938" s="463" t="s">
        <v>289</v>
      </c>
      <c r="AQ938" s="463">
        <v>0</v>
      </c>
      <c r="AT938" s="177" t="s">
        <v>1684</v>
      </c>
      <c r="AU938" s="392" t="s">
        <v>5740</v>
      </c>
      <c r="AV938" s="392" t="s">
        <v>6219</v>
      </c>
      <c r="AW938" s="392" t="s">
        <v>6220</v>
      </c>
      <c r="AX938" s="450" t="s">
        <v>5738</v>
      </c>
    </row>
    <row r="939" spans="1:50" ht="35.15" hidden="1" customHeight="1">
      <c r="A939" s="149">
        <v>935</v>
      </c>
      <c r="B939" s="597" t="s">
        <v>1056</v>
      </c>
      <c r="C939" s="597"/>
      <c r="D939" s="597" t="s">
        <v>6221</v>
      </c>
      <c r="E939" s="597" t="s">
        <v>6222</v>
      </c>
      <c r="F939" s="597" t="s">
        <v>281</v>
      </c>
      <c r="G939" s="597">
        <v>1</v>
      </c>
      <c r="H939" s="597">
        <v>0</v>
      </c>
      <c r="I939" s="597" t="s">
        <v>6109</v>
      </c>
      <c r="J939" s="597" t="s">
        <v>6223</v>
      </c>
      <c r="K939" s="597" t="s">
        <v>1088</v>
      </c>
      <c r="L939" s="597" t="s">
        <v>1061</v>
      </c>
      <c r="M939" s="597" t="s">
        <v>1062</v>
      </c>
      <c r="N939" s="597" t="s">
        <v>6222</v>
      </c>
      <c r="O939" s="597" t="s">
        <v>6222</v>
      </c>
      <c r="P939" s="597" t="s">
        <v>6224</v>
      </c>
      <c r="Q939" s="597">
        <v>29998</v>
      </c>
      <c r="R939" s="621">
        <v>30076</v>
      </c>
      <c r="S939" s="621">
        <v>29993</v>
      </c>
      <c r="T939" s="621">
        <v>83</v>
      </c>
      <c r="U939" s="621">
        <v>0</v>
      </c>
      <c r="V939" s="621">
        <v>83</v>
      </c>
      <c r="W939" s="622">
        <v>0.99719999999999998</v>
      </c>
      <c r="X939" s="464">
        <v>1</v>
      </c>
      <c r="Y939" s="464">
        <v>1</v>
      </c>
      <c r="Z939" s="464">
        <v>1</v>
      </c>
      <c r="AA939" s="464">
        <v>1</v>
      </c>
      <c r="AB939" s="464" t="s">
        <v>1056</v>
      </c>
      <c r="AC939" s="463" t="s">
        <v>6225</v>
      </c>
      <c r="AD939" s="463"/>
      <c r="AE939" s="463"/>
      <c r="AF939" s="463"/>
      <c r="AG939" s="463"/>
      <c r="AH939" s="463"/>
      <c r="AI939" s="463"/>
      <c r="AJ939" s="460"/>
      <c r="AK939" s="460"/>
      <c r="AL939" s="460"/>
      <c r="AM939" s="460"/>
      <c r="AN939" s="460"/>
      <c r="AO939" s="460"/>
      <c r="AP939" s="463" t="s">
        <v>289</v>
      </c>
      <c r="AQ939" s="463">
        <v>0</v>
      </c>
      <c r="AT939" s="177" t="s">
        <v>1684</v>
      </c>
      <c r="AU939" s="392" t="s">
        <v>5745</v>
      </c>
      <c r="AV939" s="392" t="s">
        <v>6226</v>
      </c>
      <c r="AW939" s="392" t="s">
        <v>5743</v>
      </c>
      <c r="AX939" s="450" t="s">
        <v>5743</v>
      </c>
    </row>
    <row r="940" spans="1:50" ht="35.15" hidden="1" customHeight="1">
      <c r="A940" s="149">
        <v>936</v>
      </c>
      <c r="B940" s="597" t="s">
        <v>1056</v>
      </c>
      <c r="C940" s="597"/>
      <c r="D940" s="597" t="s">
        <v>6227</v>
      </c>
      <c r="E940" s="597" t="s">
        <v>6228</v>
      </c>
      <c r="F940" s="597" t="s">
        <v>281</v>
      </c>
      <c r="G940" s="597">
        <v>1</v>
      </c>
      <c r="H940" s="597">
        <v>0</v>
      </c>
      <c r="I940" s="597" t="s">
        <v>6109</v>
      </c>
      <c r="J940" s="597" t="s">
        <v>6228</v>
      </c>
      <c r="K940" s="597" t="s">
        <v>1056</v>
      </c>
      <c r="L940" s="597" t="s">
        <v>1061</v>
      </c>
      <c r="M940" s="597" t="s">
        <v>1062</v>
      </c>
      <c r="N940" s="597" t="s">
        <v>6228</v>
      </c>
      <c r="O940" s="597" t="s">
        <v>6228</v>
      </c>
      <c r="P940" s="597" t="s">
        <v>6229</v>
      </c>
      <c r="Q940" s="597">
        <v>30165</v>
      </c>
      <c r="R940" s="621">
        <v>30647</v>
      </c>
      <c r="S940" s="621">
        <v>29183</v>
      </c>
      <c r="T940" s="621">
        <v>1362</v>
      </c>
      <c r="U940" s="621">
        <v>102</v>
      </c>
      <c r="V940" s="621">
        <v>1464</v>
      </c>
      <c r="W940" s="622">
        <v>0.95220000000000005</v>
      </c>
      <c r="X940" s="464">
        <v>0</v>
      </c>
      <c r="Y940" s="464">
        <v>1</v>
      </c>
      <c r="Z940" s="464">
        <v>1</v>
      </c>
      <c r="AA940" s="464">
        <v>0</v>
      </c>
      <c r="AB940" s="464" t="s">
        <v>1056</v>
      </c>
      <c r="AC940" s="463" t="s">
        <v>6230</v>
      </c>
      <c r="AD940" s="463"/>
      <c r="AE940" s="463"/>
      <c r="AF940" s="463"/>
      <c r="AG940" s="463"/>
      <c r="AH940" s="463"/>
      <c r="AI940" s="463"/>
      <c r="AJ940" s="460"/>
      <c r="AK940" s="460"/>
      <c r="AL940" s="460"/>
      <c r="AM940" s="460"/>
      <c r="AN940" s="460"/>
      <c r="AO940" s="460"/>
      <c r="AP940" s="463" t="s">
        <v>289</v>
      </c>
      <c r="AQ940" s="463">
        <v>0</v>
      </c>
      <c r="AT940" s="177" t="s">
        <v>1684</v>
      </c>
      <c r="AU940" s="392" t="s">
        <v>5752</v>
      </c>
      <c r="AV940" s="392" t="s">
        <v>6231</v>
      </c>
      <c r="AW940" s="392" t="s">
        <v>5749</v>
      </c>
      <c r="AX940" s="450" t="s">
        <v>5749</v>
      </c>
    </row>
    <row r="941" spans="1:50" ht="35.15" hidden="1" customHeight="1">
      <c r="A941" s="149">
        <v>937</v>
      </c>
      <c r="B941" s="597" t="s">
        <v>1056</v>
      </c>
      <c r="C941" s="597"/>
      <c r="D941" s="597" t="s">
        <v>6232</v>
      </c>
      <c r="E941" s="597" t="s">
        <v>6233</v>
      </c>
      <c r="F941" s="597" t="s">
        <v>281</v>
      </c>
      <c r="G941" s="597">
        <v>1</v>
      </c>
      <c r="H941" s="597">
        <v>0</v>
      </c>
      <c r="I941" s="597" t="s">
        <v>6109</v>
      </c>
      <c r="J941" s="597" t="s">
        <v>6234</v>
      </c>
      <c r="K941" s="597" t="s">
        <v>1056</v>
      </c>
      <c r="L941" s="597" t="s">
        <v>1061</v>
      </c>
      <c r="M941" s="597" t="s">
        <v>1062</v>
      </c>
      <c r="N941" s="597" t="s">
        <v>6233</v>
      </c>
      <c r="O941" s="597" t="s">
        <v>6233</v>
      </c>
      <c r="P941" s="597" t="s">
        <v>6235</v>
      </c>
      <c r="Q941" s="597">
        <v>25636</v>
      </c>
      <c r="R941" s="621">
        <v>24259</v>
      </c>
      <c r="S941" s="621">
        <v>24025</v>
      </c>
      <c r="T941" s="621">
        <v>140</v>
      </c>
      <c r="U941" s="621">
        <v>94</v>
      </c>
      <c r="V941" s="621">
        <v>234</v>
      </c>
      <c r="W941" s="622">
        <v>0.99039999999999995</v>
      </c>
      <c r="X941" s="464">
        <v>1</v>
      </c>
      <c r="Y941" s="464">
        <v>1</v>
      </c>
      <c r="Z941" s="464">
        <v>1</v>
      </c>
      <c r="AA941" s="464">
        <v>1</v>
      </c>
      <c r="AB941" s="464" t="s">
        <v>1056</v>
      </c>
      <c r="AC941" s="463" t="s">
        <v>6236</v>
      </c>
      <c r="AD941" s="463"/>
      <c r="AE941" s="463"/>
      <c r="AF941" s="463"/>
      <c r="AG941" s="463"/>
      <c r="AH941" s="463"/>
      <c r="AI941" s="463"/>
      <c r="AJ941" s="460"/>
      <c r="AK941" s="460"/>
      <c r="AL941" s="460"/>
      <c r="AM941" s="460"/>
      <c r="AN941" s="460"/>
      <c r="AO941" s="460"/>
      <c r="AP941" s="463" t="s">
        <v>289</v>
      </c>
      <c r="AQ941" s="463">
        <v>0</v>
      </c>
      <c r="AT941" s="177" t="s">
        <v>1684</v>
      </c>
      <c r="AU941" s="392" t="s">
        <v>5758</v>
      </c>
      <c r="AV941" s="392" t="s">
        <v>6237</v>
      </c>
      <c r="AW941" s="392" t="s">
        <v>5756</v>
      </c>
      <c r="AX941" s="450" t="s">
        <v>5756</v>
      </c>
    </row>
    <row r="942" spans="1:50" ht="35.15" hidden="1" customHeight="1">
      <c r="A942" s="149">
        <v>938</v>
      </c>
      <c r="B942" s="597" t="s">
        <v>1056</v>
      </c>
      <c r="C942" s="597"/>
      <c r="D942" s="597" t="s">
        <v>6238</v>
      </c>
      <c r="E942" s="597" t="s">
        <v>6239</v>
      </c>
      <c r="F942" s="597" t="s">
        <v>281</v>
      </c>
      <c r="G942" s="597">
        <v>1</v>
      </c>
      <c r="H942" s="597">
        <v>0</v>
      </c>
      <c r="I942" s="597" t="s">
        <v>6109</v>
      </c>
      <c r="J942" s="597" t="s">
        <v>4046</v>
      </c>
      <c r="K942" s="597" t="s">
        <v>6148</v>
      </c>
      <c r="L942" s="597" t="s">
        <v>1061</v>
      </c>
      <c r="M942" s="597" t="s">
        <v>1062</v>
      </c>
      <c r="N942" s="597" t="s">
        <v>6239</v>
      </c>
      <c r="O942" s="597" t="s">
        <v>6239</v>
      </c>
      <c r="P942" s="597" t="s">
        <v>6240</v>
      </c>
      <c r="Q942" s="597">
        <v>20528</v>
      </c>
      <c r="R942" s="621">
        <v>20470</v>
      </c>
      <c r="S942" s="621">
        <v>20470</v>
      </c>
      <c r="T942" s="621">
        <v>0</v>
      </c>
      <c r="U942" s="621">
        <v>0</v>
      </c>
      <c r="V942" s="621">
        <v>0</v>
      </c>
      <c r="W942" s="622">
        <v>1</v>
      </c>
      <c r="X942" s="464">
        <v>1</v>
      </c>
      <c r="Y942" s="464">
        <v>1</v>
      </c>
      <c r="Z942" s="464">
        <v>1</v>
      </c>
      <c r="AA942" s="464">
        <v>1</v>
      </c>
      <c r="AB942" s="464" t="s">
        <v>1056</v>
      </c>
      <c r="AC942" s="463" t="s">
        <v>6241</v>
      </c>
      <c r="AD942" s="463"/>
      <c r="AE942" s="463"/>
      <c r="AF942" s="463"/>
      <c r="AG942" s="463"/>
      <c r="AH942" s="463"/>
      <c r="AI942" s="463"/>
      <c r="AJ942" s="460"/>
      <c r="AK942" s="460"/>
      <c r="AL942" s="460"/>
      <c r="AM942" s="460"/>
      <c r="AN942" s="460"/>
      <c r="AO942" s="460"/>
      <c r="AP942" s="463" t="s">
        <v>289</v>
      </c>
      <c r="AQ942" s="463">
        <v>0</v>
      </c>
      <c r="AT942" s="177" t="s">
        <v>1684</v>
      </c>
      <c r="AU942" s="392" t="s">
        <v>5764</v>
      </c>
      <c r="AV942" s="392" t="s">
        <v>6242</v>
      </c>
      <c r="AW942" s="392" t="s">
        <v>6243</v>
      </c>
      <c r="AX942" s="450" t="s">
        <v>5762</v>
      </c>
    </row>
    <row r="943" spans="1:50" ht="35.15" hidden="1" customHeight="1">
      <c r="A943" s="149">
        <v>939</v>
      </c>
      <c r="B943" s="597" t="s">
        <v>1056</v>
      </c>
      <c r="C943" s="597"/>
      <c r="D943" s="597" t="s">
        <v>6244</v>
      </c>
      <c r="E943" s="597" t="s">
        <v>6245</v>
      </c>
      <c r="F943" s="597" t="s">
        <v>281</v>
      </c>
      <c r="G943" s="597">
        <v>1</v>
      </c>
      <c r="H943" s="597">
        <v>0</v>
      </c>
      <c r="I943" s="597" t="s">
        <v>6109</v>
      </c>
      <c r="J943" s="597" t="s">
        <v>6246</v>
      </c>
      <c r="K943" s="597" t="s">
        <v>6148</v>
      </c>
      <c r="L943" s="597" t="s">
        <v>1061</v>
      </c>
      <c r="M943" s="597" t="s">
        <v>1062</v>
      </c>
      <c r="N943" s="597" t="s">
        <v>6245</v>
      </c>
      <c r="O943" s="597" t="s">
        <v>6245</v>
      </c>
      <c r="P943" s="597" t="s">
        <v>6247</v>
      </c>
      <c r="Q943" s="597">
        <v>20933</v>
      </c>
      <c r="R943" s="621">
        <v>20402</v>
      </c>
      <c r="S943" s="621">
        <v>20023</v>
      </c>
      <c r="T943" s="621">
        <v>178</v>
      </c>
      <c r="U943" s="621">
        <v>201</v>
      </c>
      <c r="V943" s="621">
        <v>379</v>
      </c>
      <c r="W943" s="622">
        <v>0.98140000000000005</v>
      </c>
      <c r="X943" s="464">
        <v>1</v>
      </c>
      <c r="Y943" s="464">
        <v>1</v>
      </c>
      <c r="Z943" s="464">
        <v>1</v>
      </c>
      <c r="AA943" s="464">
        <v>1</v>
      </c>
      <c r="AB943" s="464" t="s">
        <v>1056</v>
      </c>
      <c r="AC943" s="463" t="s">
        <v>6248</v>
      </c>
      <c r="AD943" s="463"/>
      <c r="AE943" s="463"/>
      <c r="AF943" s="463"/>
      <c r="AG943" s="463"/>
      <c r="AH943" s="463"/>
      <c r="AI943" s="463"/>
      <c r="AJ943" s="460"/>
      <c r="AK943" s="460"/>
      <c r="AL943" s="460"/>
      <c r="AM943" s="460"/>
      <c r="AN943" s="460"/>
      <c r="AO943" s="460"/>
      <c r="AP943" s="463" t="s">
        <v>289</v>
      </c>
      <c r="AQ943" s="463">
        <v>0</v>
      </c>
      <c r="AT943" s="177" t="s">
        <v>1684</v>
      </c>
      <c r="AU943" s="392" t="s">
        <v>5771</v>
      </c>
      <c r="AV943" s="392" t="s">
        <v>6249</v>
      </c>
      <c r="AW943" s="392" t="s">
        <v>5768</v>
      </c>
      <c r="AX943" s="450" t="s">
        <v>5768</v>
      </c>
    </row>
    <row r="944" spans="1:50" ht="35.15" hidden="1" customHeight="1">
      <c r="A944" s="149">
        <v>940</v>
      </c>
      <c r="B944" s="597" t="s">
        <v>1056</v>
      </c>
      <c r="C944" s="597"/>
      <c r="D944" s="597" t="s">
        <v>6250</v>
      </c>
      <c r="E944" s="597" t="s">
        <v>6251</v>
      </c>
      <c r="F944" s="597" t="s">
        <v>281</v>
      </c>
      <c r="G944" s="597">
        <v>1</v>
      </c>
      <c r="H944" s="597">
        <v>0</v>
      </c>
      <c r="I944" s="597" t="s">
        <v>6109</v>
      </c>
      <c r="J944" s="597" t="s">
        <v>6170</v>
      </c>
      <c r="K944" s="597" t="s">
        <v>1088</v>
      </c>
      <c r="L944" s="597" t="s">
        <v>1061</v>
      </c>
      <c r="M944" s="597" t="s">
        <v>1062</v>
      </c>
      <c r="N944" s="597" t="s">
        <v>6252</v>
      </c>
      <c r="O944" s="597" t="s">
        <v>6253</v>
      </c>
      <c r="P944" s="597" t="s">
        <v>6254</v>
      </c>
      <c r="Q944" s="597">
        <v>7412</v>
      </c>
      <c r="R944" s="621">
        <v>7259</v>
      </c>
      <c r="S944" s="621">
        <v>7015</v>
      </c>
      <c r="T944" s="621">
        <v>222</v>
      </c>
      <c r="U944" s="621">
        <v>22</v>
      </c>
      <c r="V944" s="621">
        <v>244</v>
      </c>
      <c r="W944" s="622">
        <v>0.96640000000000004</v>
      </c>
      <c r="X944" s="464">
        <v>0</v>
      </c>
      <c r="Y944" s="464">
        <v>1</v>
      </c>
      <c r="Z944" s="464">
        <v>1</v>
      </c>
      <c r="AA944" s="464">
        <v>0</v>
      </c>
      <c r="AB944" s="464" t="s">
        <v>1056</v>
      </c>
      <c r="AC944" s="463" t="s">
        <v>6255</v>
      </c>
      <c r="AD944" s="463"/>
      <c r="AE944" s="463"/>
      <c r="AF944" s="463"/>
      <c r="AG944" s="463"/>
      <c r="AH944" s="463"/>
      <c r="AI944" s="463"/>
      <c r="AJ944" s="460"/>
      <c r="AK944" s="460"/>
      <c r="AL944" s="460"/>
      <c r="AM944" s="460"/>
      <c r="AN944" s="460"/>
      <c r="AO944" s="460"/>
      <c r="AP944" s="463" t="s">
        <v>289</v>
      </c>
      <c r="AQ944" s="463">
        <v>0</v>
      </c>
      <c r="AT944" s="177" t="s">
        <v>1684</v>
      </c>
      <c r="AU944" s="392" t="s">
        <v>5776</v>
      </c>
      <c r="AV944" s="392" t="s">
        <v>6256</v>
      </c>
      <c r="AW944" s="392" t="s">
        <v>6257</v>
      </c>
      <c r="AX944" s="450" t="s">
        <v>5774</v>
      </c>
    </row>
    <row r="945" spans="1:50" ht="35.15" hidden="1" customHeight="1">
      <c r="A945" s="149">
        <v>941</v>
      </c>
      <c r="B945" s="597" t="s">
        <v>1056</v>
      </c>
      <c r="C945" s="597"/>
      <c r="D945" s="597" t="s">
        <v>6258</v>
      </c>
      <c r="E945" s="597" t="s">
        <v>6259</v>
      </c>
      <c r="F945" s="597" t="s">
        <v>281</v>
      </c>
      <c r="G945" s="597">
        <v>1</v>
      </c>
      <c r="H945" s="597">
        <v>0</v>
      </c>
      <c r="I945" s="597" t="s">
        <v>6109</v>
      </c>
      <c r="J945" s="597" t="s">
        <v>6260</v>
      </c>
      <c r="K945" s="597" t="s">
        <v>1056</v>
      </c>
      <c r="L945" s="597" t="s">
        <v>1061</v>
      </c>
      <c r="M945" s="597" t="s">
        <v>1062</v>
      </c>
      <c r="N945" s="597" t="s">
        <v>6259</v>
      </c>
      <c r="O945" s="597" t="s">
        <v>6261</v>
      </c>
      <c r="P945" s="597" t="s">
        <v>6262</v>
      </c>
      <c r="Q945" s="597">
        <v>9887</v>
      </c>
      <c r="R945" s="621">
        <v>14566</v>
      </c>
      <c r="S945" s="621">
        <v>13303</v>
      </c>
      <c r="T945" s="621">
        <v>1079</v>
      </c>
      <c r="U945" s="621">
        <v>184</v>
      </c>
      <c r="V945" s="621">
        <v>1263</v>
      </c>
      <c r="W945" s="622">
        <v>0.9133</v>
      </c>
      <c r="X945" s="464">
        <v>0</v>
      </c>
      <c r="Y945" s="464">
        <v>1</v>
      </c>
      <c r="Z945" s="464">
        <v>1</v>
      </c>
      <c r="AA945" s="464">
        <v>0</v>
      </c>
      <c r="AB945" s="464" t="s">
        <v>1056</v>
      </c>
      <c r="AC945" s="463" t="s">
        <v>6263</v>
      </c>
      <c r="AD945" s="463"/>
      <c r="AE945" s="463"/>
      <c r="AF945" s="463"/>
      <c r="AG945" s="463"/>
      <c r="AH945" s="463"/>
      <c r="AI945" s="463"/>
      <c r="AJ945" s="460"/>
      <c r="AK945" s="460"/>
      <c r="AL945" s="460"/>
      <c r="AM945" s="460"/>
      <c r="AN945" s="460"/>
      <c r="AO945" s="460"/>
      <c r="AP945" s="463" t="s">
        <v>289</v>
      </c>
      <c r="AQ945" s="463">
        <v>0</v>
      </c>
      <c r="AT945" s="177" t="s">
        <v>1684</v>
      </c>
      <c r="AU945" s="392" t="s">
        <v>5782</v>
      </c>
      <c r="AV945" s="392" t="s">
        <v>6264</v>
      </c>
      <c r="AW945" s="392" t="s">
        <v>5780</v>
      </c>
      <c r="AX945" s="450" t="s">
        <v>5780</v>
      </c>
    </row>
    <row r="946" spans="1:50" ht="35.15" hidden="1" customHeight="1">
      <c r="A946" s="149">
        <v>942</v>
      </c>
      <c r="B946" s="597" t="s">
        <v>1056</v>
      </c>
      <c r="C946" s="597"/>
      <c r="D946" s="597" t="s">
        <v>6265</v>
      </c>
      <c r="E946" s="597" t="s">
        <v>6266</v>
      </c>
      <c r="F946" s="597" t="s">
        <v>281</v>
      </c>
      <c r="G946" s="597">
        <v>1</v>
      </c>
      <c r="H946" s="597">
        <v>0</v>
      </c>
      <c r="I946" s="597" t="s">
        <v>6109</v>
      </c>
      <c r="J946" s="597" t="s">
        <v>6185</v>
      </c>
      <c r="K946" s="597" t="s">
        <v>1088</v>
      </c>
      <c r="L946" s="597" t="s">
        <v>1061</v>
      </c>
      <c r="M946" s="597" t="s">
        <v>1062</v>
      </c>
      <c r="N946" s="597" t="s">
        <v>6266</v>
      </c>
      <c r="O946" s="597" t="s">
        <v>6266</v>
      </c>
      <c r="P946" s="597" t="s">
        <v>6267</v>
      </c>
      <c r="Q946" s="597">
        <v>9309</v>
      </c>
      <c r="R946" s="621">
        <v>9064</v>
      </c>
      <c r="S946" s="621">
        <v>8998</v>
      </c>
      <c r="T946" s="621">
        <v>66</v>
      </c>
      <c r="U946" s="621">
        <v>0</v>
      </c>
      <c r="V946" s="621">
        <v>66</v>
      </c>
      <c r="W946" s="622">
        <v>0.99270000000000003</v>
      </c>
      <c r="X946" s="464">
        <v>1</v>
      </c>
      <c r="Y946" s="464">
        <v>1</v>
      </c>
      <c r="Z946" s="464">
        <v>1</v>
      </c>
      <c r="AA946" s="464">
        <v>1</v>
      </c>
      <c r="AB946" s="464" t="s">
        <v>1056</v>
      </c>
      <c r="AC946" s="463" t="s">
        <v>6268</v>
      </c>
      <c r="AD946" s="463"/>
      <c r="AE946" s="463"/>
      <c r="AF946" s="463"/>
      <c r="AG946" s="463"/>
      <c r="AH946" s="463"/>
      <c r="AI946" s="463"/>
      <c r="AJ946" s="460"/>
      <c r="AK946" s="460"/>
      <c r="AL946" s="460"/>
      <c r="AM946" s="460"/>
      <c r="AN946" s="460"/>
      <c r="AO946" s="460"/>
      <c r="AP946" s="463" t="s">
        <v>289</v>
      </c>
      <c r="AQ946" s="463">
        <v>0</v>
      </c>
      <c r="AT946" s="177" t="s">
        <v>1684</v>
      </c>
      <c r="AU946" s="392" t="s">
        <v>5788</v>
      </c>
      <c r="AV946" s="392" t="s">
        <v>6269</v>
      </c>
      <c r="AW946" s="392" t="s">
        <v>5786</v>
      </c>
      <c r="AX946" s="450" t="s">
        <v>5786</v>
      </c>
    </row>
    <row r="947" spans="1:50" ht="35.15" hidden="1" customHeight="1">
      <c r="A947" s="149">
        <v>943</v>
      </c>
      <c r="B947" s="597" t="s">
        <v>6270</v>
      </c>
      <c r="C947" s="597"/>
      <c r="D947" s="597" t="s">
        <v>6271</v>
      </c>
      <c r="E947" s="597" t="s">
        <v>6272</v>
      </c>
      <c r="F947" s="597" t="s">
        <v>281</v>
      </c>
      <c r="G947" s="597">
        <v>1</v>
      </c>
      <c r="H947" s="597">
        <v>0</v>
      </c>
      <c r="I947" s="597" t="s">
        <v>6109</v>
      </c>
      <c r="J947" s="597" t="s">
        <v>6234</v>
      </c>
      <c r="K947" s="597" t="s">
        <v>6273</v>
      </c>
      <c r="L947" s="597" t="s">
        <v>675</v>
      </c>
      <c r="M947" s="597" t="s">
        <v>285</v>
      </c>
      <c r="N947" s="597" t="s">
        <v>6272</v>
      </c>
      <c r="O947" s="597" t="s">
        <v>6272</v>
      </c>
      <c r="P947" s="597" t="s">
        <v>6274</v>
      </c>
      <c r="Q947" s="597">
        <v>15043</v>
      </c>
      <c r="R947" s="621">
        <v>13666</v>
      </c>
      <c r="S947" s="621">
        <v>13189</v>
      </c>
      <c r="T947" s="621">
        <v>440</v>
      </c>
      <c r="U947" s="621">
        <v>37</v>
      </c>
      <c r="V947" s="621">
        <v>477</v>
      </c>
      <c r="W947" s="622">
        <v>0.96509999999999996</v>
      </c>
      <c r="X947" s="464">
        <v>0</v>
      </c>
      <c r="Y947" s="464">
        <v>1</v>
      </c>
      <c r="Z947" s="464">
        <v>1</v>
      </c>
      <c r="AA947" s="464">
        <v>0</v>
      </c>
      <c r="AB947" s="464" t="s">
        <v>6270</v>
      </c>
      <c r="AC947" s="463" t="s">
        <v>6275</v>
      </c>
      <c r="AD947" s="463"/>
      <c r="AE947" s="463"/>
      <c r="AF947" s="463"/>
      <c r="AG947" s="463"/>
      <c r="AH947" s="463"/>
      <c r="AI947" s="463"/>
      <c r="AJ947" s="460"/>
      <c r="AK947" s="460"/>
      <c r="AL947" s="460"/>
      <c r="AM947" s="460"/>
      <c r="AN947" s="460"/>
      <c r="AO947" s="460"/>
      <c r="AP947" s="463" t="s">
        <v>289</v>
      </c>
      <c r="AQ947" s="463">
        <v>0</v>
      </c>
      <c r="AT947" s="177" t="s">
        <v>1684</v>
      </c>
      <c r="AU947" s="392" t="s">
        <v>5794</v>
      </c>
      <c r="AV947" s="392" t="s">
        <v>6276</v>
      </c>
      <c r="AW947" s="392" t="s">
        <v>5791</v>
      </c>
      <c r="AX947" s="450" t="s">
        <v>5791</v>
      </c>
    </row>
    <row r="948" spans="1:50" ht="35.15" hidden="1" customHeight="1">
      <c r="A948" s="149">
        <v>944</v>
      </c>
      <c r="B948" s="597" t="s">
        <v>1056</v>
      </c>
      <c r="C948" s="597"/>
      <c r="D948" s="597" t="s">
        <v>6277</v>
      </c>
      <c r="E948" s="597" t="s">
        <v>6278</v>
      </c>
      <c r="F948" s="597" t="s">
        <v>281</v>
      </c>
      <c r="G948" s="597">
        <v>2</v>
      </c>
      <c r="H948" s="597">
        <v>0</v>
      </c>
      <c r="I948" s="597" t="s">
        <v>6109</v>
      </c>
      <c r="J948" s="597" t="s">
        <v>6260</v>
      </c>
      <c r="K948" s="597" t="s">
        <v>1056</v>
      </c>
      <c r="L948" s="597" t="s">
        <v>1061</v>
      </c>
      <c r="M948" s="597" t="s">
        <v>1062</v>
      </c>
      <c r="N948" s="597" t="s">
        <v>6278</v>
      </c>
      <c r="O948" s="597" t="s">
        <v>6279</v>
      </c>
      <c r="P948" s="597" t="s">
        <v>6280</v>
      </c>
      <c r="Q948" s="597">
        <v>29971</v>
      </c>
      <c r="R948" s="621">
        <v>30045</v>
      </c>
      <c r="S948" s="621">
        <v>30045</v>
      </c>
      <c r="T948" s="621">
        <v>0</v>
      </c>
      <c r="U948" s="621">
        <v>0</v>
      </c>
      <c r="V948" s="621">
        <v>0</v>
      </c>
      <c r="W948" s="622">
        <v>1</v>
      </c>
      <c r="X948" s="464">
        <v>1</v>
      </c>
      <c r="Y948" s="464">
        <v>1</v>
      </c>
      <c r="Z948" s="464">
        <v>1</v>
      </c>
      <c r="AA948" s="464">
        <v>1</v>
      </c>
      <c r="AB948" s="464" t="s">
        <v>1056</v>
      </c>
      <c r="AC948" s="463" t="s">
        <v>6281</v>
      </c>
      <c r="AD948" s="463" t="s">
        <v>6282</v>
      </c>
      <c r="AE948" s="463"/>
      <c r="AF948" s="463"/>
      <c r="AG948" s="463"/>
      <c r="AH948" s="463"/>
      <c r="AI948" s="463"/>
      <c r="AJ948" s="460"/>
      <c r="AK948" s="460"/>
      <c r="AL948" s="460"/>
      <c r="AM948" s="460"/>
      <c r="AN948" s="460"/>
      <c r="AO948" s="460"/>
      <c r="AP948" s="463" t="s">
        <v>289</v>
      </c>
      <c r="AQ948" s="463">
        <v>0</v>
      </c>
      <c r="AT948" s="177" t="s">
        <v>1684</v>
      </c>
      <c r="AU948" s="392" t="s">
        <v>5800</v>
      </c>
      <c r="AV948" s="392" t="s">
        <v>6283</v>
      </c>
      <c r="AW948" s="392" t="s">
        <v>5797</v>
      </c>
      <c r="AX948" s="450" t="s">
        <v>5797</v>
      </c>
    </row>
    <row r="949" spans="1:50" ht="35.15" hidden="1" customHeight="1">
      <c r="A949" s="149">
        <v>945</v>
      </c>
      <c r="B949" s="597" t="s">
        <v>1056</v>
      </c>
      <c r="C949" s="597"/>
      <c r="D949" s="597" t="s">
        <v>6284</v>
      </c>
      <c r="E949" s="597" t="s">
        <v>6285</v>
      </c>
      <c r="F949" s="597" t="s">
        <v>281</v>
      </c>
      <c r="G949" s="597">
        <v>1</v>
      </c>
      <c r="H949" s="597">
        <v>0</v>
      </c>
      <c r="I949" s="597" t="s">
        <v>6109</v>
      </c>
      <c r="J949" s="597" t="s">
        <v>6124</v>
      </c>
      <c r="K949" s="597" t="s">
        <v>1056</v>
      </c>
      <c r="L949" s="597" t="s">
        <v>1061</v>
      </c>
      <c r="M949" s="597" t="s">
        <v>1062</v>
      </c>
      <c r="N949" s="597" t="s">
        <v>6285</v>
      </c>
      <c r="O949" s="597" t="s">
        <v>6285</v>
      </c>
      <c r="P949" s="597" t="s">
        <v>6286</v>
      </c>
      <c r="Q949" s="597">
        <v>9258</v>
      </c>
      <c r="R949" s="621">
        <v>7890</v>
      </c>
      <c r="S949" s="621">
        <v>7835</v>
      </c>
      <c r="T949" s="621">
        <v>55</v>
      </c>
      <c r="U949" s="621">
        <v>0</v>
      </c>
      <c r="V949" s="621">
        <v>55</v>
      </c>
      <c r="W949" s="622">
        <v>0.99299999999999999</v>
      </c>
      <c r="X949" s="464">
        <v>1</v>
      </c>
      <c r="Y949" s="464">
        <v>1</v>
      </c>
      <c r="Z949" s="464">
        <v>1</v>
      </c>
      <c r="AA949" s="464">
        <v>1</v>
      </c>
      <c r="AB949" s="464" t="s">
        <v>1056</v>
      </c>
      <c r="AC949" s="463" t="s">
        <v>6287</v>
      </c>
      <c r="AD949" s="463"/>
      <c r="AE949" s="463"/>
      <c r="AF949" s="463"/>
      <c r="AG949" s="463"/>
      <c r="AH949" s="463"/>
      <c r="AI949" s="463"/>
      <c r="AJ949" s="460"/>
      <c r="AK949" s="460"/>
      <c r="AL949" s="460"/>
      <c r="AM949" s="460"/>
      <c r="AN949" s="460"/>
      <c r="AO949" s="460"/>
      <c r="AP949" s="463" t="s">
        <v>289</v>
      </c>
      <c r="AQ949" s="463">
        <v>0</v>
      </c>
      <c r="AT949" s="177" t="s">
        <v>1684</v>
      </c>
      <c r="AU949" s="392" t="s">
        <v>5805</v>
      </c>
      <c r="AV949" s="392" t="s">
        <v>4714</v>
      </c>
      <c r="AW949" s="392" t="s">
        <v>3549</v>
      </c>
      <c r="AX949" s="450" t="s">
        <v>3549</v>
      </c>
    </row>
    <row r="950" spans="1:50" ht="35.15" hidden="1" customHeight="1">
      <c r="A950" s="149">
        <v>946</v>
      </c>
      <c r="B950" s="597" t="s">
        <v>6270</v>
      </c>
      <c r="C950" s="597"/>
      <c r="D950" s="597" t="s">
        <v>6288</v>
      </c>
      <c r="E950" s="597" t="s">
        <v>6289</v>
      </c>
      <c r="F950" s="597" t="s">
        <v>281</v>
      </c>
      <c r="G950" s="597">
        <v>1</v>
      </c>
      <c r="H950" s="597">
        <v>0</v>
      </c>
      <c r="I950" s="597" t="s">
        <v>6109</v>
      </c>
      <c r="J950" s="597" t="s">
        <v>6124</v>
      </c>
      <c r="K950" s="597" t="s">
        <v>6273</v>
      </c>
      <c r="L950" s="597" t="s">
        <v>675</v>
      </c>
      <c r="M950" s="597" t="s">
        <v>285</v>
      </c>
      <c r="N950" s="597" t="s">
        <v>6289</v>
      </c>
      <c r="O950" s="597" t="s">
        <v>6289</v>
      </c>
      <c r="P950" s="597" t="s">
        <v>6290</v>
      </c>
      <c r="Q950" s="597">
        <v>7617</v>
      </c>
      <c r="R950" s="621">
        <v>7617</v>
      </c>
      <c r="S950" s="621">
        <v>7589</v>
      </c>
      <c r="T950" s="621">
        <v>28</v>
      </c>
      <c r="U950" s="621">
        <v>0</v>
      </c>
      <c r="V950" s="621">
        <v>28</v>
      </c>
      <c r="W950" s="622">
        <v>0.99629999999999996</v>
      </c>
      <c r="X950" s="464">
        <v>1</v>
      </c>
      <c r="Y950" s="464">
        <v>1</v>
      </c>
      <c r="Z950" s="464">
        <v>1</v>
      </c>
      <c r="AA950" s="464">
        <v>1</v>
      </c>
      <c r="AB950" s="464" t="s">
        <v>6270</v>
      </c>
      <c r="AC950" s="463" t="s">
        <v>6291</v>
      </c>
      <c r="AD950" s="463"/>
      <c r="AE950" s="463"/>
      <c r="AF950" s="463"/>
      <c r="AG950" s="463"/>
      <c r="AH950" s="463"/>
      <c r="AI950" s="463"/>
      <c r="AJ950" s="460"/>
      <c r="AK950" s="460"/>
      <c r="AL950" s="460"/>
      <c r="AM950" s="460"/>
      <c r="AN950" s="460"/>
      <c r="AO950" s="460"/>
      <c r="AP950" s="463" t="s">
        <v>289</v>
      </c>
      <c r="AQ950" s="463">
        <v>0</v>
      </c>
      <c r="AT950" s="177" t="s">
        <v>1684</v>
      </c>
      <c r="AU950" s="392" t="s">
        <v>5812</v>
      </c>
      <c r="AV950" s="392" t="s">
        <v>6292</v>
      </c>
      <c r="AW950" s="392" t="s">
        <v>5809</v>
      </c>
      <c r="AX950" s="450" t="s">
        <v>5809</v>
      </c>
    </row>
    <row r="951" spans="1:50" ht="35.15" hidden="1" customHeight="1">
      <c r="A951" s="149">
        <v>947</v>
      </c>
      <c r="B951" s="597" t="s">
        <v>1056</v>
      </c>
      <c r="C951" s="597"/>
      <c r="D951" s="597" t="s">
        <v>6293</v>
      </c>
      <c r="E951" s="597" t="s">
        <v>6294</v>
      </c>
      <c r="F951" s="597" t="s">
        <v>281</v>
      </c>
      <c r="G951" s="597">
        <v>1</v>
      </c>
      <c r="H951" s="597">
        <v>0</v>
      </c>
      <c r="I951" s="597" t="s">
        <v>6109</v>
      </c>
      <c r="J951" s="597" t="s">
        <v>4046</v>
      </c>
      <c r="K951" s="597" t="s">
        <v>6148</v>
      </c>
      <c r="L951" s="597" t="s">
        <v>1061</v>
      </c>
      <c r="M951" s="597" t="s">
        <v>1062</v>
      </c>
      <c r="N951" s="597" t="s">
        <v>6294</v>
      </c>
      <c r="O951" s="597" t="s">
        <v>6295</v>
      </c>
      <c r="P951" s="597" t="s">
        <v>6296</v>
      </c>
      <c r="Q951" s="597">
        <v>25806</v>
      </c>
      <c r="R951" s="621">
        <v>25806</v>
      </c>
      <c r="S951" s="621">
        <v>25343</v>
      </c>
      <c r="T951" s="621">
        <v>358</v>
      </c>
      <c r="U951" s="621">
        <v>105</v>
      </c>
      <c r="V951" s="621">
        <v>463</v>
      </c>
      <c r="W951" s="622">
        <v>0.98209999999999997</v>
      </c>
      <c r="X951" s="464">
        <v>1</v>
      </c>
      <c r="Y951" s="464">
        <v>1</v>
      </c>
      <c r="Z951" s="464">
        <v>1</v>
      </c>
      <c r="AA951" s="464">
        <v>1</v>
      </c>
      <c r="AB951" s="464" t="s">
        <v>1056</v>
      </c>
      <c r="AC951" s="463" t="s">
        <v>6297</v>
      </c>
      <c r="AD951" s="463"/>
      <c r="AE951" s="463"/>
      <c r="AF951" s="463"/>
      <c r="AG951" s="463"/>
      <c r="AH951" s="463"/>
      <c r="AI951" s="463"/>
      <c r="AJ951" s="460"/>
      <c r="AK951" s="460"/>
      <c r="AL951" s="460"/>
      <c r="AM951" s="460"/>
      <c r="AN951" s="460"/>
      <c r="AO951" s="460"/>
      <c r="AP951" s="463" t="s">
        <v>289</v>
      </c>
      <c r="AQ951" s="463">
        <v>0</v>
      </c>
      <c r="AT951" s="177" t="s">
        <v>1684</v>
      </c>
      <c r="AU951" s="392" t="s">
        <v>5813</v>
      </c>
      <c r="AV951" s="392" t="s">
        <v>6298</v>
      </c>
      <c r="AW951" s="392" t="s">
        <v>6299</v>
      </c>
      <c r="AX951" s="450" t="s">
        <v>5809</v>
      </c>
    </row>
    <row r="952" spans="1:50" ht="35.15" hidden="1" customHeight="1">
      <c r="A952" s="149">
        <v>948</v>
      </c>
      <c r="B952" s="597" t="s">
        <v>1056</v>
      </c>
      <c r="C952" s="597"/>
      <c r="D952" s="597" t="s">
        <v>6300</v>
      </c>
      <c r="E952" s="597" t="s">
        <v>6301</v>
      </c>
      <c r="F952" s="597" t="s">
        <v>281</v>
      </c>
      <c r="G952" s="597">
        <v>1</v>
      </c>
      <c r="H952" s="597">
        <v>0</v>
      </c>
      <c r="I952" s="597" t="s">
        <v>6109</v>
      </c>
      <c r="J952" s="597" t="s">
        <v>4046</v>
      </c>
      <c r="K952" s="597" t="s">
        <v>6148</v>
      </c>
      <c r="L952" s="597" t="s">
        <v>1061</v>
      </c>
      <c r="M952" s="597" t="s">
        <v>1062</v>
      </c>
      <c r="N952" s="597" t="s">
        <v>6301</v>
      </c>
      <c r="O952" s="597" t="s">
        <v>6301</v>
      </c>
      <c r="P952" s="597" t="s">
        <v>6302</v>
      </c>
      <c r="Q952" s="597">
        <v>20326</v>
      </c>
      <c r="R952" s="621">
        <v>20001</v>
      </c>
      <c r="S952" s="621">
        <v>19694</v>
      </c>
      <c r="T952" s="621">
        <v>286</v>
      </c>
      <c r="U952" s="621">
        <v>21</v>
      </c>
      <c r="V952" s="621">
        <v>307</v>
      </c>
      <c r="W952" s="622">
        <v>0.98470000000000002</v>
      </c>
      <c r="X952" s="464">
        <v>1</v>
      </c>
      <c r="Y952" s="464">
        <v>1</v>
      </c>
      <c r="Z952" s="464">
        <v>1</v>
      </c>
      <c r="AA952" s="464">
        <v>1</v>
      </c>
      <c r="AB952" s="464" t="s">
        <v>1056</v>
      </c>
      <c r="AC952" s="463" t="s">
        <v>6303</v>
      </c>
      <c r="AD952" s="463"/>
      <c r="AE952" s="463"/>
      <c r="AF952" s="463"/>
      <c r="AG952" s="463"/>
      <c r="AH952" s="463"/>
      <c r="AI952" s="463"/>
      <c r="AJ952" s="460"/>
      <c r="AK952" s="460"/>
      <c r="AL952" s="460"/>
      <c r="AM952" s="460"/>
      <c r="AN952" s="460"/>
      <c r="AO952" s="460"/>
      <c r="AP952" s="463" t="s">
        <v>289</v>
      </c>
      <c r="AQ952" s="463">
        <v>0</v>
      </c>
      <c r="AT952" s="177" t="s">
        <v>1684</v>
      </c>
      <c r="AU952" s="392" t="s">
        <v>5819</v>
      </c>
      <c r="AV952" s="392" t="s">
        <v>6304</v>
      </c>
      <c r="AW952" s="392" t="s">
        <v>6305</v>
      </c>
      <c r="AX952" s="450" t="s">
        <v>5816</v>
      </c>
    </row>
    <row r="953" spans="1:50" ht="35.15" hidden="1" customHeight="1">
      <c r="A953" s="149">
        <v>949</v>
      </c>
      <c r="B953" s="597" t="s">
        <v>1069</v>
      </c>
      <c r="C953" s="597"/>
      <c r="D953" s="597" t="s">
        <v>6306</v>
      </c>
      <c r="E953" s="597" t="s">
        <v>6307</v>
      </c>
      <c r="F953" s="597" t="s">
        <v>281</v>
      </c>
      <c r="G953" s="597">
        <v>1</v>
      </c>
      <c r="H953" s="597">
        <v>0</v>
      </c>
      <c r="I953" s="597" t="s">
        <v>6109</v>
      </c>
      <c r="J953" s="597" t="s">
        <v>6308</v>
      </c>
      <c r="K953" s="597" t="s">
        <v>2605</v>
      </c>
      <c r="L953" s="597" t="s">
        <v>1116</v>
      </c>
      <c r="M953" s="597" t="s">
        <v>285</v>
      </c>
      <c r="N953" s="597" t="s">
        <v>6307</v>
      </c>
      <c r="O953" s="597" t="s">
        <v>6309</v>
      </c>
      <c r="P953" s="597" t="s">
        <v>6310</v>
      </c>
      <c r="Q953" s="597">
        <v>10816</v>
      </c>
      <c r="R953" s="621">
        <v>10816</v>
      </c>
      <c r="S953" s="621">
        <v>10816</v>
      </c>
      <c r="T953" s="621">
        <v>0</v>
      </c>
      <c r="U953" s="621">
        <v>0</v>
      </c>
      <c r="V953" s="621">
        <v>0</v>
      </c>
      <c r="W953" s="622">
        <v>1</v>
      </c>
      <c r="X953" s="464">
        <v>1</v>
      </c>
      <c r="Y953" s="464">
        <v>0</v>
      </c>
      <c r="Z953" s="464">
        <v>1</v>
      </c>
      <c r="AA953" s="464">
        <v>0</v>
      </c>
      <c r="AB953" s="464" t="s">
        <v>1069</v>
      </c>
      <c r="AC953" s="463" t="s">
        <v>6311</v>
      </c>
      <c r="AD953" s="463"/>
      <c r="AE953" s="463"/>
      <c r="AF953" s="463"/>
      <c r="AG953" s="463"/>
      <c r="AH953" s="463"/>
      <c r="AI953" s="463"/>
      <c r="AJ953" s="460"/>
      <c r="AK953" s="460"/>
      <c r="AL953" s="460"/>
      <c r="AM953" s="460"/>
      <c r="AN953" s="460"/>
      <c r="AO953" s="460"/>
      <c r="AP953" s="463" t="s">
        <v>289</v>
      </c>
      <c r="AQ953" s="463">
        <v>0</v>
      </c>
      <c r="AT953" s="177" t="s">
        <v>1684</v>
      </c>
      <c r="AU953" s="392" t="s">
        <v>5826</v>
      </c>
      <c r="AV953" s="392" t="s">
        <v>6312</v>
      </c>
      <c r="AW953" s="392" t="s">
        <v>5823</v>
      </c>
      <c r="AX953" s="450" t="s">
        <v>5823</v>
      </c>
    </row>
    <row r="954" spans="1:50" ht="35.15" hidden="1" customHeight="1">
      <c r="A954" s="149">
        <v>950</v>
      </c>
      <c r="B954" s="597" t="s">
        <v>1056</v>
      </c>
      <c r="C954" s="597"/>
      <c r="D954" s="597" t="s">
        <v>6313</v>
      </c>
      <c r="E954" s="597" t="s">
        <v>6314</v>
      </c>
      <c r="F954" s="597" t="s">
        <v>281</v>
      </c>
      <c r="G954" s="597">
        <v>1</v>
      </c>
      <c r="H954" s="597">
        <v>0</v>
      </c>
      <c r="I954" s="597" t="s">
        <v>6109</v>
      </c>
      <c r="J954" s="597" t="s">
        <v>6213</v>
      </c>
      <c r="K954" s="597" t="s">
        <v>1071</v>
      </c>
      <c r="L954" s="597" t="s">
        <v>1061</v>
      </c>
      <c r="M954" s="597" t="s">
        <v>1062</v>
      </c>
      <c r="N954" s="597" t="s">
        <v>6314</v>
      </c>
      <c r="O954" s="597" t="s">
        <v>6314</v>
      </c>
      <c r="P954" s="597" t="s">
        <v>6315</v>
      </c>
      <c r="Q954" s="597">
        <v>22019</v>
      </c>
      <c r="R954" s="621">
        <v>21885</v>
      </c>
      <c r="S954" s="621">
        <v>21732</v>
      </c>
      <c r="T954" s="621">
        <v>109</v>
      </c>
      <c r="U954" s="621">
        <v>44</v>
      </c>
      <c r="V954" s="621">
        <v>153</v>
      </c>
      <c r="W954" s="622">
        <v>0.99299999999999999</v>
      </c>
      <c r="X954" s="464">
        <v>1</v>
      </c>
      <c r="Y954" s="464">
        <v>1</v>
      </c>
      <c r="Z954" s="464">
        <v>1</v>
      </c>
      <c r="AA954" s="464">
        <v>1</v>
      </c>
      <c r="AB954" s="464" t="s">
        <v>1056</v>
      </c>
      <c r="AC954" s="463" t="s">
        <v>6316</v>
      </c>
      <c r="AD954" s="463"/>
      <c r="AE954" s="463"/>
      <c r="AF954" s="463"/>
      <c r="AG954" s="463"/>
      <c r="AH954" s="463"/>
      <c r="AI954" s="463"/>
      <c r="AJ954" s="460"/>
      <c r="AK954" s="460"/>
      <c r="AL954" s="460"/>
      <c r="AM954" s="460"/>
      <c r="AN954" s="460"/>
      <c r="AO954" s="460"/>
      <c r="AP954" s="463" t="s">
        <v>289</v>
      </c>
      <c r="AQ954" s="463">
        <v>0</v>
      </c>
      <c r="AT954" s="177" t="s">
        <v>1684</v>
      </c>
      <c r="AU954" s="392" t="s">
        <v>5831</v>
      </c>
      <c r="AV954" s="392" t="s">
        <v>6317</v>
      </c>
      <c r="AW954" s="392" t="s">
        <v>6318</v>
      </c>
      <c r="AX954" s="450" t="s">
        <v>5829</v>
      </c>
    </row>
    <row r="955" spans="1:50" ht="35.15" hidden="1" customHeight="1">
      <c r="A955" s="149">
        <v>951</v>
      </c>
      <c r="B955" s="597" t="s">
        <v>1056</v>
      </c>
      <c r="C955" s="597"/>
      <c r="D955" s="597" t="s">
        <v>6319</v>
      </c>
      <c r="E955" s="597" t="s">
        <v>6320</v>
      </c>
      <c r="F955" s="597" t="s">
        <v>281</v>
      </c>
      <c r="G955" s="597">
        <v>1</v>
      </c>
      <c r="H955" s="597">
        <v>0</v>
      </c>
      <c r="I955" s="597" t="s">
        <v>6109</v>
      </c>
      <c r="J955" s="597" t="s">
        <v>6124</v>
      </c>
      <c r="K955" s="597" t="s">
        <v>1056</v>
      </c>
      <c r="L955" s="597" t="s">
        <v>1061</v>
      </c>
      <c r="M955" s="597" t="s">
        <v>1062</v>
      </c>
      <c r="N955" s="597" t="s">
        <v>6192</v>
      </c>
      <c r="O955" s="597" t="s">
        <v>6192</v>
      </c>
      <c r="P955" s="597" t="s">
        <v>6321</v>
      </c>
      <c r="Q955" s="597">
        <v>16265</v>
      </c>
      <c r="R955" s="621">
        <v>15316</v>
      </c>
      <c r="S955" s="621">
        <v>15246</v>
      </c>
      <c r="T955" s="621">
        <v>55</v>
      </c>
      <c r="U955" s="621">
        <v>15</v>
      </c>
      <c r="V955" s="621">
        <v>70</v>
      </c>
      <c r="W955" s="622">
        <v>0.99539999999999995</v>
      </c>
      <c r="X955" s="464">
        <v>1</v>
      </c>
      <c r="Y955" s="464">
        <v>1</v>
      </c>
      <c r="Z955" s="464">
        <v>1</v>
      </c>
      <c r="AA955" s="464">
        <v>1</v>
      </c>
      <c r="AB955" s="464" t="s">
        <v>1056</v>
      </c>
      <c r="AC955" s="463" t="s">
        <v>6322</v>
      </c>
      <c r="AD955" s="463"/>
      <c r="AE955" s="463"/>
      <c r="AF955" s="463"/>
      <c r="AG955" s="463"/>
      <c r="AH955" s="463"/>
      <c r="AI955" s="463"/>
      <c r="AJ955" s="460"/>
      <c r="AK955" s="460"/>
      <c r="AL955" s="460"/>
      <c r="AM955" s="460"/>
      <c r="AN955" s="460"/>
      <c r="AO955" s="460"/>
      <c r="AP955" s="463" t="s">
        <v>289</v>
      </c>
      <c r="AQ955" s="463">
        <v>0</v>
      </c>
      <c r="AT955" s="177" t="s">
        <v>1684</v>
      </c>
      <c r="AU955" s="392" t="s">
        <v>5836</v>
      </c>
      <c r="AV955" s="392" t="s">
        <v>6323</v>
      </c>
      <c r="AW955" s="392" t="s">
        <v>5677</v>
      </c>
      <c r="AX955" s="450" t="s">
        <v>5677</v>
      </c>
    </row>
    <row r="956" spans="1:50" ht="35.15" hidden="1" customHeight="1">
      <c r="A956" s="149">
        <v>952</v>
      </c>
      <c r="B956" s="597" t="s">
        <v>1056</v>
      </c>
      <c r="C956" s="597"/>
      <c r="D956" s="597" t="s">
        <v>6324</v>
      </c>
      <c r="E956" s="597" t="s">
        <v>6325</v>
      </c>
      <c r="F956" s="597" t="s">
        <v>281</v>
      </c>
      <c r="G956" s="597">
        <v>1</v>
      </c>
      <c r="H956" s="597">
        <v>0</v>
      </c>
      <c r="I956" s="597" t="s">
        <v>6109</v>
      </c>
      <c r="J956" s="597" t="s">
        <v>6139</v>
      </c>
      <c r="K956" s="597" t="s">
        <v>1056</v>
      </c>
      <c r="L956" s="597" t="s">
        <v>1061</v>
      </c>
      <c r="M956" s="597" t="s">
        <v>1062</v>
      </c>
      <c r="N956" s="597" t="s">
        <v>6325</v>
      </c>
      <c r="O956" s="597" t="s">
        <v>6326</v>
      </c>
      <c r="P956" s="597" t="s">
        <v>6327</v>
      </c>
      <c r="Q956" s="597">
        <v>37790</v>
      </c>
      <c r="R956" s="621">
        <v>37570</v>
      </c>
      <c r="S956" s="621">
        <v>37570</v>
      </c>
      <c r="T956" s="621">
        <v>0</v>
      </c>
      <c r="U956" s="621">
        <v>0</v>
      </c>
      <c r="V956" s="621">
        <v>0</v>
      </c>
      <c r="W956" s="622">
        <v>1</v>
      </c>
      <c r="X956" s="464">
        <v>1</v>
      </c>
      <c r="Y956" s="464">
        <v>1</v>
      </c>
      <c r="Z956" s="464">
        <v>1</v>
      </c>
      <c r="AA956" s="464">
        <v>1</v>
      </c>
      <c r="AB956" s="464" t="s">
        <v>1056</v>
      </c>
      <c r="AC956" s="463" t="s">
        <v>6328</v>
      </c>
      <c r="AD956" s="463"/>
      <c r="AE956" s="463"/>
      <c r="AF956" s="463"/>
      <c r="AG956" s="463"/>
      <c r="AH956" s="463"/>
      <c r="AI956" s="463"/>
      <c r="AJ956" s="460"/>
      <c r="AK956" s="460"/>
      <c r="AL956" s="460"/>
      <c r="AM956" s="460"/>
      <c r="AN956" s="460"/>
      <c r="AO956" s="460"/>
      <c r="AP956" s="463" t="s">
        <v>289</v>
      </c>
      <c r="AQ956" s="463">
        <v>0</v>
      </c>
      <c r="AT956" s="177" t="s">
        <v>1684</v>
      </c>
      <c r="AU956" s="392" t="s">
        <v>5842</v>
      </c>
      <c r="AV956" s="392" t="s">
        <v>6329</v>
      </c>
      <c r="AW956" s="392" t="s">
        <v>6330</v>
      </c>
      <c r="AX956" s="450" t="s">
        <v>5840</v>
      </c>
    </row>
    <row r="957" spans="1:50" ht="35.15" hidden="1" customHeight="1">
      <c r="A957" s="149">
        <v>953</v>
      </c>
      <c r="B957" s="597" t="s">
        <v>1056</v>
      </c>
      <c r="C957" s="597"/>
      <c r="D957" s="597" t="s">
        <v>6331</v>
      </c>
      <c r="E957" s="597" t="s">
        <v>6332</v>
      </c>
      <c r="F957" s="597" t="s">
        <v>281</v>
      </c>
      <c r="G957" s="597">
        <v>1</v>
      </c>
      <c r="H957" s="597">
        <v>0</v>
      </c>
      <c r="I957" s="597" t="s">
        <v>6109</v>
      </c>
      <c r="J957" s="597" t="s">
        <v>6163</v>
      </c>
      <c r="K957" s="597" t="s">
        <v>1056</v>
      </c>
      <c r="L957" s="597" t="s">
        <v>1061</v>
      </c>
      <c r="M957" s="597" t="s">
        <v>1062</v>
      </c>
      <c r="N957" s="597" t="s">
        <v>6332</v>
      </c>
      <c r="O957" s="597" t="s">
        <v>6333</v>
      </c>
      <c r="P957" s="597" t="s">
        <v>6334</v>
      </c>
      <c r="Q957" s="597">
        <v>52420</v>
      </c>
      <c r="R957" s="621">
        <v>51247</v>
      </c>
      <c r="S957" s="621">
        <v>51226</v>
      </c>
      <c r="T957" s="621">
        <v>21</v>
      </c>
      <c r="U957" s="621">
        <v>0</v>
      </c>
      <c r="V957" s="621">
        <v>21</v>
      </c>
      <c r="W957" s="622">
        <v>0.99960000000000004</v>
      </c>
      <c r="X957" s="464">
        <v>1</v>
      </c>
      <c r="Y957" s="464">
        <v>1</v>
      </c>
      <c r="Z957" s="464">
        <v>1</v>
      </c>
      <c r="AA957" s="464">
        <v>1</v>
      </c>
      <c r="AB957" s="464" t="s">
        <v>1056</v>
      </c>
      <c r="AC957" s="463" t="s">
        <v>6335</v>
      </c>
      <c r="AD957" s="463"/>
      <c r="AE957" s="463"/>
      <c r="AF957" s="463"/>
      <c r="AG957" s="463"/>
      <c r="AH957" s="463"/>
      <c r="AI957" s="463"/>
      <c r="AJ957" s="460"/>
      <c r="AK957" s="460"/>
      <c r="AL957" s="460"/>
      <c r="AM957" s="460"/>
      <c r="AN957" s="460"/>
      <c r="AO957" s="460"/>
      <c r="AP957" s="463" t="s">
        <v>289</v>
      </c>
      <c r="AQ957" s="463">
        <v>0</v>
      </c>
      <c r="AT957" s="177" t="s">
        <v>1684</v>
      </c>
      <c r="AU957" s="392" t="s">
        <v>5843</v>
      </c>
      <c r="AV957" s="392" t="s">
        <v>6336</v>
      </c>
      <c r="AW957" s="392" t="s">
        <v>6337</v>
      </c>
      <c r="AX957" s="450" t="s">
        <v>5840</v>
      </c>
    </row>
    <row r="958" spans="1:50" ht="35.15" hidden="1" customHeight="1">
      <c r="A958" s="149">
        <v>954</v>
      </c>
      <c r="B958" s="597" t="s">
        <v>1056</v>
      </c>
      <c r="C958" s="597"/>
      <c r="D958" s="597" t="s">
        <v>6338</v>
      </c>
      <c r="E958" s="597" t="s">
        <v>6339</v>
      </c>
      <c r="F958" s="597" t="s">
        <v>281</v>
      </c>
      <c r="G958" s="597">
        <v>1</v>
      </c>
      <c r="H958" s="597">
        <v>0</v>
      </c>
      <c r="I958" s="597" t="s">
        <v>6109</v>
      </c>
      <c r="J958" s="597" t="s">
        <v>6139</v>
      </c>
      <c r="K958" s="597" t="s">
        <v>1056</v>
      </c>
      <c r="L958" s="597" t="s">
        <v>1061</v>
      </c>
      <c r="M958" s="597" t="s">
        <v>1062</v>
      </c>
      <c r="N958" s="597" t="s">
        <v>6339</v>
      </c>
      <c r="O958" s="597" t="s">
        <v>6339</v>
      </c>
      <c r="P958" s="597" t="s">
        <v>6340</v>
      </c>
      <c r="Q958" s="597">
        <v>10384</v>
      </c>
      <c r="R958" s="621">
        <v>9960</v>
      </c>
      <c r="S958" s="621">
        <v>9925</v>
      </c>
      <c r="T958" s="621">
        <v>35</v>
      </c>
      <c r="U958" s="621">
        <v>0</v>
      </c>
      <c r="V958" s="621">
        <v>35</v>
      </c>
      <c r="W958" s="622">
        <v>0.99650000000000005</v>
      </c>
      <c r="X958" s="464">
        <v>1</v>
      </c>
      <c r="Y958" s="464">
        <v>1</v>
      </c>
      <c r="Z958" s="464">
        <v>1</v>
      </c>
      <c r="AA958" s="464">
        <v>1</v>
      </c>
      <c r="AB958" s="464" t="s">
        <v>1056</v>
      </c>
      <c r="AC958" s="463" t="s">
        <v>6341</v>
      </c>
      <c r="AD958" s="463"/>
      <c r="AE958" s="463"/>
      <c r="AF958" s="463"/>
      <c r="AG958" s="463"/>
      <c r="AH958" s="463"/>
      <c r="AI958" s="463"/>
      <c r="AJ958" s="460"/>
      <c r="AK958" s="460"/>
      <c r="AL958" s="460"/>
      <c r="AM958" s="460"/>
      <c r="AN958" s="460"/>
      <c r="AO958" s="460"/>
      <c r="AP958" s="463" t="s">
        <v>289</v>
      </c>
      <c r="AQ958" s="463">
        <v>0</v>
      </c>
      <c r="AT958" s="177" t="s">
        <v>1684</v>
      </c>
      <c r="AU958" s="392" t="s">
        <v>5848</v>
      </c>
      <c r="AV958" s="392" t="s">
        <v>6342</v>
      </c>
      <c r="AW958" s="392" t="s">
        <v>6343</v>
      </c>
      <c r="AX958" s="450" t="s">
        <v>5846</v>
      </c>
    </row>
    <row r="959" spans="1:50" ht="35.15" hidden="1" customHeight="1">
      <c r="A959" s="149">
        <v>955</v>
      </c>
      <c r="B959" s="597" t="s">
        <v>1056</v>
      </c>
      <c r="C959" s="597"/>
      <c r="D959" s="597" t="s">
        <v>6344</v>
      </c>
      <c r="E959" s="597" t="s">
        <v>6345</v>
      </c>
      <c r="F959" s="597" t="s">
        <v>281</v>
      </c>
      <c r="G959" s="597">
        <v>1</v>
      </c>
      <c r="H959" s="597">
        <v>0</v>
      </c>
      <c r="I959" s="597" t="s">
        <v>6109</v>
      </c>
      <c r="J959" s="597" t="s">
        <v>6155</v>
      </c>
      <c r="K959" s="597" t="s">
        <v>1071</v>
      </c>
      <c r="L959" s="597" t="s">
        <v>1061</v>
      </c>
      <c r="M959" s="597" t="s">
        <v>1062</v>
      </c>
      <c r="N959" s="597" t="s">
        <v>6345</v>
      </c>
      <c r="O959" s="597" t="s">
        <v>6345</v>
      </c>
      <c r="P959" s="597" t="s">
        <v>6346</v>
      </c>
      <c r="Q959" s="597">
        <v>14452</v>
      </c>
      <c r="R959" s="621">
        <v>14355</v>
      </c>
      <c r="S959" s="621">
        <v>14239</v>
      </c>
      <c r="T959" s="621">
        <v>116</v>
      </c>
      <c r="U959" s="621">
        <v>0</v>
      </c>
      <c r="V959" s="621">
        <v>116</v>
      </c>
      <c r="W959" s="622">
        <v>0.9919</v>
      </c>
      <c r="X959" s="464">
        <v>1</v>
      </c>
      <c r="Y959" s="464">
        <v>1</v>
      </c>
      <c r="Z959" s="464">
        <v>1</v>
      </c>
      <c r="AA959" s="464">
        <v>1</v>
      </c>
      <c r="AB959" s="464" t="s">
        <v>1056</v>
      </c>
      <c r="AC959" s="463" t="s">
        <v>6347</v>
      </c>
      <c r="AD959" s="463"/>
      <c r="AE959" s="463"/>
      <c r="AF959" s="463"/>
      <c r="AG959" s="463"/>
      <c r="AH959" s="463"/>
      <c r="AI959" s="463"/>
      <c r="AJ959" s="460"/>
      <c r="AK959" s="460"/>
      <c r="AL959" s="460"/>
      <c r="AM959" s="460"/>
      <c r="AN959" s="460"/>
      <c r="AO959" s="460"/>
      <c r="AP959" s="463" t="s">
        <v>289</v>
      </c>
      <c r="AQ959" s="463">
        <v>0</v>
      </c>
      <c r="AT959" s="177" t="s">
        <v>1684</v>
      </c>
      <c r="AU959" s="392" t="s">
        <v>5854</v>
      </c>
      <c r="AV959" s="392" t="s">
        <v>6348</v>
      </c>
      <c r="AW959" s="392" t="s">
        <v>6349</v>
      </c>
      <c r="AX959" s="450" t="s">
        <v>5852</v>
      </c>
    </row>
    <row r="960" spans="1:50" ht="35.15" hidden="1" customHeight="1">
      <c r="A960" s="149">
        <v>956</v>
      </c>
      <c r="B960" s="597" t="s">
        <v>1056</v>
      </c>
      <c r="C960" s="597"/>
      <c r="D960" s="597" t="s">
        <v>6350</v>
      </c>
      <c r="E960" s="597" t="s">
        <v>6351</v>
      </c>
      <c r="F960" s="597" t="s">
        <v>281</v>
      </c>
      <c r="G960" s="597">
        <v>1</v>
      </c>
      <c r="H960" s="597">
        <v>0</v>
      </c>
      <c r="I960" s="597" t="s">
        <v>6109</v>
      </c>
      <c r="J960" s="597" t="s">
        <v>1088</v>
      </c>
      <c r="K960" s="597" t="s">
        <v>1088</v>
      </c>
      <c r="L960" s="597" t="s">
        <v>1061</v>
      </c>
      <c r="M960" s="597" t="s">
        <v>1062</v>
      </c>
      <c r="N960" s="597" t="s">
        <v>6351</v>
      </c>
      <c r="O960" s="597" t="s">
        <v>6351</v>
      </c>
      <c r="P960" s="597" t="s">
        <v>6352</v>
      </c>
      <c r="Q960" s="597">
        <v>9335</v>
      </c>
      <c r="R960" s="621">
        <v>9335</v>
      </c>
      <c r="S960" s="621">
        <v>9228</v>
      </c>
      <c r="T960" s="621">
        <v>103</v>
      </c>
      <c r="U960" s="621">
        <v>4</v>
      </c>
      <c r="V960" s="621">
        <v>107</v>
      </c>
      <c r="W960" s="622">
        <v>0.98850000000000005</v>
      </c>
      <c r="X960" s="464">
        <v>1</v>
      </c>
      <c r="Y960" s="464">
        <v>1</v>
      </c>
      <c r="Z960" s="464">
        <v>1</v>
      </c>
      <c r="AA960" s="464">
        <v>1</v>
      </c>
      <c r="AB960" s="464" t="s">
        <v>1056</v>
      </c>
      <c r="AC960" s="463" t="s">
        <v>6353</v>
      </c>
      <c r="AD960" s="463"/>
      <c r="AE960" s="463"/>
      <c r="AF960" s="463"/>
      <c r="AG960" s="463"/>
      <c r="AH960" s="463"/>
      <c r="AI960" s="463"/>
      <c r="AJ960" s="460"/>
      <c r="AK960" s="460"/>
      <c r="AL960" s="460"/>
      <c r="AM960" s="460"/>
      <c r="AN960" s="460"/>
      <c r="AO960" s="460"/>
      <c r="AP960" s="463" t="s">
        <v>289</v>
      </c>
      <c r="AQ960" s="463">
        <v>0</v>
      </c>
      <c r="AT960" s="177" t="s">
        <v>1684</v>
      </c>
      <c r="AU960" s="392" t="s">
        <v>5860</v>
      </c>
      <c r="AV960" s="392" t="s">
        <v>6354</v>
      </c>
      <c r="AW960" s="392" t="s">
        <v>5858</v>
      </c>
      <c r="AX960" s="450" t="s">
        <v>5858</v>
      </c>
    </row>
    <row r="961" spans="1:50" ht="35.15" hidden="1" customHeight="1">
      <c r="A961" s="149">
        <v>957</v>
      </c>
      <c r="B961" s="597" t="s">
        <v>1056</v>
      </c>
      <c r="C961" s="597"/>
      <c r="D961" s="597" t="s">
        <v>6355</v>
      </c>
      <c r="E961" s="597" t="s">
        <v>6356</v>
      </c>
      <c r="F961" s="597" t="s">
        <v>281</v>
      </c>
      <c r="G961" s="597">
        <v>1</v>
      </c>
      <c r="H961" s="597">
        <v>0</v>
      </c>
      <c r="I961" s="597" t="s">
        <v>6109</v>
      </c>
      <c r="J961" s="597" t="s">
        <v>6246</v>
      </c>
      <c r="K961" s="597" t="s">
        <v>6148</v>
      </c>
      <c r="L961" s="597" t="s">
        <v>1061</v>
      </c>
      <c r="M961" s="597" t="s">
        <v>1062</v>
      </c>
      <c r="N961" s="597" t="s">
        <v>6356</v>
      </c>
      <c r="O961" s="597" t="s">
        <v>6357</v>
      </c>
      <c r="P961" s="597" t="s">
        <v>6358</v>
      </c>
      <c r="Q961" s="597">
        <v>9232</v>
      </c>
      <c r="R961" s="621">
        <v>8915</v>
      </c>
      <c r="S961" s="621">
        <v>8835</v>
      </c>
      <c r="T961" s="621">
        <v>80</v>
      </c>
      <c r="U961" s="621">
        <v>0</v>
      </c>
      <c r="V961" s="621">
        <v>80</v>
      </c>
      <c r="W961" s="622">
        <v>0.99099999999999999</v>
      </c>
      <c r="X961" s="464">
        <v>1</v>
      </c>
      <c r="Y961" s="464">
        <v>1</v>
      </c>
      <c r="Z961" s="464">
        <v>1</v>
      </c>
      <c r="AA961" s="464">
        <v>1</v>
      </c>
      <c r="AB961" s="464" t="s">
        <v>1056</v>
      </c>
      <c r="AC961" s="463" t="s">
        <v>6359</v>
      </c>
      <c r="AD961" s="463"/>
      <c r="AE961" s="463"/>
      <c r="AF961" s="463"/>
      <c r="AG961" s="463"/>
      <c r="AH961" s="463"/>
      <c r="AI961" s="463"/>
      <c r="AJ961" s="460"/>
      <c r="AK961" s="460"/>
      <c r="AL961" s="460"/>
      <c r="AM961" s="460"/>
      <c r="AN961" s="460"/>
      <c r="AO961" s="460"/>
      <c r="AP961" s="463" t="s">
        <v>289</v>
      </c>
      <c r="AQ961" s="463">
        <v>0</v>
      </c>
      <c r="AT961" s="177" t="s">
        <v>1684</v>
      </c>
      <c r="AU961" s="392" t="s">
        <v>5866</v>
      </c>
      <c r="AV961" s="392" t="s">
        <v>6360</v>
      </c>
      <c r="AW961" s="392" t="s">
        <v>5863</v>
      </c>
      <c r="AX961" s="450" t="s">
        <v>5863</v>
      </c>
    </row>
    <row r="962" spans="1:50" ht="35.15" hidden="1" customHeight="1">
      <c r="A962" s="149">
        <v>958</v>
      </c>
      <c r="B962" s="597" t="s">
        <v>1056</v>
      </c>
      <c r="C962" s="597"/>
      <c r="D962" s="597" t="s">
        <v>6361</v>
      </c>
      <c r="E962" s="597" t="s">
        <v>6362</v>
      </c>
      <c r="F962" s="597" t="s">
        <v>281</v>
      </c>
      <c r="G962" s="597">
        <v>1</v>
      </c>
      <c r="H962" s="597">
        <v>0</v>
      </c>
      <c r="I962" s="597" t="s">
        <v>6109</v>
      </c>
      <c r="J962" s="597" t="s">
        <v>6170</v>
      </c>
      <c r="K962" s="597" t="s">
        <v>1088</v>
      </c>
      <c r="L962" s="597" t="s">
        <v>1061</v>
      </c>
      <c r="M962" s="597" t="s">
        <v>1062</v>
      </c>
      <c r="N962" s="597" t="s">
        <v>6362</v>
      </c>
      <c r="O962" s="597" t="s">
        <v>6362</v>
      </c>
      <c r="P962" s="597" t="s">
        <v>6363</v>
      </c>
      <c r="Q962" s="597">
        <v>9430</v>
      </c>
      <c r="R962" s="621">
        <v>9484</v>
      </c>
      <c r="S962" s="621">
        <v>9410</v>
      </c>
      <c r="T962" s="621">
        <v>43</v>
      </c>
      <c r="U962" s="621">
        <v>31</v>
      </c>
      <c r="V962" s="621">
        <v>74</v>
      </c>
      <c r="W962" s="622">
        <v>0.99219999999999997</v>
      </c>
      <c r="X962" s="464">
        <v>1</v>
      </c>
      <c r="Y962" s="464">
        <v>1</v>
      </c>
      <c r="Z962" s="464">
        <v>1</v>
      </c>
      <c r="AA962" s="464">
        <v>1</v>
      </c>
      <c r="AB962" s="464" t="s">
        <v>1056</v>
      </c>
      <c r="AC962" s="463" t="s">
        <v>6364</v>
      </c>
      <c r="AD962" s="463"/>
      <c r="AE962" s="463"/>
      <c r="AF962" s="463"/>
      <c r="AG962" s="463"/>
      <c r="AH962" s="463"/>
      <c r="AI962" s="463"/>
      <c r="AJ962" s="460"/>
      <c r="AK962" s="460"/>
      <c r="AL962" s="460"/>
      <c r="AM962" s="460"/>
      <c r="AN962" s="460"/>
      <c r="AO962" s="460"/>
      <c r="AP962" s="463" t="s">
        <v>289</v>
      </c>
      <c r="AQ962" s="463">
        <v>0</v>
      </c>
      <c r="AT962" s="177" t="s">
        <v>1684</v>
      </c>
      <c r="AU962" s="392" t="s">
        <v>5872</v>
      </c>
      <c r="AV962" s="392" t="s">
        <v>6365</v>
      </c>
      <c r="AW962" s="392" t="s">
        <v>6366</v>
      </c>
      <c r="AX962" s="450" t="s">
        <v>5870</v>
      </c>
    </row>
    <row r="963" spans="1:50" ht="35.15" hidden="1" customHeight="1">
      <c r="A963" s="149">
        <v>959</v>
      </c>
      <c r="B963" s="597" t="s">
        <v>1056</v>
      </c>
      <c r="C963" s="597"/>
      <c r="D963" s="597" t="s">
        <v>6367</v>
      </c>
      <c r="E963" s="597" t="s">
        <v>6140</v>
      </c>
      <c r="F963" s="597" t="s">
        <v>281</v>
      </c>
      <c r="G963" s="597">
        <v>1</v>
      </c>
      <c r="H963" s="597">
        <v>0</v>
      </c>
      <c r="I963" s="597" t="s">
        <v>6109</v>
      </c>
      <c r="J963" s="597" t="s">
        <v>6139</v>
      </c>
      <c r="K963" s="597" t="s">
        <v>1056</v>
      </c>
      <c r="L963" s="597" t="s">
        <v>1061</v>
      </c>
      <c r="M963" s="597" t="s">
        <v>1062</v>
      </c>
      <c r="N963" s="597" t="s">
        <v>6140</v>
      </c>
      <c r="O963" s="597" t="s">
        <v>6368</v>
      </c>
      <c r="P963" s="597" t="s">
        <v>6369</v>
      </c>
      <c r="Q963" s="597">
        <v>65389</v>
      </c>
      <c r="R963" s="621">
        <v>65486</v>
      </c>
      <c r="S963" s="621">
        <v>64107</v>
      </c>
      <c r="T963" s="621">
        <v>1378</v>
      </c>
      <c r="U963" s="621">
        <v>1</v>
      </c>
      <c r="V963" s="621">
        <v>1379</v>
      </c>
      <c r="W963" s="622">
        <v>0.97889999999999999</v>
      </c>
      <c r="X963" s="464">
        <v>0</v>
      </c>
      <c r="Y963" s="464">
        <v>0</v>
      </c>
      <c r="Z963" s="464">
        <v>1</v>
      </c>
      <c r="AA963" s="464">
        <v>0</v>
      </c>
      <c r="AB963" s="464" t="s">
        <v>1056</v>
      </c>
      <c r="AC963" s="463" t="s">
        <v>6370</v>
      </c>
      <c r="AD963" s="463"/>
      <c r="AE963" s="463"/>
      <c r="AF963" s="463"/>
      <c r="AG963" s="463"/>
      <c r="AH963" s="463"/>
      <c r="AI963" s="463"/>
      <c r="AJ963" s="460"/>
      <c r="AK963" s="460"/>
      <c r="AL963" s="460"/>
      <c r="AM963" s="460"/>
      <c r="AN963" s="460"/>
      <c r="AO963" s="460"/>
      <c r="AP963" s="463" t="s">
        <v>289</v>
      </c>
      <c r="AQ963" s="463">
        <v>0</v>
      </c>
      <c r="AT963" s="177" t="s">
        <v>1684</v>
      </c>
      <c r="AU963" s="392" t="s">
        <v>5892</v>
      </c>
      <c r="AV963" s="392" t="s">
        <v>6371</v>
      </c>
      <c r="AW963" s="392" t="s">
        <v>6372</v>
      </c>
      <c r="AX963" s="450" t="s">
        <v>5889</v>
      </c>
    </row>
    <row r="964" spans="1:50" ht="35.15" hidden="1" customHeight="1">
      <c r="A964" s="149">
        <v>960</v>
      </c>
      <c r="B964" s="597" t="s">
        <v>1056</v>
      </c>
      <c r="C964" s="597"/>
      <c r="D964" s="597" t="s">
        <v>6373</v>
      </c>
      <c r="E964" s="597" t="s">
        <v>6374</v>
      </c>
      <c r="F964" s="597" t="s">
        <v>281</v>
      </c>
      <c r="G964" s="597">
        <v>2</v>
      </c>
      <c r="H964" s="597">
        <v>0</v>
      </c>
      <c r="I964" s="597" t="s">
        <v>6109</v>
      </c>
      <c r="J964" s="597" t="s">
        <v>6139</v>
      </c>
      <c r="K964" s="597" t="s">
        <v>1056</v>
      </c>
      <c r="L964" s="597" t="s">
        <v>1061</v>
      </c>
      <c r="M964" s="597" t="s">
        <v>1062</v>
      </c>
      <c r="N964" s="597" t="s">
        <v>6374</v>
      </c>
      <c r="O964" s="597" t="s">
        <v>6375</v>
      </c>
      <c r="P964" s="597" t="s">
        <v>6376</v>
      </c>
      <c r="Q964" s="597">
        <v>10753</v>
      </c>
      <c r="R964" s="621">
        <v>10753</v>
      </c>
      <c r="S964" s="621">
        <v>10559</v>
      </c>
      <c r="T964" s="621">
        <v>184</v>
      </c>
      <c r="U964" s="621">
        <v>10</v>
      </c>
      <c r="V964" s="621">
        <v>194</v>
      </c>
      <c r="W964" s="622">
        <v>0.98199999999999998</v>
      </c>
      <c r="X964" s="464">
        <v>1</v>
      </c>
      <c r="Y964" s="464">
        <v>1</v>
      </c>
      <c r="Z964" s="464">
        <v>1</v>
      </c>
      <c r="AA964" s="464">
        <v>1</v>
      </c>
      <c r="AB964" s="464" t="s">
        <v>1056</v>
      </c>
      <c r="AC964" s="463" t="s">
        <v>6377</v>
      </c>
      <c r="AD964" s="463" t="s">
        <v>6378</v>
      </c>
      <c r="AE964" s="463"/>
      <c r="AF964" s="463"/>
      <c r="AG964" s="463"/>
      <c r="AH964" s="463"/>
      <c r="AI964" s="463"/>
      <c r="AJ964" s="460"/>
      <c r="AK964" s="460"/>
      <c r="AL964" s="460"/>
      <c r="AM964" s="460"/>
      <c r="AN964" s="460"/>
      <c r="AO964" s="460"/>
      <c r="AP964" s="463" t="s">
        <v>289</v>
      </c>
      <c r="AQ964" s="463">
        <v>0</v>
      </c>
      <c r="AT964" s="177" t="s">
        <v>3946</v>
      </c>
      <c r="AU964" s="392" t="s">
        <v>5910</v>
      </c>
      <c r="AV964" s="392" t="s">
        <v>6379</v>
      </c>
      <c r="AW964" s="392" t="s">
        <v>6380</v>
      </c>
      <c r="AX964" s="450" t="s">
        <v>5905</v>
      </c>
    </row>
    <row r="965" spans="1:50" ht="35.15" hidden="1" customHeight="1">
      <c r="A965" s="149">
        <v>961</v>
      </c>
      <c r="B965" s="597" t="s">
        <v>1056</v>
      </c>
      <c r="C965" s="597"/>
      <c r="D965" s="597" t="s">
        <v>6381</v>
      </c>
      <c r="E965" s="597" t="s">
        <v>6382</v>
      </c>
      <c r="F965" s="597" t="s">
        <v>281</v>
      </c>
      <c r="G965" s="597">
        <v>2</v>
      </c>
      <c r="H965" s="597">
        <v>0</v>
      </c>
      <c r="I965" s="597" t="s">
        <v>6109</v>
      </c>
      <c r="J965" s="597" t="s">
        <v>6110</v>
      </c>
      <c r="K965" s="597" t="s">
        <v>1056</v>
      </c>
      <c r="L965" s="597" t="s">
        <v>1061</v>
      </c>
      <c r="M965" s="597" t="s">
        <v>1062</v>
      </c>
      <c r="N965" s="597" t="s">
        <v>6382</v>
      </c>
      <c r="O965" s="597" t="s">
        <v>6382</v>
      </c>
      <c r="P965" s="597" t="s">
        <v>6383</v>
      </c>
      <c r="Q965" s="597">
        <v>9537</v>
      </c>
      <c r="R965" s="621">
        <v>9976</v>
      </c>
      <c r="S965" s="621">
        <v>9797</v>
      </c>
      <c r="T965" s="621">
        <v>179</v>
      </c>
      <c r="U965" s="621">
        <v>0</v>
      </c>
      <c r="V965" s="621">
        <v>179</v>
      </c>
      <c r="W965" s="622">
        <v>0.98209999999999997</v>
      </c>
      <c r="X965" s="464">
        <v>1</v>
      </c>
      <c r="Y965" s="464">
        <v>1</v>
      </c>
      <c r="Z965" s="464">
        <v>1</v>
      </c>
      <c r="AA965" s="464">
        <v>1</v>
      </c>
      <c r="AB965" s="464" t="s">
        <v>1056</v>
      </c>
      <c r="AC965" s="463" t="s">
        <v>6384</v>
      </c>
      <c r="AD965" s="463" t="s">
        <v>6385</v>
      </c>
      <c r="AE965" s="463"/>
      <c r="AF965" s="463"/>
      <c r="AG965" s="463"/>
      <c r="AH965" s="463"/>
      <c r="AI965" s="463"/>
      <c r="AJ965" s="460"/>
      <c r="AK965" s="460"/>
      <c r="AL965" s="460"/>
      <c r="AM965" s="460"/>
      <c r="AN965" s="460"/>
      <c r="AO965" s="460"/>
      <c r="AP965" s="463" t="s">
        <v>289</v>
      </c>
      <c r="AQ965" s="463">
        <v>0</v>
      </c>
      <c r="AT965" s="177" t="s">
        <v>3946</v>
      </c>
      <c r="AU965" s="594" t="s">
        <v>5920</v>
      </c>
      <c r="AV965" s="392" t="s">
        <v>6386</v>
      </c>
      <c r="AW965" s="595" t="s">
        <v>5913</v>
      </c>
      <c r="AX965" s="450" t="s">
        <v>5913</v>
      </c>
    </row>
    <row r="966" spans="1:50" ht="35.15" hidden="1" customHeight="1">
      <c r="A966" s="149">
        <v>962</v>
      </c>
      <c r="B966" s="597" t="s">
        <v>1056</v>
      </c>
      <c r="C966" s="597"/>
      <c r="D966" s="597" t="s">
        <v>6387</v>
      </c>
      <c r="E966" s="597" t="s">
        <v>6388</v>
      </c>
      <c r="F966" s="597" t="s">
        <v>281</v>
      </c>
      <c r="G966" s="597">
        <v>1</v>
      </c>
      <c r="H966" s="597">
        <v>0</v>
      </c>
      <c r="I966" s="597" t="s">
        <v>6109</v>
      </c>
      <c r="J966" s="597" t="s">
        <v>6389</v>
      </c>
      <c r="K966" s="597" t="s">
        <v>1056</v>
      </c>
      <c r="L966" s="597" t="s">
        <v>1061</v>
      </c>
      <c r="M966" s="597" t="s">
        <v>1062</v>
      </c>
      <c r="N966" s="597" t="s">
        <v>6388</v>
      </c>
      <c r="O966" s="597" t="s">
        <v>6388</v>
      </c>
      <c r="P966" s="597" t="s">
        <v>6390</v>
      </c>
      <c r="Q966" s="597">
        <v>13433</v>
      </c>
      <c r="R966" s="621">
        <v>13014</v>
      </c>
      <c r="S966" s="621">
        <v>12817</v>
      </c>
      <c r="T966" s="621">
        <v>197</v>
      </c>
      <c r="U966" s="621">
        <v>0</v>
      </c>
      <c r="V966" s="621">
        <v>197</v>
      </c>
      <c r="W966" s="622">
        <v>0.9849</v>
      </c>
      <c r="X966" s="464">
        <v>1</v>
      </c>
      <c r="Y966" s="464">
        <v>1</v>
      </c>
      <c r="Z966" s="464">
        <v>1</v>
      </c>
      <c r="AA966" s="464">
        <v>1</v>
      </c>
      <c r="AB966" s="464" t="s">
        <v>1056</v>
      </c>
      <c r="AC966" s="463" t="s">
        <v>6391</v>
      </c>
      <c r="AD966" s="463"/>
      <c r="AE966" s="463"/>
      <c r="AF966" s="463"/>
      <c r="AG966" s="463"/>
      <c r="AH966" s="463"/>
      <c r="AI966" s="463"/>
      <c r="AJ966" s="460"/>
      <c r="AK966" s="460"/>
      <c r="AL966" s="460"/>
      <c r="AM966" s="460"/>
      <c r="AN966" s="460"/>
      <c r="AO966" s="460"/>
      <c r="AP966" s="463" t="s">
        <v>289</v>
      </c>
      <c r="AQ966" s="463">
        <v>0</v>
      </c>
      <c r="AT966" s="177" t="s">
        <v>3946</v>
      </c>
      <c r="AU966" s="594" t="s">
        <v>5929</v>
      </c>
      <c r="AV966" s="392" t="s">
        <v>6392</v>
      </c>
      <c r="AW966" s="595" t="s">
        <v>5924</v>
      </c>
      <c r="AX966" s="450" t="s">
        <v>5924</v>
      </c>
    </row>
    <row r="967" spans="1:50" ht="35.15" hidden="1" customHeight="1">
      <c r="A967" s="149">
        <v>963</v>
      </c>
      <c r="B967" s="597" t="s">
        <v>1056</v>
      </c>
      <c r="C967" s="597"/>
      <c r="D967" s="597" t="s">
        <v>6393</v>
      </c>
      <c r="E967" s="597" t="s">
        <v>6394</v>
      </c>
      <c r="F967" s="597" t="s">
        <v>281</v>
      </c>
      <c r="G967" s="597">
        <v>1</v>
      </c>
      <c r="H967" s="597">
        <v>0</v>
      </c>
      <c r="I967" s="597" t="s">
        <v>6109</v>
      </c>
      <c r="J967" s="597" t="s">
        <v>6389</v>
      </c>
      <c r="K967" s="597" t="s">
        <v>1056</v>
      </c>
      <c r="L967" s="597" t="s">
        <v>1061</v>
      </c>
      <c r="M967" s="597" t="s">
        <v>1062</v>
      </c>
      <c r="N967" s="597" t="s">
        <v>6394</v>
      </c>
      <c r="O967" s="597" t="s">
        <v>6394</v>
      </c>
      <c r="P967" s="597" t="s">
        <v>6395</v>
      </c>
      <c r="Q967" s="597">
        <v>11500</v>
      </c>
      <c r="R967" s="621">
        <v>12149</v>
      </c>
      <c r="S967" s="621">
        <v>11977</v>
      </c>
      <c r="T967" s="621">
        <v>172</v>
      </c>
      <c r="U967" s="621">
        <v>0</v>
      </c>
      <c r="V967" s="621">
        <v>172</v>
      </c>
      <c r="W967" s="622">
        <v>0.98580000000000001</v>
      </c>
      <c r="X967" s="464">
        <v>1</v>
      </c>
      <c r="Y967" s="464">
        <v>1</v>
      </c>
      <c r="Z967" s="464">
        <v>0</v>
      </c>
      <c r="AA967" s="464">
        <v>0</v>
      </c>
      <c r="AB967" s="464" t="s">
        <v>1056</v>
      </c>
      <c r="AC967" s="463" t="s">
        <v>6396</v>
      </c>
      <c r="AD967" s="463"/>
      <c r="AE967" s="463"/>
      <c r="AF967" s="463"/>
      <c r="AG967" s="463"/>
      <c r="AH967" s="463"/>
      <c r="AI967" s="463"/>
      <c r="AJ967" s="460"/>
      <c r="AK967" s="460"/>
      <c r="AL967" s="460"/>
      <c r="AM967" s="460"/>
      <c r="AN967" s="460"/>
      <c r="AO967" s="460"/>
      <c r="AP967" s="463" t="s">
        <v>289</v>
      </c>
      <c r="AQ967" s="463">
        <v>0</v>
      </c>
      <c r="AT967" s="177" t="s">
        <v>303</v>
      </c>
      <c r="AU967" s="392" t="s">
        <v>5935</v>
      </c>
      <c r="AV967" s="392" t="s">
        <v>6397</v>
      </c>
      <c r="AW967" s="392" t="s">
        <v>6398</v>
      </c>
      <c r="AX967" s="450" t="s">
        <v>5932</v>
      </c>
    </row>
    <row r="968" spans="1:50" ht="35.15" hidden="1" customHeight="1">
      <c r="A968" s="149">
        <v>964</v>
      </c>
      <c r="B968" s="597" t="s">
        <v>1056</v>
      </c>
      <c r="C968" s="597"/>
      <c r="D968" s="597" t="s">
        <v>6399</v>
      </c>
      <c r="E968" s="597" t="s">
        <v>6400</v>
      </c>
      <c r="F968" s="597" t="s">
        <v>281</v>
      </c>
      <c r="G968" s="597">
        <v>1</v>
      </c>
      <c r="H968" s="597">
        <v>0</v>
      </c>
      <c r="I968" s="597" t="s">
        <v>6109</v>
      </c>
      <c r="J968" s="597" t="s">
        <v>6170</v>
      </c>
      <c r="K968" s="597" t="s">
        <v>1088</v>
      </c>
      <c r="L968" s="597" t="s">
        <v>1061</v>
      </c>
      <c r="M968" s="597" t="s">
        <v>1062</v>
      </c>
      <c r="N968" s="597" t="s">
        <v>6400</v>
      </c>
      <c r="O968" s="597" t="s">
        <v>6400</v>
      </c>
      <c r="P968" s="597" t="s">
        <v>6401</v>
      </c>
      <c r="Q968" s="597">
        <v>10688</v>
      </c>
      <c r="R968" s="621">
        <v>9295</v>
      </c>
      <c r="S968" s="621">
        <v>8152</v>
      </c>
      <c r="T968" s="621">
        <v>1143</v>
      </c>
      <c r="U968" s="621">
        <v>0</v>
      </c>
      <c r="V968" s="621">
        <v>1143</v>
      </c>
      <c r="W968" s="622">
        <v>0.877</v>
      </c>
      <c r="X968" s="464">
        <v>0</v>
      </c>
      <c r="Y968" s="464">
        <v>1</v>
      </c>
      <c r="Z968" s="464">
        <v>1</v>
      </c>
      <c r="AA968" s="464">
        <v>0</v>
      </c>
      <c r="AB968" s="464" t="s">
        <v>1056</v>
      </c>
      <c r="AC968" s="463" t="s">
        <v>6402</v>
      </c>
      <c r="AD968" s="463"/>
      <c r="AE968" s="463"/>
      <c r="AF968" s="463"/>
      <c r="AG968" s="463"/>
      <c r="AH968" s="463"/>
      <c r="AI968" s="463"/>
      <c r="AJ968" s="460"/>
      <c r="AK968" s="460"/>
      <c r="AL968" s="460"/>
      <c r="AM968" s="460"/>
      <c r="AN968" s="460"/>
      <c r="AO968" s="460"/>
      <c r="AP968" s="463" t="s">
        <v>289</v>
      </c>
      <c r="AQ968" s="463">
        <v>0</v>
      </c>
      <c r="AT968" s="177" t="s">
        <v>3946</v>
      </c>
      <c r="AU968" s="392" t="s">
        <v>5941</v>
      </c>
      <c r="AV968" s="392" t="s">
        <v>6403</v>
      </c>
      <c r="AW968" s="392" t="s">
        <v>6404</v>
      </c>
      <c r="AX968" s="450" t="s">
        <v>5938</v>
      </c>
    </row>
    <row r="969" spans="1:50" ht="35.15" hidden="1" customHeight="1">
      <c r="A969" s="149">
        <v>965</v>
      </c>
      <c r="B969" s="597" t="s">
        <v>1069</v>
      </c>
      <c r="C969" s="597"/>
      <c r="D969" s="597" t="s">
        <v>6405</v>
      </c>
      <c r="E969" s="597" t="s">
        <v>6406</v>
      </c>
      <c r="F969" s="597" t="s">
        <v>281</v>
      </c>
      <c r="G969" s="597">
        <v>1</v>
      </c>
      <c r="H969" s="597">
        <v>0</v>
      </c>
      <c r="I969" s="597" t="s">
        <v>6109</v>
      </c>
      <c r="J969" s="597" t="s">
        <v>6214</v>
      </c>
      <c r="K969" s="597" t="s">
        <v>1069</v>
      </c>
      <c r="L969" s="597" t="s">
        <v>1116</v>
      </c>
      <c r="M969" s="597" t="s">
        <v>285</v>
      </c>
      <c r="N969" s="597" t="s">
        <v>6406</v>
      </c>
      <c r="O969" s="597" t="s">
        <v>6406</v>
      </c>
      <c r="P969" s="597" t="s">
        <v>6407</v>
      </c>
      <c r="Q969" s="597">
        <v>6985</v>
      </c>
      <c r="R969" s="621">
        <v>6738</v>
      </c>
      <c r="S969" s="621">
        <v>6694</v>
      </c>
      <c r="T969" s="621">
        <v>40</v>
      </c>
      <c r="U969" s="621">
        <v>4</v>
      </c>
      <c r="V969" s="621">
        <v>44</v>
      </c>
      <c r="W969" s="622">
        <v>0.99350000000000005</v>
      </c>
      <c r="X969" s="464">
        <v>1</v>
      </c>
      <c r="Y969" s="464">
        <v>1</v>
      </c>
      <c r="Z969" s="464">
        <v>1</v>
      </c>
      <c r="AA969" s="464">
        <v>1</v>
      </c>
      <c r="AB969" s="464" t="s">
        <v>1069</v>
      </c>
      <c r="AC969" s="463" t="s">
        <v>6408</v>
      </c>
      <c r="AD969" s="463"/>
      <c r="AE969" s="463"/>
      <c r="AF969" s="463"/>
      <c r="AG969" s="463"/>
      <c r="AH969" s="463"/>
      <c r="AI969" s="463"/>
      <c r="AJ969" s="460"/>
      <c r="AK969" s="460"/>
      <c r="AL969" s="460"/>
      <c r="AM969" s="460"/>
      <c r="AN969" s="460"/>
      <c r="AO969" s="460"/>
      <c r="AP969" s="463" t="s">
        <v>289</v>
      </c>
      <c r="AQ969" s="463">
        <v>0</v>
      </c>
      <c r="AT969" s="177" t="s">
        <v>3946</v>
      </c>
      <c r="AU969" s="392" t="s">
        <v>5949</v>
      </c>
      <c r="AV969" s="392" t="s">
        <v>6409</v>
      </c>
      <c r="AW969" s="392" t="s">
        <v>5915</v>
      </c>
      <c r="AX969" s="450" t="s">
        <v>5915</v>
      </c>
    </row>
    <row r="970" spans="1:50" ht="35.15" hidden="1" customHeight="1">
      <c r="A970" s="149">
        <v>966</v>
      </c>
      <c r="B970" s="597" t="s">
        <v>1056</v>
      </c>
      <c r="C970" s="597"/>
      <c r="D970" s="597" t="s">
        <v>6410</v>
      </c>
      <c r="E970" s="597" t="s">
        <v>6411</v>
      </c>
      <c r="F970" s="597" t="s">
        <v>281</v>
      </c>
      <c r="G970" s="597">
        <v>2</v>
      </c>
      <c r="H970" s="597">
        <v>0</v>
      </c>
      <c r="I970" s="597" t="s">
        <v>6109</v>
      </c>
      <c r="J970" s="597" t="s">
        <v>6223</v>
      </c>
      <c r="K970" s="597" t="s">
        <v>1088</v>
      </c>
      <c r="L970" s="597" t="s">
        <v>1061</v>
      </c>
      <c r="M970" s="597" t="s">
        <v>1062</v>
      </c>
      <c r="N970" s="597" t="s">
        <v>6411</v>
      </c>
      <c r="O970" s="597" t="s">
        <v>6411</v>
      </c>
      <c r="P970" s="597" t="s">
        <v>6412</v>
      </c>
      <c r="Q970" s="597">
        <v>4415</v>
      </c>
      <c r="R970" s="621">
        <v>4556</v>
      </c>
      <c r="S970" s="621">
        <v>4474</v>
      </c>
      <c r="T970" s="621">
        <v>67</v>
      </c>
      <c r="U970" s="621">
        <v>15</v>
      </c>
      <c r="V970" s="621">
        <v>82</v>
      </c>
      <c r="W970" s="622">
        <v>0.98199999999999998</v>
      </c>
      <c r="X970" s="464">
        <v>1</v>
      </c>
      <c r="Y970" s="464">
        <v>1</v>
      </c>
      <c r="Z970" s="464">
        <v>1</v>
      </c>
      <c r="AA970" s="464">
        <v>1</v>
      </c>
      <c r="AB970" s="464" t="s">
        <v>1056</v>
      </c>
      <c r="AC970" s="463" t="s">
        <v>6413</v>
      </c>
      <c r="AD970" s="463" t="s">
        <v>6414</v>
      </c>
      <c r="AE970" s="463"/>
      <c r="AF970" s="463"/>
      <c r="AG970" s="463"/>
      <c r="AH970" s="463"/>
      <c r="AI970" s="463"/>
      <c r="AJ970" s="460"/>
      <c r="AK970" s="460"/>
      <c r="AL970" s="460"/>
      <c r="AM970" s="460"/>
      <c r="AN970" s="460"/>
      <c r="AO970" s="460"/>
      <c r="AP970" s="463" t="s">
        <v>289</v>
      </c>
      <c r="AQ970" s="463">
        <v>0</v>
      </c>
      <c r="AT970" s="177" t="s">
        <v>303</v>
      </c>
      <c r="AU970" s="392" t="s">
        <v>5957</v>
      </c>
      <c r="AV970" s="392" t="s">
        <v>6415</v>
      </c>
      <c r="AW970" s="392" t="s">
        <v>5953</v>
      </c>
      <c r="AX970" s="450" t="s">
        <v>5953</v>
      </c>
    </row>
    <row r="971" spans="1:50" ht="35.15" hidden="1" customHeight="1">
      <c r="A971" s="149">
        <v>967</v>
      </c>
      <c r="B971" s="597" t="s">
        <v>1056</v>
      </c>
      <c r="C971" s="597"/>
      <c r="D971" s="597" t="s">
        <v>6416</v>
      </c>
      <c r="E971" s="597" t="s">
        <v>6417</v>
      </c>
      <c r="F971" s="597" t="s">
        <v>281</v>
      </c>
      <c r="G971" s="597">
        <v>1</v>
      </c>
      <c r="H971" s="597">
        <v>0</v>
      </c>
      <c r="I971" s="597" t="s">
        <v>6109</v>
      </c>
      <c r="J971" s="597" t="s">
        <v>6223</v>
      </c>
      <c r="K971" s="597" t="s">
        <v>1071</v>
      </c>
      <c r="L971" s="597" t="s">
        <v>1061</v>
      </c>
      <c r="M971" s="597" t="s">
        <v>1062</v>
      </c>
      <c r="N971" s="597" t="s">
        <v>6418</v>
      </c>
      <c r="O971" s="597" t="s">
        <v>6418</v>
      </c>
      <c r="P971" s="597" t="s">
        <v>6419</v>
      </c>
      <c r="Q971" s="597">
        <v>7875</v>
      </c>
      <c r="R971" s="621">
        <v>8041</v>
      </c>
      <c r="S971" s="621">
        <v>7640</v>
      </c>
      <c r="T971" s="621">
        <v>243</v>
      </c>
      <c r="U971" s="621">
        <v>158</v>
      </c>
      <c r="V971" s="621">
        <v>401</v>
      </c>
      <c r="W971" s="622">
        <v>0.95009999999999994</v>
      </c>
      <c r="X971" s="464">
        <v>0</v>
      </c>
      <c r="Y971" s="464">
        <v>1</v>
      </c>
      <c r="Z971" s="464">
        <v>1</v>
      </c>
      <c r="AA971" s="464">
        <v>0</v>
      </c>
      <c r="AB971" s="464" t="s">
        <v>1056</v>
      </c>
      <c r="AC971" s="463" t="s">
        <v>6420</v>
      </c>
      <c r="AD971" s="463"/>
      <c r="AE971" s="463"/>
      <c r="AF971" s="463"/>
      <c r="AG971" s="463"/>
      <c r="AH971" s="463"/>
      <c r="AI971" s="463"/>
      <c r="AJ971" s="460"/>
      <c r="AK971" s="460"/>
      <c r="AL971" s="460"/>
      <c r="AM971" s="460"/>
      <c r="AN971" s="460"/>
      <c r="AO971" s="460"/>
      <c r="AP971" s="463" t="s">
        <v>289</v>
      </c>
      <c r="AQ971" s="463">
        <v>0</v>
      </c>
      <c r="AT971" s="177" t="s">
        <v>3946</v>
      </c>
      <c r="AU971" s="594" t="s">
        <v>5965</v>
      </c>
      <c r="AV971" s="392" t="s">
        <v>6421</v>
      </c>
      <c r="AW971" s="595" t="s">
        <v>6422</v>
      </c>
      <c r="AX971" s="450" t="s">
        <v>5961</v>
      </c>
    </row>
    <row r="972" spans="1:50" ht="35.15" hidden="1" customHeight="1">
      <c r="A972" s="149">
        <v>968</v>
      </c>
      <c r="B972" s="597" t="s">
        <v>1056</v>
      </c>
      <c r="C972" s="597"/>
      <c r="D972" s="597" t="s">
        <v>6423</v>
      </c>
      <c r="E972" s="597" t="s">
        <v>6424</v>
      </c>
      <c r="F972" s="597" t="s">
        <v>281</v>
      </c>
      <c r="G972" s="597">
        <v>1</v>
      </c>
      <c r="H972" s="597">
        <v>0</v>
      </c>
      <c r="I972" s="597" t="s">
        <v>6109</v>
      </c>
      <c r="J972" s="597" t="s">
        <v>6155</v>
      </c>
      <c r="K972" s="597" t="s">
        <v>1071</v>
      </c>
      <c r="L972" s="597" t="s">
        <v>1061</v>
      </c>
      <c r="M972" s="597" t="s">
        <v>1062</v>
      </c>
      <c r="N972" s="597" t="s">
        <v>6425</v>
      </c>
      <c r="O972" s="597" t="s">
        <v>6425</v>
      </c>
      <c r="P972" s="597" t="s">
        <v>6426</v>
      </c>
      <c r="Q972" s="597">
        <v>2139</v>
      </c>
      <c r="R972" s="621">
        <v>2448</v>
      </c>
      <c r="S972" s="621">
        <v>2157</v>
      </c>
      <c r="T972" s="621">
        <v>291</v>
      </c>
      <c r="U972" s="621">
        <v>0</v>
      </c>
      <c r="V972" s="621">
        <v>291</v>
      </c>
      <c r="W972" s="622">
        <v>0.88109999999999999</v>
      </c>
      <c r="X972" s="464">
        <v>0</v>
      </c>
      <c r="Y972" s="464">
        <v>1</v>
      </c>
      <c r="Z972" s="464">
        <v>1</v>
      </c>
      <c r="AA972" s="464">
        <v>0</v>
      </c>
      <c r="AB972" s="464" t="s">
        <v>1056</v>
      </c>
      <c r="AC972" s="463" t="s">
        <v>6427</v>
      </c>
      <c r="AD972" s="463"/>
      <c r="AE972" s="463"/>
      <c r="AF972" s="463"/>
      <c r="AG972" s="463"/>
      <c r="AH972" s="463"/>
      <c r="AI972" s="463"/>
      <c r="AJ972" s="460"/>
      <c r="AK972" s="460"/>
      <c r="AL972" s="460"/>
      <c r="AM972" s="460"/>
      <c r="AN972" s="460"/>
      <c r="AO972" s="460"/>
      <c r="AP972" s="463" t="s">
        <v>289</v>
      </c>
      <c r="AQ972" s="463">
        <v>0</v>
      </c>
      <c r="AT972" s="177" t="s">
        <v>3946</v>
      </c>
      <c r="AU972" s="392" t="s">
        <v>5974</v>
      </c>
      <c r="AV972" s="392" t="s">
        <v>6428</v>
      </c>
      <c r="AW972" s="392" t="s">
        <v>5969</v>
      </c>
      <c r="AX972" s="450" t="s">
        <v>5969</v>
      </c>
    </row>
    <row r="973" spans="1:50" ht="35.15" hidden="1" customHeight="1">
      <c r="A973" s="149">
        <v>969</v>
      </c>
      <c r="B973" s="597" t="s">
        <v>1056</v>
      </c>
      <c r="C973" s="597"/>
      <c r="D973" s="597" t="s">
        <v>6429</v>
      </c>
      <c r="E973" s="597" t="s">
        <v>6430</v>
      </c>
      <c r="F973" s="597" t="s">
        <v>281</v>
      </c>
      <c r="G973" s="597">
        <v>1</v>
      </c>
      <c r="H973" s="597">
        <v>0</v>
      </c>
      <c r="I973" s="597" t="s">
        <v>6109</v>
      </c>
      <c r="J973" s="597" t="s">
        <v>6389</v>
      </c>
      <c r="K973" s="597" t="s">
        <v>1056</v>
      </c>
      <c r="L973" s="597" t="s">
        <v>1061</v>
      </c>
      <c r="M973" s="597" t="s">
        <v>1062</v>
      </c>
      <c r="N973" s="597" t="s">
        <v>6431</v>
      </c>
      <c r="O973" s="597" t="s">
        <v>6431</v>
      </c>
      <c r="P973" s="597" t="s">
        <v>6432</v>
      </c>
      <c r="Q973" s="597">
        <v>5363</v>
      </c>
      <c r="R973" s="621">
        <v>5262</v>
      </c>
      <c r="S973" s="621">
        <v>5255</v>
      </c>
      <c r="T973" s="621">
        <v>7</v>
      </c>
      <c r="U973" s="621">
        <v>0</v>
      </c>
      <c r="V973" s="621">
        <v>7</v>
      </c>
      <c r="W973" s="622">
        <v>0.99870000000000003</v>
      </c>
      <c r="X973" s="464">
        <v>1</v>
      </c>
      <c r="Y973" s="464">
        <v>1</v>
      </c>
      <c r="Z973" s="464">
        <v>1</v>
      </c>
      <c r="AA973" s="464">
        <v>1</v>
      </c>
      <c r="AB973" s="464" t="s">
        <v>1056</v>
      </c>
      <c r="AC973" s="463" t="s">
        <v>6433</v>
      </c>
      <c r="AD973" s="463"/>
      <c r="AE973" s="463"/>
      <c r="AF973" s="463"/>
      <c r="AG973" s="463"/>
      <c r="AH973" s="463"/>
      <c r="AI973" s="463"/>
      <c r="AJ973" s="460"/>
      <c r="AK973" s="460"/>
      <c r="AL973" s="460"/>
      <c r="AM973" s="460"/>
      <c r="AN973" s="460"/>
      <c r="AO973" s="460"/>
      <c r="AP973" s="463" t="s">
        <v>289</v>
      </c>
      <c r="AQ973" s="463">
        <v>0</v>
      </c>
      <c r="AT973" s="177" t="s">
        <v>3946</v>
      </c>
      <c r="AU973" s="594" t="s">
        <v>5981</v>
      </c>
      <c r="AV973" s="392" t="s">
        <v>6434</v>
      </c>
      <c r="AW973" s="595" t="s">
        <v>5977</v>
      </c>
      <c r="AX973" s="450" t="s">
        <v>5977</v>
      </c>
    </row>
    <row r="974" spans="1:50" ht="35.15" hidden="1" customHeight="1">
      <c r="A974" s="149">
        <v>970</v>
      </c>
      <c r="B974" s="597" t="s">
        <v>1056</v>
      </c>
      <c r="C974" s="597"/>
      <c r="D974" s="597" t="s">
        <v>6435</v>
      </c>
      <c r="E974" s="597" t="s">
        <v>6436</v>
      </c>
      <c r="F974" s="597" t="s">
        <v>281</v>
      </c>
      <c r="G974" s="597">
        <v>1</v>
      </c>
      <c r="H974" s="597">
        <v>0</v>
      </c>
      <c r="I974" s="597" t="s">
        <v>6109</v>
      </c>
      <c r="J974" s="597" t="s">
        <v>6170</v>
      </c>
      <c r="K974" s="597" t="s">
        <v>1071</v>
      </c>
      <c r="L974" s="597" t="s">
        <v>1061</v>
      </c>
      <c r="M974" s="597" t="s">
        <v>1062</v>
      </c>
      <c r="N974" s="597" t="s">
        <v>6436</v>
      </c>
      <c r="O974" s="597" t="s">
        <v>6436</v>
      </c>
      <c r="P974" s="597" t="s">
        <v>6437</v>
      </c>
      <c r="Q974" s="597">
        <v>2433</v>
      </c>
      <c r="R974" s="621">
        <v>2368</v>
      </c>
      <c r="S974" s="621">
        <v>2321</v>
      </c>
      <c r="T974" s="621">
        <v>47</v>
      </c>
      <c r="U974" s="621">
        <v>0</v>
      </c>
      <c r="V974" s="621">
        <v>47</v>
      </c>
      <c r="W974" s="622">
        <v>0.98019999999999996</v>
      </c>
      <c r="X974" s="464">
        <v>1</v>
      </c>
      <c r="Y974" s="464">
        <v>1</v>
      </c>
      <c r="Z974" s="464">
        <v>1</v>
      </c>
      <c r="AA974" s="464">
        <v>1</v>
      </c>
      <c r="AB974" s="464" t="s">
        <v>1056</v>
      </c>
      <c r="AC974" s="463" t="s">
        <v>6438</v>
      </c>
      <c r="AD974" s="463"/>
      <c r="AE974" s="463"/>
      <c r="AF974" s="463"/>
      <c r="AG974" s="463"/>
      <c r="AH974" s="463"/>
      <c r="AI974" s="463"/>
      <c r="AJ974" s="460"/>
      <c r="AK974" s="460"/>
      <c r="AL974" s="460"/>
      <c r="AM974" s="460"/>
      <c r="AN974" s="460"/>
      <c r="AO974" s="460"/>
      <c r="AP974" s="463" t="s">
        <v>289</v>
      </c>
      <c r="AQ974" s="463">
        <v>0</v>
      </c>
      <c r="AT974" s="177" t="s">
        <v>3946</v>
      </c>
      <c r="AU974" s="392" t="s">
        <v>5988</v>
      </c>
      <c r="AV974" s="392" t="s">
        <v>6439</v>
      </c>
      <c r="AW974" s="392" t="s">
        <v>6440</v>
      </c>
      <c r="AX974" s="450" t="s">
        <v>5985</v>
      </c>
    </row>
    <row r="975" spans="1:50" ht="35.15" hidden="1" customHeight="1">
      <c r="A975" s="149">
        <v>971</v>
      </c>
      <c r="B975" s="597" t="s">
        <v>1056</v>
      </c>
      <c r="C975" s="597"/>
      <c r="D975" s="597" t="s">
        <v>6441</v>
      </c>
      <c r="E975" s="597" t="s">
        <v>6442</v>
      </c>
      <c r="F975" s="597" t="s">
        <v>281</v>
      </c>
      <c r="G975" s="597">
        <v>1</v>
      </c>
      <c r="H975" s="597">
        <v>0</v>
      </c>
      <c r="I975" s="597" t="s">
        <v>6109</v>
      </c>
      <c r="J975" s="597" t="s">
        <v>6260</v>
      </c>
      <c r="K975" s="597" t="s">
        <v>1056</v>
      </c>
      <c r="L975" s="597" t="s">
        <v>1061</v>
      </c>
      <c r="M975" s="597" t="s">
        <v>1062</v>
      </c>
      <c r="N975" s="597" t="s">
        <v>6442</v>
      </c>
      <c r="O975" s="597" t="s">
        <v>6443</v>
      </c>
      <c r="P975" s="597" t="s">
        <v>6444</v>
      </c>
      <c r="Q975" s="597">
        <v>5510</v>
      </c>
      <c r="R975" s="621">
        <v>5681</v>
      </c>
      <c r="S975" s="621">
        <v>5556</v>
      </c>
      <c r="T975" s="621">
        <v>4</v>
      </c>
      <c r="U975" s="621">
        <v>121</v>
      </c>
      <c r="V975" s="621">
        <v>125</v>
      </c>
      <c r="W975" s="622">
        <v>0.97799999999999998</v>
      </c>
      <c r="X975" s="464">
        <v>0</v>
      </c>
      <c r="Y975" s="464">
        <v>1</v>
      </c>
      <c r="Z975" s="464">
        <v>1</v>
      </c>
      <c r="AA975" s="464">
        <v>0</v>
      </c>
      <c r="AB975" s="464" t="s">
        <v>1056</v>
      </c>
      <c r="AC975" s="463" t="s">
        <v>6445</v>
      </c>
      <c r="AD975" s="463"/>
      <c r="AE975" s="463"/>
      <c r="AF975" s="463"/>
      <c r="AG975" s="463"/>
      <c r="AH975" s="463"/>
      <c r="AI975" s="463"/>
      <c r="AJ975" s="460"/>
      <c r="AK975" s="460"/>
      <c r="AL975" s="460"/>
      <c r="AM975" s="460"/>
      <c r="AN975" s="460"/>
      <c r="AO975" s="460"/>
      <c r="AP975" s="463" t="s">
        <v>289</v>
      </c>
      <c r="AQ975" s="463">
        <v>0</v>
      </c>
      <c r="AT975" s="177" t="s">
        <v>3946</v>
      </c>
      <c r="AU975" s="392" t="s">
        <v>5994</v>
      </c>
      <c r="AV975" s="392" t="s">
        <v>6446</v>
      </c>
      <c r="AW975" s="392" t="s">
        <v>5992</v>
      </c>
      <c r="AX975" s="450" t="s">
        <v>5992</v>
      </c>
    </row>
    <row r="976" spans="1:50" ht="35.15" hidden="1" customHeight="1">
      <c r="A976" s="149">
        <v>972</v>
      </c>
      <c r="B976" s="597" t="s">
        <v>1056</v>
      </c>
      <c r="C976" s="597"/>
      <c r="D976" s="597" t="s">
        <v>6447</v>
      </c>
      <c r="E976" s="597" t="s">
        <v>6448</v>
      </c>
      <c r="F976" s="597" t="s">
        <v>281</v>
      </c>
      <c r="G976" s="597">
        <v>1</v>
      </c>
      <c r="H976" s="597">
        <v>0</v>
      </c>
      <c r="I976" s="597" t="s">
        <v>6109</v>
      </c>
      <c r="J976" s="597" t="s">
        <v>6223</v>
      </c>
      <c r="K976" s="597" t="s">
        <v>1088</v>
      </c>
      <c r="L976" s="597" t="s">
        <v>1061</v>
      </c>
      <c r="M976" s="597" t="s">
        <v>1062</v>
      </c>
      <c r="N976" s="597" t="s">
        <v>6222</v>
      </c>
      <c r="O976" s="597" t="s">
        <v>6222</v>
      </c>
      <c r="P976" s="597" t="s">
        <v>6449</v>
      </c>
      <c r="Q976" s="597">
        <v>6409</v>
      </c>
      <c r="R976" s="621">
        <v>6383</v>
      </c>
      <c r="S976" s="621">
        <v>6307</v>
      </c>
      <c r="T976" s="621">
        <v>76</v>
      </c>
      <c r="U976" s="621">
        <v>0</v>
      </c>
      <c r="V976" s="621">
        <v>76</v>
      </c>
      <c r="W976" s="622">
        <v>0.98809999999999998</v>
      </c>
      <c r="X976" s="464">
        <v>1</v>
      </c>
      <c r="Y976" s="464">
        <v>1</v>
      </c>
      <c r="Z976" s="464">
        <v>1</v>
      </c>
      <c r="AA976" s="464">
        <v>1</v>
      </c>
      <c r="AB976" s="464" t="s">
        <v>1056</v>
      </c>
      <c r="AC976" s="463" t="s">
        <v>6450</v>
      </c>
      <c r="AD976" s="463"/>
      <c r="AE976" s="463"/>
      <c r="AF976" s="463"/>
      <c r="AG976" s="463"/>
      <c r="AH976" s="463"/>
      <c r="AI976" s="463"/>
      <c r="AJ976" s="460"/>
      <c r="AK976" s="460"/>
      <c r="AL976" s="460"/>
      <c r="AM976" s="460"/>
      <c r="AN976" s="460"/>
      <c r="AO976" s="460"/>
      <c r="AP976" s="463" t="s">
        <v>289</v>
      </c>
      <c r="AQ976" s="463">
        <v>0</v>
      </c>
      <c r="AT976" s="177" t="s">
        <v>3946</v>
      </c>
      <c r="AU976" s="392" t="s">
        <v>6001</v>
      </c>
      <c r="AV976" s="392" t="s">
        <v>6451</v>
      </c>
      <c r="AW976" s="392" t="s">
        <v>6452</v>
      </c>
      <c r="AX976" s="450" t="s">
        <v>5998</v>
      </c>
    </row>
    <row r="977" spans="1:50" ht="35.15" hidden="1" customHeight="1">
      <c r="A977" s="149">
        <v>973</v>
      </c>
      <c r="B977" s="597" t="s">
        <v>1056</v>
      </c>
      <c r="C977" s="597"/>
      <c r="D977" s="597" t="s">
        <v>6453</v>
      </c>
      <c r="E977" s="597" t="s">
        <v>6454</v>
      </c>
      <c r="F977" s="597" t="s">
        <v>281</v>
      </c>
      <c r="G977" s="597">
        <v>2</v>
      </c>
      <c r="H977" s="597">
        <v>0</v>
      </c>
      <c r="I977" s="597" t="s">
        <v>6109</v>
      </c>
      <c r="J977" s="597" t="s">
        <v>6110</v>
      </c>
      <c r="K977" s="597" t="s">
        <v>1056</v>
      </c>
      <c r="L977" s="597" t="s">
        <v>1061</v>
      </c>
      <c r="M977" s="597" t="s">
        <v>1062</v>
      </c>
      <c r="N977" s="597" t="s">
        <v>6454</v>
      </c>
      <c r="O977" s="597" t="s">
        <v>6454</v>
      </c>
      <c r="P977" s="597" t="s">
        <v>6455</v>
      </c>
      <c r="Q977" s="597">
        <v>6104</v>
      </c>
      <c r="R977" s="621">
        <v>6442</v>
      </c>
      <c r="S977" s="621">
        <v>5566</v>
      </c>
      <c r="T977" s="621">
        <v>822</v>
      </c>
      <c r="U977" s="621">
        <v>54</v>
      </c>
      <c r="V977" s="621">
        <v>876</v>
      </c>
      <c r="W977" s="622">
        <v>0.86399999999999999</v>
      </c>
      <c r="X977" s="464">
        <v>0</v>
      </c>
      <c r="Y977" s="464">
        <v>1</v>
      </c>
      <c r="Z977" s="464">
        <v>1</v>
      </c>
      <c r="AA977" s="464">
        <v>0</v>
      </c>
      <c r="AB977" s="464" t="s">
        <v>1056</v>
      </c>
      <c r="AC977" s="463" t="s">
        <v>6456</v>
      </c>
      <c r="AD977" s="463" t="s">
        <v>6457</v>
      </c>
      <c r="AE977" s="463"/>
      <c r="AF977" s="463"/>
      <c r="AG977" s="463"/>
      <c r="AH977" s="463"/>
      <c r="AI977" s="463"/>
      <c r="AJ977" s="460"/>
      <c r="AK977" s="460"/>
      <c r="AL977" s="460"/>
      <c r="AM977" s="460"/>
      <c r="AN977" s="460"/>
      <c r="AO977" s="460"/>
      <c r="AP977" s="463" t="s">
        <v>289</v>
      </c>
      <c r="AQ977" s="463">
        <v>0</v>
      </c>
      <c r="AT977" s="177" t="s">
        <v>3946</v>
      </c>
      <c r="AU977" s="392" t="s">
        <v>6006</v>
      </c>
      <c r="AV977" s="392" t="s">
        <v>6458</v>
      </c>
      <c r="AW977" s="392" t="s">
        <v>6459</v>
      </c>
      <c r="AX977" s="450" t="s">
        <v>6004</v>
      </c>
    </row>
    <row r="978" spans="1:50" ht="35.15" hidden="1" customHeight="1">
      <c r="A978" s="149">
        <v>974</v>
      </c>
      <c r="B978" s="597" t="s">
        <v>1056</v>
      </c>
      <c r="C978" s="597"/>
      <c r="D978" s="597" t="s">
        <v>6460</v>
      </c>
      <c r="E978" s="597" t="s">
        <v>6461</v>
      </c>
      <c r="F978" s="597" t="s">
        <v>281</v>
      </c>
      <c r="G978" s="597">
        <v>1</v>
      </c>
      <c r="H978" s="597">
        <v>0</v>
      </c>
      <c r="I978" s="597" t="s">
        <v>6109</v>
      </c>
      <c r="J978" s="597" t="s">
        <v>6185</v>
      </c>
      <c r="K978" s="597" t="s">
        <v>1088</v>
      </c>
      <c r="L978" s="597" t="s">
        <v>1061</v>
      </c>
      <c r="M978" s="597" t="s">
        <v>1062</v>
      </c>
      <c r="N978" s="597" t="s">
        <v>6461</v>
      </c>
      <c r="O978" s="597" t="s">
        <v>6461</v>
      </c>
      <c r="P978" s="597" t="s">
        <v>6462</v>
      </c>
      <c r="Q978" s="597">
        <v>2457</v>
      </c>
      <c r="R978" s="621">
        <v>2406</v>
      </c>
      <c r="S978" s="621">
        <v>2406</v>
      </c>
      <c r="T978" s="621">
        <v>0</v>
      </c>
      <c r="U978" s="621">
        <v>0</v>
      </c>
      <c r="V978" s="621">
        <v>0</v>
      </c>
      <c r="W978" s="622">
        <v>1</v>
      </c>
      <c r="X978" s="464">
        <v>1</v>
      </c>
      <c r="Y978" s="464">
        <v>1</v>
      </c>
      <c r="Z978" s="464">
        <v>1</v>
      </c>
      <c r="AA978" s="464">
        <v>1</v>
      </c>
      <c r="AB978" s="464" t="s">
        <v>1056</v>
      </c>
      <c r="AC978" s="463" t="s">
        <v>6463</v>
      </c>
      <c r="AD978" s="463"/>
      <c r="AE978" s="463"/>
      <c r="AF978" s="463"/>
      <c r="AG978" s="463"/>
      <c r="AH978" s="463"/>
      <c r="AI978" s="463"/>
      <c r="AJ978" s="460"/>
      <c r="AK978" s="460"/>
      <c r="AL978" s="460"/>
      <c r="AM978" s="460"/>
      <c r="AN978" s="460"/>
      <c r="AO978" s="460"/>
      <c r="AP978" s="463" t="s">
        <v>289</v>
      </c>
      <c r="AQ978" s="463">
        <v>0</v>
      </c>
      <c r="AT978" s="177" t="s">
        <v>3946</v>
      </c>
      <c r="AU978" s="392" t="s">
        <v>6014</v>
      </c>
      <c r="AV978" s="392" t="s">
        <v>6464</v>
      </c>
      <c r="AW978" s="392" t="s">
        <v>6010</v>
      </c>
      <c r="AX978" s="450" t="s">
        <v>6010</v>
      </c>
    </row>
    <row r="979" spans="1:50" ht="35.15" hidden="1" customHeight="1">
      <c r="A979" s="149">
        <v>975</v>
      </c>
      <c r="B979" s="597" t="s">
        <v>1056</v>
      </c>
      <c r="C979" s="597"/>
      <c r="D979" s="597" t="s">
        <v>6465</v>
      </c>
      <c r="E979" s="597" t="s">
        <v>6466</v>
      </c>
      <c r="F979" s="597" t="s">
        <v>281</v>
      </c>
      <c r="G979" s="597">
        <v>1</v>
      </c>
      <c r="H979" s="597">
        <v>0</v>
      </c>
      <c r="I979" s="597" t="s">
        <v>6109</v>
      </c>
      <c r="J979" s="597" t="s">
        <v>6170</v>
      </c>
      <c r="K979" s="597" t="s">
        <v>1088</v>
      </c>
      <c r="L979" s="597" t="s">
        <v>1061</v>
      </c>
      <c r="M979" s="597" t="s">
        <v>1062</v>
      </c>
      <c r="N979" s="597" t="s">
        <v>6466</v>
      </c>
      <c r="O979" s="597" t="s">
        <v>6466</v>
      </c>
      <c r="P979" s="597" t="s">
        <v>6467</v>
      </c>
      <c r="Q979" s="597">
        <v>2546</v>
      </c>
      <c r="R979" s="621">
        <v>2343</v>
      </c>
      <c r="S979" s="621">
        <v>1930</v>
      </c>
      <c r="T979" s="621">
        <v>378</v>
      </c>
      <c r="U979" s="621">
        <v>35</v>
      </c>
      <c r="V979" s="621">
        <v>413</v>
      </c>
      <c r="W979" s="622">
        <v>0.82369999999999999</v>
      </c>
      <c r="X979" s="464">
        <v>0</v>
      </c>
      <c r="Y979" s="464">
        <v>1</v>
      </c>
      <c r="Z979" s="464">
        <v>1</v>
      </c>
      <c r="AA979" s="464">
        <v>0</v>
      </c>
      <c r="AB979" s="464" t="s">
        <v>1056</v>
      </c>
      <c r="AC979" s="463" t="s">
        <v>6468</v>
      </c>
      <c r="AD979" s="463"/>
      <c r="AE979" s="463"/>
      <c r="AF979" s="463"/>
      <c r="AG979" s="463"/>
      <c r="AH979" s="463"/>
      <c r="AI979" s="463"/>
      <c r="AJ979" s="460"/>
      <c r="AK979" s="460"/>
      <c r="AL979" s="460"/>
      <c r="AM979" s="460"/>
      <c r="AN979" s="460"/>
      <c r="AO979" s="460"/>
      <c r="AP979" s="463" t="s">
        <v>289</v>
      </c>
      <c r="AQ979" s="463">
        <v>0</v>
      </c>
      <c r="AT979" s="177" t="s">
        <v>303</v>
      </c>
      <c r="AU979" s="392" t="s">
        <v>6021</v>
      </c>
      <c r="AV979" s="392" t="s">
        <v>6469</v>
      </c>
      <c r="AW979" s="392" t="s">
        <v>1781</v>
      </c>
      <c r="AX979" s="450" t="s">
        <v>6017</v>
      </c>
    </row>
    <row r="980" spans="1:50" ht="35.15" hidden="1" customHeight="1">
      <c r="A980" s="149">
        <v>976</v>
      </c>
      <c r="B980" s="597" t="s">
        <v>1056</v>
      </c>
      <c r="C980" s="597"/>
      <c r="D980" s="597" t="s">
        <v>6470</v>
      </c>
      <c r="E980" s="597" t="s">
        <v>6471</v>
      </c>
      <c r="F980" s="597" t="s">
        <v>281</v>
      </c>
      <c r="G980" s="597">
        <v>1</v>
      </c>
      <c r="H980" s="597">
        <v>0</v>
      </c>
      <c r="I980" s="597" t="s">
        <v>6109</v>
      </c>
      <c r="J980" s="597" t="s">
        <v>6234</v>
      </c>
      <c r="K980" s="597" t="s">
        <v>1071</v>
      </c>
      <c r="L980" s="597" t="s">
        <v>1061</v>
      </c>
      <c r="M980" s="597" t="s">
        <v>1062</v>
      </c>
      <c r="N980" s="597" t="s">
        <v>6471</v>
      </c>
      <c r="O980" s="597" t="s">
        <v>6471</v>
      </c>
      <c r="P980" s="597" t="s">
        <v>6472</v>
      </c>
      <c r="Q980" s="597">
        <v>3810</v>
      </c>
      <c r="R980" s="621">
        <v>3830</v>
      </c>
      <c r="S980" s="621">
        <v>3780</v>
      </c>
      <c r="T980" s="621">
        <v>50</v>
      </c>
      <c r="U980" s="621">
        <v>0</v>
      </c>
      <c r="V980" s="621">
        <v>50</v>
      </c>
      <c r="W980" s="622">
        <v>0.9869</v>
      </c>
      <c r="X980" s="464">
        <v>1</v>
      </c>
      <c r="Y980" s="464">
        <v>0</v>
      </c>
      <c r="Z980" s="464">
        <v>1</v>
      </c>
      <c r="AA980" s="464">
        <v>0</v>
      </c>
      <c r="AB980" s="464" t="s">
        <v>1056</v>
      </c>
      <c r="AC980" s="463" t="s">
        <v>6473</v>
      </c>
      <c r="AD980" s="463"/>
      <c r="AE980" s="463"/>
      <c r="AF980" s="463"/>
      <c r="AG980" s="463"/>
      <c r="AH980" s="463"/>
      <c r="AI980" s="463"/>
      <c r="AJ980" s="460"/>
      <c r="AK980" s="460"/>
      <c r="AL980" s="460"/>
      <c r="AM980" s="460"/>
      <c r="AN980" s="460"/>
      <c r="AO980" s="460"/>
      <c r="AP980" s="463" t="s">
        <v>289</v>
      </c>
      <c r="AQ980" s="463">
        <v>0</v>
      </c>
      <c r="AT980" s="177" t="s">
        <v>3946</v>
      </c>
      <c r="AU980" s="392" t="s">
        <v>6027</v>
      </c>
      <c r="AV980" s="392" t="s">
        <v>6474</v>
      </c>
      <c r="AW980" s="392" t="s">
        <v>6475</v>
      </c>
      <c r="AX980" s="450" t="s">
        <v>6024</v>
      </c>
    </row>
    <row r="981" spans="1:50" ht="35.15" hidden="1" customHeight="1">
      <c r="A981" s="149">
        <v>977</v>
      </c>
      <c r="B981" s="597" t="s">
        <v>1056</v>
      </c>
      <c r="C981" s="597"/>
      <c r="D981" s="597" t="s">
        <v>6476</v>
      </c>
      <c r="E981" s="597" t="s">
        <v>6477</v>
      </c>
      <c r="F981" s="597" t="s">
        <v>281</v>
      </c>
      <c r="G981" s="597">
        <v>1</v>
      </c>
      <c r="H981" s="597">
        <v>0</v>
      </c>
      <c r="I981" s="597" t="s">
        <v>6109</v>
      </c>
      <c r="J981" s="597" t="s">
        <v>6170</v>
      </c>
      <c r="K981" s="597" t="s">
        <v>1088</v>
      </c>
      <c r="L981" s="597" t="s">
        <v>1061</v>
      </c>
      <c r="M981" s="597" t="s">
        <v>1062</v>
      </c>
      <c r="N981" s="597" t="s">
        <v>6169</v>
      </c>
      <c r="O981" s="597" t="s">
        <v>6478</v>
      </c>
      <c r="P981" s="597" t="s">
        <v>6479</v>
      </c>
      <c r="Q981" s="597">
        <v>6071</v>
      </c>
      <c r="R981" s="621">
        <v>6079</v>
      </c>
      <c r="S981" s="621">
        <v>5100</v>
      </c>
      <c r="T981" s="621">
        <v>979</v>
      </c>
      <c r="U981" s="621">
        <v>0</v>
      </c>
      <c r="V981" s="621">
        <v>979</v>
      </c>
      <c r="W981" s="622">
        <v>0.83899999999999997</v>
      </c>
      <c r="X981" s="464">
        <v>0</v>
      </c>
      <c r="Y981" s="464">
        <v>1</v>
      </c>
      <c r="Z981" s="464">
        <v>1</v>
      </c>
      <c r="AA981" s="464">
        <v>0</v>
      </c>
      <c r="AB981" s="464" t="s">
        <v>1056</v>
      </c>
      <c r="AC981" s="463" t="s">
        <v>6480</v>
      </c>
      <c r="AD981" s="463"/>
      <c r="AE981" s="463"/>
      <c r="AF981" s="463"/>
      <c r="AG981" s="463"/>
      <c r="AH981" s="463"/>
      <c r="AI981" s="463"/>
      <c r="AJ981" s="460"/>
      <c r="AK981" s="460"/>
      <c r="AL981" s="460"/>
      <c r="AM981" s="460"/>
      <c r="AN981" s="460"/>
      <c r="AO981" s="460"/>
      <c r="AP981" s="463" t="s">
        <v>289</v>
      </c>
      <c r="AQ981" s="463">
        <v>0</v>
      </c>
      <c r="AT981" s="177" t="s">
        <v>3946</v>
      </c>
      <c r="AU981" s="392" t="s">
        <v>6034</v>
      </c>
      <c r="AV981" s="392" t="s">
        <v>6481</v>
      </c>
      <c r="AW981" s="392" t="s">
        <v>6031</v>
      </c>
      <c r="AX981" s="450" t="s">
        <v>6031</v>
      </c>
    </row>
    <row r="982" spans="1:50" ht="35.15" hidden="1" customHeight="1">
      <c r="A982" s="149">
        <v>978</v>
      </c>
      <c r="B982" s="597" t="s">
        <v>1056</v>
      </c>
      <c r="C982" s="597"/>
      <c r="D982" s="597" t="s">
        <v>6482</v>
      </c>
      <c r="E982" s="597" t="s">
        <v>6483</v>
      </c>
      <c r="F982" s="597" t="s">
        <v>281</v>
      </c>
      <c r="G982" s="597">
        <v>1</v>
      </c>
      <c r="H982" s="597">
        <v>0</v>
      </c>
      <c r="I982" s="597" t="s">
        <v>6109</v>
      </c>
      <c r="J982" s="597" t="s">
        <v>6155</v>
      </c>
      <c r="K982" s="597" t="s">
        <v>1071</v>
      </c>
      <c r="L982" s="597" t="s">
        <v>1061</v>
      </c>
      <c r="M982" s="597" t="s">
        <v>1062</v>
      </c>
      <c r="N982" s="597" t="s">
        <v>6483</v>
      </c>
      <c r="O982" s="597" t="s">
        <v>6483</v>
      </c>
      <c r="P982" s="597" t="s">
        <v>6484</v>
      </c>
      <c r="Q982" s="597">
        <v>2150</v>
      </c>
      <c r="R982" s="621">
        <v>2118</v>
      </c>
      <c r="S982" s="621">
        <v>2114</v>
      </c>
      <c r="T982" s="621">
        <v>4</v>
      </c>
      <c r="U982" s="621">
        <v>0</v>
      </c>
      <c r="V982" s="621">
        <v>4</v>
      </c>
      <c r="W982" s="622">
        <v>0.99809999999999999</v>
      </c>
      <c r="X982" s="464">
        <v>1</v>
      </c>
      <c r="Y982" s="464">
        <v>1</v>
      </c>
      <c r="Z982" s="464">
        <v>1</v>
      </c>
      <c r="AA982" s="464">
        <v>1</v>
      </c>
      <c r="AB982" s="464" t="s">
        <v>1056</v>
      </c>
      <c r="AC982" s="463" t="s">
        <v>6485</v>
      </c>
      <c r="AD982" s="463"/>
      <c r="AE982" s="463"/>
      <c r="AF982" s="463"/>
      <c r="AG982" s="463"/>
      <c r="AH982" s="463"/>
      <c r="AI982" s="463"/>
      <c r="AJ982" s="460"/>
      <c r="AK982" s="460"/>
      <c r="AL982" s="460"/>
      <c r="AM982" s="460"/>
      <c r="AN982" s="460"/>
      <c r="AO982" s="460"/>
      <c r="AP982" s="463" t="s">
        <v>289</v>
      </c>
      <c r="AQ982" s="463">
        <v>0</v>
      </c>
      <c r="AT982" s="177" t="s">
        <v>3946</v>
      </c>
      <c r="AU982" s="392" t="s">
        <v>6040</v>
      </c>
      <c r="AV982" s="392" t="s">
        <v>6486</v>
      </c>
      <c r="AW982" s="392" t="s">
        <v>6037</v>
      </c>
      <c r="AX982" s="450" t="s">
        <v>6037</v>
      </c>
    </row>
    <row r="983" spans="1:50" ht="35.15" hidden="1" customHeight="1">
      <c r="A983" s="149">
        <v>979</v>
      </c>
      <c r="B983" s="597" t="s">
        <v>1056</v>
      </c>
      <c r="C983" s="597"/>
      <c r="D983" s="597" t="s">
        <v>6487</v>
      </c>
      <c r="E983" s="597" t="s">
        <v>6488</v>
      </c>
      <c r="F983" s="597" t="s">
        <v>281</v>
      </c>
      <c r="G983" s="597">
        <v>1</v>
      </c>
      <c r="H983" s="597">
        <v>0</v>
      </c>
      <c r="I983" s="597" t="s">
        <v>6109</v>
      </c>
      <c r="J983" s="597" t="s">
        <v>6170</v>
      </c>
      <c r="K983" s="597" t="s">
        <v>1071</v>
      </c>
      <c r="L983" s="597" t="s">
        <v>1061</v>
      </c>
      <c r="M983" s="597" t="s">
        <v>1062</v>
      </c>
      <c r="N983" s="597" t="s">
        <v>6488</v>
      </c>
      <c r="O983" s="597" t="s">
        <v>6488</v>
      </c>
      <c r="P983" s="597" t="s">
        <v>6489</v>
      </c>
      <c r="Q983" s="597">
        <v>4547</v>
      </c>
      <c r="R983" s="621">
        <v>4354</v>
      </c>
      <c r="S983" s="621">
        <v>4265</v>
      </c>
      <c r="T983" s="621">
        <v>89</v>
      </c>
      <c r="U983" s="621">
        <v>0</v>
      </c>
      <c r="V983" s="621">
        <v>89</v>
      </c>
      <c r="W983" s="622">
        <v>0.97960000000000003</v>
      </c>
      <c r="X983" s="464">
        <v>0</v>
      </c>
      <c r="Y983" s="464">
        <v>1</v>
      </c>
      <c r="Z983" s="464">
        <v>1</v>
      </c>
      <c r="AA983" s="464">
        <v>0</v>
      </c>
      <c r="AB983" s="464" t="s">
        <v>1056</v>
      </c>
      <c r="AC983" s="463" t="s">
        <v>6490</v>
      </c>
      <c r="AD983" s="463"/>
      <c r="AE983" s="463"/>
      <c r="AF983" s="463"/>
      <c r="AG983" s="463"/>
      <c r="AH983" s="463"/>
      <c r="AI983" s="463"/>
      <c r="AJ983" s="460"/>
      <c r="AK983" s="460"/>
      <c r="AL983" s="460"/>
      <c r="AM983" s="460"/>
      <c r="AN983" s="460"/>
      <c r="AO983" s="460"/>
      <c r="AP983" s="463" t="s">
        <v>289</v>
      </c>
      <c r="AQ983" s="463">
        <v>0</v>
      </c>
      <c r="AT983" s="177" t="s">
        <v>303</v>
      </c>
      <c r="AU983" s="392" t="s">
        <v>6047</v>
      </c>
      <c r="AV983" s="392" t="s">
        <v>6491</v>
      </c>
      <c r="AW983" s="392" t="s">
        <v>6492</v>
      </c>
      <c r="AX983" s="450" t="s">
        <v>6044</v>
      </c>
    </row>
    <row r="984" spans="1:50" ht="35.15" hidden="1" customHeight="1">
      <c r="A984" s="149">
        <v>980</v>
      </c>
      <c r="B984" s="597" t="s">
        <v>1056</v>
      </c>
      <c r="C984" s="597"/>
      <c r="D984" s="597" t="s">
        <v>6493</v>
      </c>
      <c r="E984" s="597" t="s">
        <v>6494</v>
      </c>
      <c r="F984" s="597" t="s">
        <v>281</v>
      </c>
      <c r="G984" s="597">
        <v>1</v>
      </c>
      <c r="H984" s="597">
        <v>0</v>
      </c>
      <c r="I984" s="597" t="s">
        <v>6109</v>
      </c>
      <c r="J984" s="597" t="s">
        <v>6223</v>
      </c>
      <c r="K984" s="597" t="s">
        <v>1071</v>
      </c>
      <c r="L984" s="597" t="s">
        <v>1061</v>
      </c>
      <c r="M984" s="597" t="s">
        <v>1062</v>
      </c>
      <c r="N984" s="597" t="s">
        <v>6494</v>
      </c>
      <c r="O984" s="597" t="s">
        <v>6494</v>
      </c>
      <c r="P984" s="597" t="s">
        <v>6495</v>
      </c>
      <c r="Q984" s="597">
        <v>3925</v>
      </c>
      <c r="R984" s="621">
        <v>4012</v>
      </c>
      <c r="S984" s="621">
        <v>3854</v>
      </c>
      <c r="T984" s="621">
        <v>138</v>
      </c>
      <c r="U984" s="621">
        <v>20</v>
      </c>
      <c r="V984" s="621">
        <v>158</v>
      </c>
      <c r="W984" s="622">
        <v>0.96060000000000001</v>
      </c>
      <c r="X984" s="464">
        <v>0</v>
      </c>
      <c r="Y984" s="464">
        <v>1</v>
      </c>
      <c r="Z984" s="464">
        <v>1</v>
      </c>
      <c r="AA984" s="464">
        <v>0</v>
      </c>
      <c r="AB984" s="464" t="s">
        <v>1056</v>
      </c>
      <c r="AC984" s="463" t="s">
        <v>6496</v>
      </c>
      <c r="AD984" s="463"/>
      <c r="AE984" s="463"/>
      <c r="AF984" s="463"/>
      <c r="AG984" s="463"/>
      <c r="AH984" s="463"/>
      <c r="AI984" s="463"/>
      <c r="AJ984" s="460"/>
      <c r="AK984" s="460"/>
      <c r="AL984" s="460"/>
      <c r="AM984" s="460"/>
      <c r="AN984" s="460"/>
      <c r="AO984" s="460"/>
      <c r="AP984" s="463" t="s">
        <v>289</v>
      </c>
      <c r="AQ984" s="463">
        <v>0</v>
      </c>
      <c r="AT984" s="177" t="s">
        <v>3946</v>
      </c>
      <c r="AU984" s="392" t="s">
        <v>6053</v>
      </c>
      <c r="AV984" s="392" t="s">
        <v>6497</v>
      </c>
      <c r="AW984" s="392" t="s">
        <v>6498</v>
      </c>
      <c r="AX984" s="450" t="s">
        <v>6050</v>
      </c>
    </row>
    <row r="985" spans="1:50" ht="35.15" hidden="1" customHeight="1">
      <c r="A985" s="149">
        <v>981</v>
      </c>
      <c r="B985" s="597" t="s">
        <v>1056</v>
      </c>
      <c r="C985" s="597"/>
      <c r="D985" s="597" t="s">
        <v>6499</v>
      </c>
      <c r="E985" s="597" t="s">
        <v>6500</v>
      </c>
      <c r="F985" s="597" t="s">
        <v>281</v>
      </c>
      <c r="G985" s="597">
        <v>1</v>
      </c>
      <c r="H985" s="597">
        <v>0</v>
      </c>
      <c r="I985" s="597" t="s">
        <v>6109</v>
      </c>
      <c r="J985" s="597" t="s">
        <v>6234</v>
      </c>
      <c r="K985" s="597" t="s">
        <v>1056</v>
      </c>
      <c r="L985" s="597" t="s">
        <v>1061</v>
      </c>
      <c r="M985" s="597" t="s">
        <v>1062</v>
      </c>
      <c r="N985" s="597" t="s">
        <v>6501</v>
      </c>
      <c r="O985" s="597" t="s">
        <v>6501</v>
      </c>
      <c r="P985" s="597" t="s">
        <v>6502</v>
      </c>
      <c r="Q985" s="597">
        <v>3052</v>
      </c>
      <c r="R985" s="621">
        <v>3095</v>
      </c>
      <c r="S985" s="621">
        <v>3040</v>
      </c>
      <c r="T985" s="621">
        <v>55</v>
      </c>
      <c r="U985" s="621">
        <v>0</v>
      </c>
      <c r="V985" s="621">
        <v>55</v>
      </c>
      <c r="W985" s="622">
        <v>0.98219999999999996</v>
      </c>
      <c r="X985" s="464">
        <v>1</v>
      </c>
      <c r="Y985" s="464">
        <v>1</v>
      </c>
      <c r="Z985" s="464">
        <v>1</v>
      </c>
      <c r="AA985" s="464">
        <v>1</v>
      </c>
      <c r="AB985" s="464" t="s">
        <v>1056</v>
      </c>
      <c r="AC985" s="463" t="s">
        <v>6503</v>
      </c>
      <c r="AD985" s="463"/>
      <c r="AE985" s="463"/>
      <c r="AF985" s="463"/>
      <c r="AG985" s="463"/>
      <c r="AH985" s="463"/>
      <c r="AI985" s="463"/>
      <c r="AJ985" s="460"/>
      <c r="AK985" s="460"/>
      <c r="AL985" s="460"/>
      <c r="AM985" s="460"/>
      <c r="AN985" s="460"/>
      <c r="AO985" s="460"/>
      <c r="AP985" s="463" t="s">
        <v>289</v>
      </c>
      <c r="AQ985" s="463">
        <v>0</v>
      </c>
      <c r="AT985" s="177" t="s">
        <v>3946</v>
      </c>
      <c r="AU985" s="392" t="s">
        <v>6054</v>
      </c>
      <c r="AV985" s="392" t="s">
        <v>6504</v>
      </c>
      <c r="AW985" s="392" t="s">
        <v>6505</v>
      </c>
      <c r="AX985" s="450" t="s">
        <v>6050</v>
      </c>
    </row>
    <row r="986" spans="1:50" ht="35.15" hidden="1" customHeight="1">
      <c r="A986" s="149">
        <v>982</v>
      </c>
      <c r="B986" s="597" t="s">
        <v>1056</v>
      </c>
      <c r="C986" s="597"/>
      <c r="D986" s="597" t="s">
        <v>6506</v>
      </c>
      <c r="E986" s="597" t="s">
        <v>6507</v>
      </c>
      <c r="F986" s="597" t="s">
        <v>281</v>
      </c>
      <c r="G986" s="597">
        <v>1</v>
      </c>
      <c r="H986" s="597">
        <v>0</v>
      </c>
      <c r="I986" s="597" t="s">
        <v>6109</v>
      </c>
      <c r="J986" s="597" t="s">
        <v>6223</v>
      </c>
      <c r="K986" s="597" t="s">
        <v>1088</v>
      </c>
      <c r="L986" s="597" t="s">
        <v>1061</v>
      </c>
      <c r="M986" s="597" t="s">
        <v>1062</v>
      </c>
      <c r="N986" s="597" t="s">
        <v>6507</v>
      </c>
      <c r="O986" s="597" t="s">
        <v>6507</v>
      </c>
      <c r="P986" s="597" t="s">
        <v>6508</v>
      </c>
      <c r="Q986" s="597">
        <v>2608</v>
      </c>
      <c r="R986" s="621">
        <v>2648</v>
      </c>
      <c r="S986" s="621">
        <v>2621</v>
      </c>
      <c r="T986" s="621">
        <v>8</v>
      </c>
      <c r="U986" s="621">
        <v>19</v>
      </c>
      <c r="V986" s="621">
        <v>27</v>
      </c>
      <c r="W986" s="622">
        <v>0.98980000000000001</v>
      </c>
      <c r="X986" s="464">
        <v>1</v>
      </c>
      <c r="Y986" s="464">
        <v>1</v>
      </c>
      <c r="Z986" s="464">
        <v>1</v>
      </c>
      <c r="AA986" s="464">
        <v>1</v>
      </c>
      <c r="AB986" s="464" t="s">
        <v>1056</v>
      </c>
      <c r="AC986" s="463" t="s">
        <v>6509</v>
      </c>
      <c r="AD986" s="463"/>
      <c r="AE986" s="463"/>
      <c r="AF986" s="463"/>
      <c r="AG986" s="463"/>
      <c r="AH986" s="463"/>
      <c r="AI986" s="463"/>
      <c r="AJ986" s="460"/>
      <c r="AK986" s="460"/>
      <c r="AL986" s="460"/>
      <c r="AM986" s="460"/>
      <c r="AN986" s="460"/>
      <c r="AO986" s="460"/>
      <c r="AP986" s="463" t="s">
        <v>289</v>
      </c>
      <c r="AQ986" s="463">
        <v>0</v>
      </c>
      <c r="AT986" s="177" t="s">
        <v>303</v>
      </c>
      <c r="AU986" s="392" t="s">
        <v>6060</v>
      </c>
      <c r="AV986" s="392" t="s">
        <v>6510</v>
      </c>
      <c r="AW986" s="392" t="s">
        <v>4893</v>
      </c>
      <c r="AX986" s="450" t="s">
        <v>6058</v>
      </c>
    </row>
    <row r="987" spans="1:50" ht="35.15" hidden="1" customHeight="1">
      <c r="A987" s="149">
        <v>983</v>
      </c>
      <c r="B987" s="597" t="s">
        <v>1056</v>
      </c>
      <c r="C987" s="597"/>
      <c r="D987" s="597" t="s">
        <v>6511</v>
      </c>
      <c r="E987" s="597" t="s">
        <v>6512</v>
      </c>
      <c r="F987" s="597" t="s">
        <v>281</v>
      </c>
      <c r="G987" s="597">
        <v>1</v>
      </c>
      <c r="H987" s="597">
        <v>0</v>
      </c>
      <c r="I987" s="597" t="s">
        <v>6109</v>
      </c>
      <c r="J987" s="597" t="s">
        <v>6110</v>
      </c>
      <c r="K987" s="597" t="s">
        <v>1056</v>
      </c>
      <c r="L987" s="597" t="s">
        <v>1061</v>
      </c>
      <c r="M987" s="597" t="s">
        <v>1062</v>
      </c>
      <c r="N987" s="597" t="s">
        <v>6513</v>
      </c>
      <c r="O987" s="597" t="s">
        <v>6513</v>
      </c>
      <c r="P987" s="597" t="s">
        <v>6514</v>
      </c>
      <c r="Q987" s="597">
        <v>3489</v>
      </c>
      <c r="R987" s="621">
        <v>3409</v>
      </c>
      <c r="S987" s="621">
        <v>3349</v>
      </c>
      <c r="T987" s="621">
        <v>60</v>
      </c>
      <c r="U987" s="621">
        <v>0</v>
      </c>
      <c r="V987" s="621">
        <v>60</v>
      </c>
      <c r="W987" s="622">
        <v>0.98240000000000005</v>
      </c>
      <c r="X987" s="464">
        <v>1</v>
      </c>
      <c r="Y987" s="464">
        <v>1</v>
      </c>
      <c r="Z987" s="464">
        <v>1</v>
      </c>
      <c r="AA987" s="464">
        <v>1</v>
      </c>
      <c r="AB987" s="464" t="s">
        <v>1056</v>
      </c>
      <c r="AC987" s="463" t="s">
        <v>6515</v>
      </c>
      <c r="AD987" s="463"/>
      <c r="AE987" s="463"/>
      <c r="AF987" s="463"/>
      <c r="AG987" s="463"/>
      <c r="AH987" s="463"/>
      <c r="AI987" s="463"/>
      <c r="AJ987" s="460"/>
      <c r="AK987" s="460"/>
      <c r="AL987" s="460"/>
      <c r="AM987" s="460"/>
      <c r="AN987" s="460"/>
      <c r="AO987" s="460"/>
      <c r="AP987" s="463" t="s">
        <v>289</v>
      </c>
      <c r="AQ987" s="463">
        <v>0</v>
      </c>
      <c r="AT987" s="177" t="s">
        <v>3946</v>
      </c>
      <c r="AU987" s="392" t="s">
        <v>6065</v>
      </c>
      <c r="AV987" s="392" t="s">
        <v>6516</v>
      </c>
      <c r="AW987" s="392" t="s">
        <v>6063</v>
      </c>
      <c r="AX987" s="450" t="s">
        <v>6063</v>
      </c>
    </row>
    <row r="988" spans="1:50" ht="35.15" hidden="1" customHeight="1">
      <c r="A988" s="149">
        <v>984</v>
      </c>
      <c r="B988" s="597" t="s">
        <v>1056</v>
      </c>
      <c r="C988" s="597"/>
      <c r="D988" s="597" t="s">
        <v>6517</v>
      </c>
      <c r="E988" s="597" t="s">
        <v>6518</v>
      </c>
      <c r="F988" s="597" t="s">
        <v>281</v>
      </c>
      <c r="G988" s="597">
        <v>1</v>
      </c>
      <c r="H988" s="597">
        <v>0</v>
      </c>
      <c r="I988" s="597" t="s">
        <v>6109</v>
      </c>
      <c r="J988" s="597" t="s">
        <v>6147</v>
      </c>
      <c r="K988" s="597" t="s">
        <v>6148</v>
      </c>
      <c r="L988" s="597" t="s">
        <v>1061</v>
      </c>
      <c r="M988" s="597" t="s">
        <v>1062</v>
      </c>
      <c r="N988" s="597" t="s">
        <v>6518</v>
      </c>
      <c r="O988" s="597" t="s">
        <v>6518</v>
      </c>
      <c r="P988" s="597" t="s">
        <v>6519</v>
      </c>
      <c r="Q988" s="597">
        <v>3861</v>
      </c>
      <c r="R988" s="621">
        <v>3744</v>
      </c>
      <c r="S988" s="621">
        <v>3622</v>
      </c>
      <c r="T988" s="621">
        <v>86</v>
      </c>
      <c r="U988" s="621">
        <v>36</v>
      </c>
      <c r="V988" s="621">
        <v>122</v>
      </c>
      <c r="W988" s="622">
        <v>0.96740000000000004</v>
      </c>
      <c r="X988" s="464">
        <v>0</v>
      </c>
      <c r="Y988" s="464">
        <v>0</v>
      </c>
      <c r="Z988" s="464">
        <v>1</v>
      </c>
      <c r="AA988" s="464">
        <v>0</v>
      </c>
      <c r="AB988" s="464" t="s">
        <v>1056</v>
      </c>
      <c r="AC988" s="463" t="s">
        <v>6520</v>
      </c>
      <c r="AD988" s="463"/>
      <c r="AE988" s="463"/>
      <c r="AF988" s="463"/>
      <c r="AG988" s="463"/>
      <c r="AH988" s="463"/>
      <c r="AI988" s="463"/>
      <c r="AJ988" s="460"/>
      <c r="AK988" s="460"/>
      <c r="AL988" s="460"/>
      <c r="AM988" s="460"/>
      <c r="AN988" s="460"/>
      <c r="AO988" s="460"/>
      <c r="AP988" s="463" t="s">
        <v>289</v>
      </c>
      <c r="AQ988" s="463">
        <v>0</v>
      </c>
      <c r="AT988" s="177" t="s">
        <v>3946</v>
      </c>
      <c r="AU988" s="392" t="s">
        <v>6071</v>
      </c>
      <c r="AV988" s="392" t="s">
        <v>6521</v>
      </c>
      <c r="AW988" s="392" t="s">
        <v>6522</v>
      </c>
      <c r="AX988" s="450" t="s">
        <v>6069</v>
      </c>
    </row>
    <row r="989" spans="1:50" ht="35.15" hidden="1" customHeight="1">
      <c r="A989" s="149">
        <v>985</v>
      </c>
      <c r="B989" s="597" t="s">
        <v>1056</v>
      </c>
      <c r="C989" s="597"/>
      <c r="D989" s="597" t="s">
        <v>6523</v>
      </c>
      <c r="E989" s="597" t="s">
        <v>3322</v>
      </c>
      <c r="F989" s="597" t="s">
        <v>281</v>
      </c>
      <c r="G989" s="597">
        <v>1</v>
      </c>
      <c r="H989" s="597">
        <v>0</v>
      </c>
      <c r="I989" s="597" t="s">
        <v>6109</v>
      </c>
      <c r="J989" s="597" t="s">
        <v>6170</v>
      </c>
      <c r="K989" s="597" t="s">
        <v>1071</v>
      </c>
      <c r="L989" s="597" t="s">
        <v>1061</v>
      </c>
      <c r="M989" s="597" t="s">
        <v>1062</v>
      </c>
      <c r="N989" s="597" t="s">
        <v>3322</v>
      </c>
      <c r="O989" s="597" t="s">
        <v>3322</v>
      </c>
      <c r="P989" s="597" t="s">
        <v>6524</v>
      </c>
      <c r="Q989" s="597">
        <v>2037</v>
      </c>
      <c r="R989" s="621">
        <v>2061</v>
      </c>
      <c r="S989" s="621">
        <v>2022</v>
      </c>
      <c r="T989" s="621">
        <v>27</v>
      </c>
      <c r="U989" s="621">
        <v>12</v>
      </c>
      <c r="V989" s="621">
        <v>39</v>
      </c>
      <c r="W989" s="622">
        <v>0.98109999999999997</v>
      </c>
      <c r="X989" s="464">
        <v>1</v>
      </c>
      <c r="Y989" s="464">
        <v>1</v>
      </c>
      <c r="Z989" s="464">
        <v>1</v>
      </c>
      <c r="AA989" s="464">
        <v>1</v>
      </c>
      <c r="AB989" s="464" t="s">
        <v>1056</v>
      </c>
      <c r="AC989" s="463" t="s">
        <v>6525</v>
      </c>
      <c r="AD989" s="463"/>
      <c r="AE989" s="463"/>
      <c r="AF989" s="463"/>
      <c r="AG989" s="463"/>
      <c r="AH989" s="463"/>
      <c r="AI989" s="463"/>
      <c r="AJ989" s="460"/>
      <c r="AK989" s="460"/>
      <c r="AL989" s="460"/>
      <c r="AM989" s="460"/>
      <c r="AN989" s="460"/>
      <c r="AO989" s="460"/>
      <c r="AP989" s="463" t="s">
        <v>289</v>
      </c>
      <c r="AQ989" s="463">
        <v>0</v>
      </c>
      <c r="AT989" s="177" t="s">
        <v>3946</v>
      </c>
      <c r="AU989" s="392" t="s">
        <v>6077</v>
      </c>
      <c r="AV989" s="392" t="s">
        <v>6526</v>
      </c>
      <c r="AW989" s="392" t="s">
        <v>6527</v>
      </c>
      <c r="AX989" s="450" t="s">
        <v>6075</v>
      </c>
    </row>
    <row r="990" spans="1:50" ht="35.15" hidden="1" customHeight="1">
      <c r="A990" s="149">
        <v>986</v>
      </c>
      <c r="B990" s="597" t="s">
        <v>1056</v>
      </c>
      <c r="C990" s="597"/>
      <c r="D990" s="597" t="s">
        <v>6528</v>
      </c>
      <c r="E990" s="597" t="s">
        <v>6529</v>
      </c>
      <c r="F990" s="597" t="s">
        <v>281</v>
      </c>
      <c r="G990" s="597">
        <v>1</v>
      </c>
      <c r="H990" s="597">
        <v>0</v>
      </c>
      <c r="I990" s="597" t="s">
        <v>6109</v>
      </c>
      <c r="J990" s="597" t="s">
        <v>6223</v>
      </c>
      <c r="K990" s="597" t="s">
        <v>1071</v>
      </c>
      <c r="L990" s="597" t="s">
        <v>1061</v>
      </c>
      <c r="M990" s="597" t="s">
        <v>1062</v>
      </c>
      <c r="N990" s="597" t="s">
        <v>6529</v>
      </c>
      <c r="O990" s="597" t="s">
        <v>6529</v>
      </c>
      <c r="P990" s="597" t="s">
        <v>6530</v>
      </c>
      <c r="Q990" s="597">
        <v>2751</v>
      </c>
      <c r="R990" s="621">
        <v>2703</v>
      </c>
      <c r="S990" s="621">
        <v>2694</v>
      </c>
      <c r="T990" s="621">
        <v>9</v>
      </c>
      <c r="U990" s="621">
        <v>0</v>
      </c>
      <c r="V990" s="621">
        <v>9</v>
      </c>
      <c r="W990" s="622">
        <v>0.99670000000000003</v>
      </c>
      <c r="X990" s="464">
        <v>1</v>
      </c>
      <c r="Y990" s="464">
        <v>1</v>
      </c>
      <c r="Z990" s="464">
        <v>1</v>
      </c>
      <c r="AA990" s="464">
        <v>1</v>
      </c>
      <c r="AB990" s="464" t="s">
        <v>1056</v>
      </c>
      <c r="AC990" s="463" t="s">
        <v>6531</v>
      </c>
      <c r="AD990" s="463"/>
      <c r="AE990" s="463"/>
      <c r="AF990" s="463"/>
      <c r="AG990" s="463"/>
      <c r="AH990" s="463"/>
      <c r="AI990" s="463"/>
      <c r="AJ990" s="460"/>
      <c r="AK990" s="460"/>
      <c r="AL990" s="460"/>
      <c r="AM990" s="460"/>
      <c r="AN990" s="460"/>
      <c r="AO990" s="460"/>
      <c r="AP990" s="463" t="s">
        <v>289</v>
      </c>
      <c r="AQ990" s="463">
        <v>0</v>
      </c>
      <c r="AT990" s="177" t="s">
        <v>303</v>
      </c>
      <c r="AU990" s="392" t="s">
        <v>6083</v>
      </c>
      <c r="AV990" s="392" t="s">
        <v>6532</v>
      </c>
      <c r="AW990" s="392" t="s">
        <v>4893</v>
      </c>
      <c r="AX990" s="450" t="s">
        <v>6081</v>
      </c>
    </row>
    <row r="991" spans="1:50" ht="35.15" hidden="1" customHeight="1">
      <c r="A991" s="149">
        <v>987</v>
      </c>
      <c r="B991" s="597" t="s">
        <v>1056</v>
      </c>
      <c r="C991" s="597"/>
      <c r="D991" s="597" t="s">
        <v>6533</v>
      </c>
      <c r="E991" s="597" t="s">
        <v>6534</v>
      </c>
      <c r="F991" s="597" t="s">
        <v>281</v>
      </c>
      <c r="G991" s="597">
        <v>1</v>
      </c>
      <c r="H991" s="597">
        <v>0</v>
      </c>
      <c r="I991" s="597" t="s">
        <v>6109</v>
      </c>
      <c r="J991" s="597" t="s">
        <v>6223</v>
      </c>
      <c r="K991" s="597" t="s">
        <v>1071</v>
      </c>
      <c r="L991" s="597" t="s">
        <v>1061</v>
      </c>
      <c r="M991" s="597" t="s">
        <v>1062</v>
      </c>
      <c r="N991" s="597" t="s">
        <v>6222</v>
      </c>
      <c r="O991" s="597" t="s">
        <v>6222</v>
      </c>
      <c r="P991" s="597" t="s">
        <v>6535</v>
      </c>
      <c r="Q991" s="597">
        <v>3875</v>
      </c>
      <c r="R991" s="621">
        <v>3899</v>
      </c>
      <c r="S991" s="621">
        <v>3867</v>
      </c>
      <c r="T991" s="621">
        <v>28</v>
      </c>
      <c r="U991" s="621">
        <v>4</v>
      </c>
      <c r="V991" s="621">
        <v>32</v>
      </c>
      <c r="W991" s="622">
        <v>0.99180000000000001</v>
      </c>
      <c r="X991" s="464">
        <v>1</v>
      </c>
      <c r="Y991" s="464">
        <v>1</v>
      </c>
      <c r="Z991" s="464">
        <v>1</v>
      </c>
      <c r="AA991" s="464">
        <v>1</v>
      </c>
      <c r="AB991" s="464" t="s">
        <v>1056</v>
      </c>
      <c r="AC991" s="463" t="s">
        <v>6536</v>
      </c>
      <c r="AD991" s="463"/>
      <c r="AE991" s="463"/>
      <c r="AF991" s="463"/>
      <c r="AG991" s="463"/>
      <c r="AH991" s="463"/>
      <c r="AI991" s="463"/>
      <c r="AJ991" s="460"/>
      <c r="AK991" s="460"/>
      <c r="AL991" s="460"/>
      <c r="AM991" s="460"/>
      <c r="AN991" s="460"/>
      <c r="AO991" s="460"/>
      <c r="AP991" s="463" t="s">
        <v>289</v>
      </c>
      <c r="AQ991" s="463">
        <v>0</v>
      </c>
      <c r="AT991" s="177" t="s">
        <v>303</v>
      </c>
      <c r="AU991" s="392" t="s">
        <v>6084</v>
      </c>
      <c r="AV991" s="392" t="s">
        <v>6537</v>
      </c>
      <c r="AW991" s="392" t="s">
        <v>6538</v>
      </c>
      <c r="AX991" s="450" t="s">
        <v>6081</v>
      </c>
    </row>
    <row r="992" spans="1:50" ht="35.15" hidden="1" customHeight="1">
      <c r="A992" s="149">
        <v>988</v>
      </c>
      <c r="B992" s="597" t="s">
        <v>1056</v>
      </c>
      <c r="C992" s="597"/>
      <c r="D992" s="597" t="s">
        <v>6539</v>
      </c>
      <c r="E992" s="597" t="s">
        <v>6540</v>
      </c>
      <c r="F992" s="597" t="s">
        <v>281</v>
      </c>
      <c r="G992" s="597">
        <v>1</v>
      </c>
      <c r="H992" s="597">
        <v>0</v>
      </c>
      <c r="I992" s="597" t="s">
        <v>6109</v>
      </c>
      <c r="J992" s="597" t="s">
        <v>6389</v>
      </c>
      <c r="K992" s="597" t="s">
        <v>1056</v>
      </c>
      <c r="L992" s="597" t="s">
        <v>1061</v>
      </c>
      <c r="M992" s="597" t="s">
        <v>1062</v>
      </c>
      <c r="N992" s="597" t="s">
        <v>6540</v>
      </c>
      <c r="O992" s="597" t="s">
        <v>6540</v>
      </c>
      <c r="P992" s="597" t="s">
        <v>6541</v>
      </c>
      <c r="Q992" s="597">
        <v>2634</v>
      </c>
      <c r="R992" s="621">
        <v>2888</v>
      </c>
      <c r="S992" s="621">
        <v>2868</v>
      </c>
      <c r="T992" s="621">
        <v>18</v>
      </c>
      <c r="U992" s="621">
        <v>2</v>
      </c>
      <c r="V992" s="621">
        <v>20</v>
      </c>
      <c r="W992" s="622">
        <v>0.99309999999999998</v>
      </c>
      <c r="X992" s="464">
        <v>1</v>
      </c>
      <c r="Y992" s="464">
        <v>1</v>
      </c>
      <c r="Z992" s="464">
        <v>1</v>
      </c>
      <c r="AA992" s="464">
        <v>1</v>
      </c>
      <c r="AB992" s="464" t="s">
        <v>1056</v>
      </c>
      <c r="AC992" s="463" t="s">
        <v>6542</v>
      </c>
      <c r="AD992" s="463"/>
      <c r="AE992" s="463"/>
      <c r="AF992" s="463"/>
      <c r="AG992" s="463"/>
      <c r="AH992" s="463"/>
      <c r="AI992" s="463"/>
      <c r="AJ992" s="460"/>
      <c r="AK992" s="460"/>
      <c r="AL992" s="460"/>
      <c r="AM992" s="460"/>
      <c r="AN992" s="460"/>
      <c r="AO992" s="460"/>
      <c r="AP992" s="463" t="s">
        <v>289</v>
      </c>
      <c r="AQ992" s="463">
        <v>0</v>
      </c>
      <c r="AT992" s="177" t="s">
        <v>3946</v>
      </c>
      <c r="AU992" s="392" t="s">
        <v>6089</v>
      </c>
      <c r="AV992" s="392" t="s">
        <v>6543</v>
      </c>
      <c r="AW992" s="392" t="s">
        <v>6087</v>
      </c>
      <c r="AX992" s="450" t="s">
        <v>6087</v>
      </c>
    </row>
    <row r="993" spans="1:50" ht="35.15" hidden="1" customHeight="1">
      <c r="A993" s="149">
        <v>989</v>
      </c>
      <c r="B993" s="597" t="s">
        <v>1056</v>
      </c>
      <c r="C993" s="597"/>
      <c r="D993" s="597" t="s">
        <v>6544</v>
      </c>
      <c r="E993" s="597" t="s">
        <v>6545</v>
      </c>
      <c r="F993" s="597" t="s">
        <v>281</v>
      </c>
      <c r="G993" s="597">
        <v>1</v>
      </c>
      <c r="H993" s="597">
        <v>0</v>
      </c>
      <c r="I993" s="597" t="s">
        <v>6109</v>
      </c>
      <c r="J993" s="597" t="s">
        <v>6234</v>
      </c>
      <c r="K993" s="597" t="s">
        <v>1056</v>
      </c>
      <c r="L993" s="597" t="s">
        <v>1061</v>
      </c>
      <c r="M993" s="597" t="s">
        <v>1062</v>
      </c>
      <c r="N993" s="597" t="s">
        <v>6545</v>
      </c>
      <c r="O993" s="597" t="s">
        <v>6546</v>
      </c>
      <c r="P993" s="597" t="s">
        <v>6547</v>
      </c>
      <c r="Q993" s="597">
        <v>2832</v>
      </c>
      <c r="R993" s="621">
        <v>2878</v>
      </c>
      <c r="S993" s="621">
        <v>2760</v>
      </c>
      <c r="T993" s="621">
        <v>116</v>
      </c>
      <c r="U993" s="621">
        <v>2</v>
      </c>
      <c r="V993" s="621">
        <v>118</v>
      </c>
      <c r="W993" s="622">
        <v>0.95899999999999996</v>
      </c>
      <c r="X993" s="464">
        <v>0</v>
      </c>
      <c r="Y993" s="464">
        <v>1</v>
      </c>
      <c r="Z993" s="464">
        <v>1</v>
      </c>
      <c r="AA993" s="464">
        <v>0</v>
      </c>
      <c r="AB993" s="464" t="s">
        <v>1056</v>
      </c>
      <c r="AC993" s="463" t="s">
        <v>6548</v>
      </c>
      <c r="AD993" s="463"/>
      <c r="AE993" s="463"/>
      <c r="AF993" s="463"/>
      <c r="AG993" s="463"/>
      <c r="AH993" s="463"/>
      <c r="AI993" s="463"/>
      <c r="AJ993" s="460"/>
      <c r="AK993" s="460"/>
      <c r="AL993" s="460"/>
      <c r="AM993" s="460"/>
      <c r="AN993" s="460"/>
      <c r="AO993" s="460"/>
      <c r="AP993" s="463" t="s">
        <v>289</v>
      </c>
      <c r="AQ993" s="463">
        <v>0</v>
      </c>
      <c r="AT993" s="177" t="s">
        <v>303</v>
      </c>
      <c r="AU993" s="392" t="s">
        <v>6094</v>
      </c>
      <c r="AV993" s="392" t="s">
        <v>6549</v>
      </c>
      <c r="AW993" s="392" t="s">
        <v>6092</v>
      </c>
      <c r="AX993" s="450" t="s">
        <v>6092</v>
      </c>
    </row>
    <row r="994" spans="1:50" ht="35.15" hidden="1" customHeight="1">
      <c r="A994" s="149">
        <v>990</v>
      </c>
      <c r="B994" s="597" t="s">
        <v>1056</v>
      </c>
      <c r="C994" s="597"/>
      <c r="D994" s="597" t="s">
        <v>6550</v>
      </c>
      <c r="E994" s="597" t="s">
        <v>6551</v>
      </c>
      <c r="F994" s="597" t="s">
        <v>281</v>
      </c>
      <c r="G994" s="597">
        <v>1</v>
      </c>
      <c r="H994" s="597">
        <v>0</v>
      </c>
      <c r="I994" s="597" t="s">
        <v>6109</v>
      </c>
      <c r="J994" s="597" t="s">
        <v>6139</v>
      </c>
      <c r="K994" s="597" t="s">
        <v>1056</v>
      </c>
      <c r="L994" s="597" t="s">
        <v>1061</v>
      </c>
      <c r="M994" s="597" t="s">
        <v>1062</v>
      </c>
      <c r="N994" s="597" t="s">
        <v>6374</v>
      </c>
      <c r="O994" s="597" t="s">
        <v>6374</v>
      </c>
      <c r="P994" s="597" t="s">
        <v>6552</v>
      </c>
      <c r="Q994" s="597">
        <v>14873</v>
      </c>
      <c r="R994" s="621">
        <v>14873</v>
      </c>
      <c r="S994" s="621">
        <v>14848</v>
      </c>
      <c r="T994" s="621">
        <v>25</v>
      </c>
      <c r="U994" s="621">
        <v>0</v>
      </c>
      <c r="V994" s="621">
        <v>25</v>
      </c>
      <c r="W994" s="622">
        <v>0.99829999999999997</v>
      </c>
      <c r="X994" s="464">
        <v>1</v>
      </c>
      <c r="Y994" s="464">
        <v>1</v>
      </c>
      <c r="Z994" s="464">
        <v>1</v>
      </c>
      <c r="AA994" s="464">
        <v>1</v>
      </c>
      <c r="AB994" s="464" t="s">
        <v>1056</v>
      </c>
      <c r="AC994" s="463" t="s">
        <v>6553</v>
      </c>
      <c r="AD994" s="463"/>
      <c r="AE994" s="463"/>
      <c r="AF994" s="463"/>
      <c r="AG994" s="463"/>
      <c r="AH994" s="463"/>
      <c r="AI994" s="463"/>
      <c r="AJ994" s="460"/>
      <c r="AK994" s="460"/>
      <c r="AL994" s="460"/>
      <c r="AM994" s="460"/>
      <c r="AN994" s="460"/>
      <c r="AO994" s="460"/>
      <c r="AP994" s="463" t="s">
        <v>289</v>
      </c>
      <c r="AQ994" s="463">
        <v>0</v>
      </c>
      <c r="AT994" s="177" t="s">
        <v>3946</v>
      </c>
      <c r="AU994" s="392" t="s">
        <v>6100</v>
      </c>
      <c r="AV994" s="392" t="s">
        <v>6554</v>
      </c>
      <c r="AW994" s="392" t="s">
        <v>6098</v>
      </c>
      <c r="AX994" s="450" t="s">
        <v>6098</v>
      </c>
    </row>
    <row r="995" spans="1:50" ht="35.15" hidden="1" customHeight="1">
      <c r="A995" s="149">
        <v>991</v>
      </c>
      <c r="B995" s="597" t="s">
        <v>1056</v>
      </c>
      <c r="C995" s="597"/>
      <c r="D995" s="597" t="s">
        <v>6555</v>
      </c>
      <c r="E995" s="597" t="s">
        <v>6556</v>
      </c>
      <c r="F995" s="597" t="s">
        <v>281</v>
      </c>
      <c r="G995" s="597">
        <v>1</v>
      </c>
      <c r="H995" s="597">
        <v>0</v>
      </c>
      <c r="I995" s="597" t="s">
        <v>6109</v>
      </c>
      <c r="J995" s="597" t="s">
        <v>6234</v>
      </c>
      <c r="K995" s="597" t="s">
        <v>1071</v>
      </c>
      <c r="L995" s="597" t="s">
        <v>1061</v>
      </c>
      <c r="M995" s="597" t="s">
        <v>1062</v>
      </c>
      <c r="N995" s="597" t="s">
        <v>6556</v>
      </c>
      <c r="O995" s="597" t="s">
        <v>6556</v>
      </c>
      <c r="P995" s="597" t="s">
        <v>6557</v>
      </c>
      <c r="Q995" s="597">
        <v>3461</v>
      </c>
      <c r="R995" s="621">
        <v>3455</v>
      </c>
      <c r="S995" s="621">
        <v>3416</v>
      </c>
      <c r="T995" s="621">
        <v>39</v>
      </c>
      <c r="U995" s="621">
        <v>0</v>
      </c>
      <c r="V995" s="621">
        <v>39</v>
      </c>
      <c r="W995" s="622">
        <v>0.98870000000000002</v>
      </c>
      <c r="X995" s="464">
        <v>1</v>
      </c>
      <c r="Y995" s="464">
        <v>1</v>
      </c>
      <c r="Z995" s="464">
        <v>1</v>
      </c>
      <c r="AA995" s="464">
        <v>1</v>
      </c>
      <c r="AB995" s="464" t="s">
        <v>1056</v>
      </c>
      <c r="AC995" s="463" t="s">
        <v>6558</v>
      </c>
      <c r="AD995" s="463"/>
      <c r="AE995" s="463"/>
      <c r="AF995" s="463"/>
      <c r="AG995" s="463"/>
      <c r="AH995" s="463"/>
      <c r="AI995" s="463"/>
      <c r="AJ995" s="460"/>
      <c r="AK995" s="460"/>
      <c r="AL995" s="460"/>
      <c r="AM995" s="460"/>
      <c r="AN995" s="460"/>
      <c r="AO995" s="460"/>
      <c r="AP995" s="463" t="s">
        <v>289</v>
      </c>
      <c r="AQ995" s="463">
        <v>0</v>
      </c>
      <c r="AT995" s="177" t="s">
        <v>3946</v>
      </c>
      <c r="AU995" s="392" t="s">
        <v>6106</v>
      </c>
      <c r="AV995" s="392" t="s">
        <v>6559</v>
      </c>
      <c r="AW995" s="392" t="s">
        <v>6560</v>
      </c>
      <c r="AX995" s="450" t="s">
        <v>6104</v>
      </c>
    </row>
    <row r="996" spans="1:50" ht="35.15" hidden="1" customHeight="1">
      <c r="A996" s="149">
        <v>992</v>
      </c>
      <c r="B996" s="597" t="s">
        <v>1069</v>
      </c>
      <c r="C996" s="597"/>
      <c r="D996" s="597" t="s">
        <v>6561</v>
      </c>
      <c r="E996" s="597" t="s">
        <v>6562</v>
      </c>
      <c r="F996" s="597" t="s">
        <v>281</v>
      </c>
      <c r="G996" s="597">
        <v>1</v>
      </c>
      <c r="H996" s="597">
        <v>0</v>
      </c>
      <c r="I996" s="597" t="s">
        <v>6109</v>
      </c>
      <c r="J996" s="597" t="s">
        <v>6214</v>
      </c>
      <c r="K996" s="597" t="s">
        <v>2605</v>
      </c>
      <c r="L996" s="597" t="s">
        <v>1116</v>
      </c>
      <c r="M996" s="597" t="s">
        <v>285</v>
      </c>
      <c r="N996" s="597" t="s">
        <v>6562</v>
      </c>
      <c r="O996" s="597" t="s">
        <v>6562</v>
      </c>
      <c r="P996" s="597" t="s">
        <v>6563</v>
      </c>
      <c r="Q996" s="597">
        <v>6352</v>
      </c>
      <c r="R996" s="621">
        <v>6115</v>
      </c>
      <c r="S996" s="621">
        <v>6068</v>
      </c>
      <c r="T996" s="621">
        <v>42</v>
      </c>
      <c r="U996" s="621">
        <v>5</v>
      </c>
      <c r="V996" s="621">
        <v>47</v>
      </c>
      <c r="W996" s="622">
        <v>0.99229999999999996</v>
      </c>
      <c r="X996" s="464">
        <v>1</v>
      </c>
      <c r="Y996" s="464">
        <v>1</v>
      </c>
      <c r="Z996" s="464">
        <v>1</v>
      </c>
      <c r="AA996" s="464">
        <v>1</v>
      </c>
      <c r="AB996" s="464" t="s">
        <v>1069</v>
      </c>
      <c r="AC996" s="463" t="s">
        <v>6564</v>
      </c>
      <c r="AD996" s="463"/>
      <c r="AE996" s="463"/>
      <c r="AF996" s="463"/>
      <c r="AG996" s="463"/>
      <c r="AH996" s="463"/>
      <c r="AI996" s="463"/>
      <c r="AJ996" s="460"/>
      <c r="AK996" s="460"/>
      <c r="AL996" s="460"/>
      <c r="AM996" s="460"/>
      <c r="AN996" s="460"/>
      <c r="AO996" s="460"/>
      <c r="AP996" s="463" t="s">
        <v>289</v>
      </c>
      <c r="AQ996" s="463">
        <v>0</v>
      </c>
      <c r="AT996" s="177" t="s">
        <v>1056</v>
      </c>
      <c r="AU996" s="392" t="s">
        <v>6113</v>
      </c>
      <c r="AV996" s="392" t="s">
        <v>6565</v>
      </c>
      <c r="AW996" s="392" t="s">
        <v>6566</v>
      </c>
      <c r="AX996" s="450" t="s">
        <v>1056</v>
      </c>
    </row>
    <row r="997" spans="1:50" ht="35.15" hidden="1" customHeight="1">
      <c r="A997" s="149">
        <v>993</v>
      </c>
      <c r="B997" s="597" t="s">
        <v>1056</v>
      </c>
      <c r="C997" s="597"/>
      <c r="D997" s="597" t="s">
        <v>6567</v>
      </c>
      <c r="E997" s="597" t="s">
        <v>6568</v>
      </c>
      <c r="F997" s="597" t="s">
        <v>281</v>
      </c>
      <c r="G997" s="597">
        <v>1</v>
      </c>
      <c r="H997" s="597">
        <v>0</v>
      </c>
      <c r="I997" s="597" t="s">
        <v>6109</v>
      </c>
      <c r="J997" s="597" t="s">
        <v>6110</v>
      </c>
      <c r="K997" s="597" t="s">
        <v>1088</v>
      </c>
      <c r="L997" s="597" t="s">
        <v>1061</v>
      </c>
      <c r="M997" s="597" t="s">
        <v>1062</v>
      </c>
      <c r="N997" s="597" t="s">
        <v>6568</v>
      </c>
      <c r="O997" s="597" t="s">
        <v>6568</v>
      </c>
      <c r="P997" s="597" t="s">
        <v>6569</v>
      </c>
      <c r="Q997" s="597">
        <v>4653</v>
      </c>
      <c r="R997" s="621">
        <v>4653</v>
      </c>
      <c r="S997" s="621">
        <v>4494</v>
      </c>
      <c r="T997" s="621">
        <v>159</v>
      </c>
      <c r="U997" s="621">
        <v>0</v>
      </c>
      <c r="V997" s="621">
        <v>159</v>
      </c>
      <c r="W997" s="622">
        <v>0.96579999999999999</v>
      </c>
      <c r="X997" s="464">
        <v>0</v>
      </c>
      <c r="Y997" s="464">
        <v>1</v>
      </c>
      <c r="Z997" s="464">
        <v>1</v>
      </c>
      <c r="AA997" s="464">
        <v>0</v>
      </c>
      <c r="AB997" s="464" t="s">
        <v>1056</v>
      </c>
      <c r="AC997" s="463" t="s">
        <v>6570</v>
      </c>
      <c r="AD997" s="463"/>
      <c r="AE997" s="463"/>
      <c r="AF997" s="463"/>
      <c r="AG997" s="463"/>
      <c r="AH997" s="463"/>
      <c r="AI997" s="463"/>
      <c r="AJ997" s="460"/>
      <c r="AK997" s="460"/>
      <c r="AL997" s="460"/>
      <c r="AM997" s="460"/>
      <c r="AN997" s="460"/>
      <c r="AO997" s="460"/>
      <c r="AP997" s="463" t="s">
        <v>289</v>
      </c>
      <c r="AQ997" s="463">
        <v>0</v>
      </c>
      <c r="AT997" s="177" t="s">
        <v>1056</v>
      </c>
      <c r="AU997" s="392" t="s">
        <v>6119</v>
      </c>
      <c r="AV997" s="392" t="s">
        <v>6571</v>
      </c>
      <c r="AW997" s="392" t="s">
        <v>6572</v>
      </c>
      <c r="AX997" s="450" t="s">
        <v>6116</v>
      </c>
    </row>
    <row r="998" spans="1:50" ht="35.15" hidden="1" customHeight="1">
      <c r="A998" s="149">
        <v>994</v>
      </c>
      <c r="B998" s="597" t="s">
        <v>1056</v>
      </c>
      <c r="C998" s="597"/>
      <c r="D998" s="597" t="s">
        <v>6573</v>
      </c>
      <c r="E998" s="597" t="s">
        <v>6574</v>
      </c>
      <c r="F998" s="597" t="s">
        <v>281</v>
      </c>
      <c r="G998" s="597">
        <v>1</v>
      </c>
      <c r="H998" s="597">
        <v>0</v>
      </c>
      <c r="I998" s="597" t="s">
        <v>6109</v>
      </c>
      <c r="J998" s="597" t="s">
        <v>6260</v>
      </c>
      <c r="K998" s="597" t="s">
        <v>1056</v>
      </c>
      <c r="L998" s="597" t="s">
        <v>1061</v>
      </c>
      <c r="M998" s="597" t="s">
        <v>1062</v>
      </c>
      <c r="N998" s="597" t="s">
        <v>6574</v>
      </c>
      <c r="O998" s="597" t="s">
        <v>6574</v>
      </c>
      <c r="P998" s="597" t="s">
        <v>6575</v>
      </c>
      <c r="Q998" s="597">
        <v>6165</v>
      </c>
      <c r="R998" s="621">
        <v>6425</v>
      </c>
      <c r="S998" s="621">
        <v>6375</v>
      </c>
      <c r="T998" s="621">
        <v>50</v>
      </c>
      <c r="U998" s="621">
        <v>0</v>
      </c>
      <c r="V998" s="621">
        <v>50</v>
      </c>
      <c r="W998" s="622">
        <v>0.99219999999999997</v>
      </c>
      <c r="X998" s="464">
        <v>1</v>
      </c>
      <c r="Y998" s="464">
        <v>1</v>
      </c>
      <c r="Z998" s="464">
        <v>1</v>
      </c>
      <c r="AA998" s="464">
        <v>1</v>
      </c>
      <c r="AB998" s="464" t="s">
        <v>1056</v>
      </c>
      <c r="AC998" s="463" t="s">
        <v>6576</v>
      </c>
      <c r="AD998" s="463"/>
      <c r="AE998" s="463"/>
      <c r="AF998" s="463"/>
      <c r="AG998" s="463"/>
      <c r="AH998" s="463"/>
      <c r="AI998" s="463"/>
      <c r="AJ998" s="460"/>
      <c r="AK998" s="460"/>
      <c r="AL998" s="460"/>
      <c r="AM998" s="460"/>
      <c r="AN998" s="460"/>
      <c r="AO998" s="460"/>
      <c r="AP998" s="463" t="s">
        <v>289</v>
      </c>
      <c r="AQ998" s="463">
        <v>0</v>
      </c>
      <c r="AT998" s="177" t="s">
        <v>1056</v>
      </c>
      <c r="AU998" s="392" t="s">
        <v>6128</v>
      </c>
      <c r="AV998" s="392" t="s">
        <v>6577</v>
      </c>
      <c r="AW998" s="392" t="s">
        <v>6578</v>
      </c>
      <c r="AX998" s="450" t="s">
        <v>6123</v>
      </c>
    </row>
    <row r="999" spans="1:50" ht="35.15" hidden="1" customHeight="1">
      <c r="A999" s="149">
        <v>995</v>
      </c>
      <c r="B999" s="597" t="s">
        <v>1056</v>
      </c>
      <c r="C999" s="597"/>
      <c r="D999" s="597" t="s">
        <v>6579</v>
      </c>
      <c r="E999" s="597" t="s">
        <v>6580</v>
      </c>
      <c r="F999" s="597" t="s">
        <v>281</v>
      </c>
      <c r="G999" s="597">
        <v>1</v>
      </c>
      <c r="H999" s="597">
        <v>0</v>
      </c>
      <c r="I999" s="597" t="s">
        <v>6109</v>
      </c>
      <c r="J999" s="597" t="s">
        <v>6260</v>
      </c>
      <c r="K999" s="597" t="s">
        <v>1056</v>
      </c>
      <c r="L999" s="597" t="s">
        <v>1061</v>
      </c>
      <c r="M999" s="597" t="s">
        <v>1062</v>
      </c>
      <c r="N999" s="597" t="s">
        <v>6580</v>
      </c>
      <c r="O999" s="597" t="s">
        <v>6580</v>
      </c>
      <c r="P999" s="597" t="s">
        <v>6581</v>
      </c>
      <c r="Q999" s="597">
        <v>11750</v>
      </c>
      <c r="R999" s="621">
        <v>10759</v>
      </c>
      <c r="S999" s="621">
        <v>9810</v>
      </c>
      <c r="T999" s="621">
        <v>949</v>
      </c>
      <c r="U999" s="621">
        <v>0</v>
      </c>
      <c r="V999" s="621">
        <v>949</v>
      </c>
      <c r="W999" s="622">
        <v>0.91180000000000005</v>
      </c>
      <c r="X999" s="464">
        <v>0</v>
      </c>
      <c r="Y999" s="464">
        <v>1</v>
      </c>
      <c r="Z999" s="464">
        <v>1</v>
      </c>
      <c r="AA999" s="464">
        <v>0</v>
      </c>
      <c r="AB999" s="464" t="s">
        <v>1056</v>
      </c>
      <c r="AC999" s="463" t="s">
        <v>6582</v>
      </c>
      <c r="AD999" s="463"/>
      <c r="AE999" s="463"/>
      <c r="AF999" s="463"/>
      <c r="AG999" s="463"/>
      <c r="AH999" s="463"/>
      <c r="AI999" s="463"/>
      <c r="AJ999" s="460"/>
      <c r="AK999" s="460"/>
      <c r="AL999" s="460"/>
      <c r="AM999" s="460"/>
      <c r="AN999" s="460"/>
      <c r="AO999" s="460"/>
      <c r="AP999" s="463" t="s">
        <v>289</v>
      </c>
      <c r="AQ999" s="463">
        <v>0</v>
      </c>
      <c r="AT999" s="177" t="s">
        <v>1056</v>
      </c>
      <c r="AU999" s="392" t="s">
        <v>6135</v>
      </c>
      <c r="AV999" s="392" t="s">
        <v>6583</v>
      </c>
      <c r="AW999" s="392" t="s">
        <v>6584</v>
      </c>
      <c r="AX999" s="450" t="s">
        <v>1088</v>
      </c>
    </row>
    <row r="1000" spans="1:50" ht="35.15" hidden="1" customHeight="1">
      <c r="A1000" s="149">
        <v>996</v>
      </c>
      <c r="B1000" s="597" t="s">
        <v>1056</v>
      </c>
      <c r="C1000" s="597"/>
      <c r="D1000" s="597" t="s">
        <v>6585</v>
      </c>
      <c r="E1000" s="597" t="s">
        <v>6586</v>
      </c>
      <c r="F1000" s="597" t="s">
        <v>281</v>
      </c>
      <c r="G1000" s="597">
        <v>1</v>
      </c>
      <c r="H1000" s="597">
        <v>0</v>
      </c>
      <c r="I1000" s="597" t="s">
        <v>6109</v>
      </c>
      <c r="J1000" s="597" t="s">
        <v>6223</v>
      </c>
      <c r="K1000" s="597" t="s">
        <v>1088</v>
      </c>
      <c r="L1000" s="597" t="s">
        <v>1061</v>
      </c>
      <c r="M1000" s="597" t="s">
        <v>1062</v>
      </c>
      <c r="N1000" s="597" t="s">
        <v>6586</v>
      </c>
      <c r="O1000" s="597" t="s">
        <v>6586</v>
      </c>
      <c r="P1000" s="597" t="s">
        <v>6587</v>
      </c>
      <c r="Q1000" s="597">
        <v>8472</v>
      </c>
      <c r="R1000" s="621">
        <v>6831</v>
      </c>
      <c r="S1000" s="621">
        <v>4383</v>
      </c>
      <c r="T1000" s="621">
        <v>2379</v>
      </c>
      <c r="U1000" s="621">
        <v>69</v>
      </c>
      <c r="V1000" s="621">
        <v>2448</v>
      </c>
      <c r="W1000" s="622">
        <v>0.64159999999999995</v>
      </c>
      <c r="X1000" s="464">
        <v>0</v>
      </c>
      <c r="Y1000" s="464">
        <v>1</v>
      </c>
      <c r="Z1000" s="464">
        <v>1</v>
      </c>
      <c r="AA1000" s="464">
        <v>0</v>
      </c>
      <c r="AB1000" s="464" t="s">
        <v>1056</v>
      </c>
      <c r="AC1000" s="463" t="s">
        <v>6588</v>
      </c>
      <c r="AD1000" s="463"/>
      <c r="AE1000" s="463"/>
      <c r="AF1000" s="463"/>
      <c r="AG1000" s="463"/>
      <c r="AH1000" s="463"/>
      <c r="AI1000" s="463"/>
      <c r="AJ1000" s="460"/>
      <c r="AK1000" s="460"/>
      <c r="AL1000" s="460"/>
      <c r="AM1000" s="460"/>
      <c r="AN1000" s="460"/>
      <c r="AO1000" s="460"/>
      <c r="AP1000" s="463" t="s">
        <v>289</v>
      </c>
      <c r="AQ1000" s="463">
        <v>0</v>
      </c>
      <c r="AT1000" s="177" t="s">
        <v>1056</v>
      </c>
      <c r="AU1000" s="392" t="s">
        <v>6143</v>
      </c>
      <c r="AV1000" s="392" t="s">
        <v>6589</v>
      </c>
      <c r="AW1000" s="392" t="s">
        <v>6590</v>
      </c>
      <c r="AX1000" s="450" t="s">
        <v>6138</v>
      </c>
    </row>
    <row r="1001" spans="1:50" ht="35.15" hidden="1" customHeight="1">
      <c r="A1001" s="149">
        <v>997</v>
      </c>
      <c r="B1001" s="597" t="s">
        <v>1056</v>
      </c>
      <c r="C1001" s="597"/>
      <c r="D1001" s="597" t="s">
        <v>6591</v>
      </c>
      <c r="E1001" s="597" t="s">
        <v>6592</v>
      </c>
      <c r="F1001" s="597" t="s">
        <v>281</v>
      </c>
      <c r="G1001" s="597">
        <v>2</v>
      </c>
      <c r="H1001" s="597">
        <v>0</v>
      </c>
      <c r="I1001" s="597" t="s">
        <v>6109</v>
      </c>
      <c r="J1001" s="597" t="s">
        <v>6131</v>
      </c>
      <c r="K1001" s="597" t="s">
        <v>1088</v>
      </c>
      <c r="L1001" s="597" t="s">
        <v>1061</v>
      </c>
      <c r="M1001" s="597" t="s">
        <v>1062</v>
      </c>
      <c r="N1001" s="597" t="s">
        <v>6592</v>
      </c>
      <c r="O1001" s="597" t="s">
        <v>6592</v>
      </c>
      <c r="P1001" s="597" t="s">
        <v>6593</v>
      </c>
      <c r="Q1001" s="597">
        <v>2769</v>
      </c>
      <c r="R1001" s="621">
        <v>2806</v>
      </c>
      <c r="S1001" s="621">
        <v>2788</v>
      </c>
      <c r="T1001" s="621">
        <v>6</v>
      </c>
      <c r="U1001" s="621">
        <v>12</v>
      </c>
      <c r="V1001" s="621">
        <v>18</v>
      </c>
      <c r="W1001" s="622">
        <v>0.99360000000000004</v>
      </c>
      <c r="X1001" s="464">
        <v>1</v>
      </c>
      <c r="Y1001" s="464">
        <v>0</v>
      </c>
      <c r="Z1001" s="464">
        <v>0</v>
      </c>
      <c r="AA1001" s="464">
        <v>0</v>
      </c>
      <c r="AB1001" s="464" t="s">
        <v>1056</v>
      </c>
      <c r="AC1001" s="463" t="s">
        <v>6594</v>
      </c>
      <c r="AD1001" s="463" t="s">
        <v>6595</v>
      </c>
      <c r="AE1001" s="463"/>
      <c r="AF1001" s="463"/>
      <c r="AG1001" s="463"/>
      <c r="AH1001" s="463"/>
      <c r="AI1001" s="463"/>
      <c r="AJ1001" s="460"/>
      <c r="AK1001" s="460"/>
      <c r="AL1001" s="460"/>
      <c r="AM1001" s="460"/>
      <c r="AN1001" s="460"/>
      <c r="AO1001" s="460"/>
      <c r="AP1001" s="463" t="s">
        <v>289</v>
      </c>
      <c r="AQ1001" s="463">
        <v>0</v>
      </c>
      <c r="AT1001" s="177" t="s">
        <v>1056</v>
      </c>
      <c r="AU1001" s="392" t="s">
        <v>6152</v>
      </c>
      <c r="AV1001" s="392" t="s">
        <v>6596</v>
      </c>
      <c r="AW1001" s="392" t="s">
        <v>6597</v>
      </c>
      <c r="AX1001" s="450" t="s">
        <v>6146</v>
      </c>
    </row>
    <row r="1002" spans="1:50" ht="35.15" hidden="1" customHeight="1">
      <c r="A1002" s="149">
        <v>998</v>
      </c>
      <c r="B1002" s="597" t="s">
        <v>1056</v>
      </c>
      <c r="C1002" s="597"/>
      <c r="D1002" s="597" t="s">
        <v>6598</v>
      </c>
      <c r="E1002" s="597" t="s">
        <v>6599</v>
      </c>
      <c r="F1002" s="597" t="s">
        <v>281</v>
      </c>
      <c r="G1002" s="597">
        <v>1</v>
      </c>
      <c r="H1002" s="597">
        <v>0</v>
      </c>
      <c r="I1002" s="597" t="s">
        <v>6109</v>
      </c>
      <c r="J1002" s="597" t="s">
        <v>6389</v>
      </c>
      <c r="K1002" s="597" t="s">
        <v>1056</v>
      </c>
      <c r="L1002" s="597" t="s">
        <v>1061</v>
      </c>
      <c r="M1002" s="597" t="s">
        <v>1062</v>
      </c>
      <c r="N1002" s="597" t="s">
        <v>6599</v>
      </c>
      <c r="O1002" s="597" t="s">
        <v>6599</v>
      </c>
      <c r="P1002" s="597" t="s">
        <v>6600</v>
      </c>
      <c r="Q1002" s="597">
        <v>2625</v>
      </c>
      <c r="R1002" s="621">
        <v>2556</v>
      </c>
      <c r="S1002" s="621">
        <v>2530</v>
      </c>
      <c r="T1002" s="621">
        <v>26</v>
      </c>
      <c r="U1002" s="621">
        <v>0</v>
      </c>
      <c r="V1002" s="621">
        <v>26</v>
      </c>
      <c r="W1002" s="622">
        <v>0.98980000000000001</v>
      </c>
      <c r="X1002" s="464">
        <v>1</v>
      </c>
      <c r="Y1002" s="464">
        <v>1</v>
      </c>
      <c r="Z1002" s="464">
        <v>1</v>
      </c>
      <c r="AA1002" s="464">
        <v>1</v>
      </c>
      <c r="AB1002" s="464" t="s">
        <v>1056</v>
      </c>
      <c r="AC1002" s="463" t="s">
        <v>6601</v>
      </c>
      <c r="AD1002" s="463"/>
      <c r="AE1002" s="463"/>
      <c r="AF1002" s="463"/>
      <c r="AG1002" s="463"/>
      <c r="AH1002" s="463"/>
      <c r="AI1002" s="463"/>
      <c r="AJ1002" s="460"/>
      <c r="AK1002" s="460"/>
      <c r="AL1002" s="460"/>
      <c r="AM1002" s="460"/>
      <c r="AN1002" s="460"/>
      <c r="AO1002" s="460"/>
      <c r="AP1002" s="463" t="s">
        <v>289</v>
      </c>
      <c r="AQ1002" s="463">
        <v>0</v>
      </c>
      <c r="AT1002" s="177" t="s">
        <v>1056</v>
      </c>
      <c r="AU1002" s="392" t="s">
        <v>6159</v>
      </c>
      <c r="AV1002" s="392" t="s">
        <v>6602</v>
      </c>
      <c r="AW1002" s="392" t="s">
        <v>6603</v>
      </c>
      <c r="AX1002" s="450" t="s">
        <v>1071</v>
      </c>
    </row>
    <row r="1003" spans="1:50" ht="35.15" hidden="1" customHeight="1">
      <c r="A1003" s="149">
        <v>999</v>
      </c>
      <c r="B1003" s="597" t="s">
        <v>1056</v>
      </c>
      <c r="C1003" s="597"/>
      <c r="D1003" s="597" t="s">
        <v>6604</v>
      </c>
      <c r="E1003" s="597" t="s">
        <v>6605</v>
      </c>
      <c r="F1003" s="597" t="s">
        <v>281</v>
      </c>
      <c r="G1003" s="597">
        <v>1</v>
      </c>
      <c r="H1003" s="597">
        <v>0</v>
      </c>
      <c r="I1003" s="597" t="s">
        <v>6109</v>
      </c>
      <c r="J1003" s="597" t="s">
        <v>6110</v>
      </c>
      <c r="K1003" s="597" t="s">
        <v>1056</v>
      </c>
      <c r="L1003" s="597" t="s">
        <v>1061</v>
      </c>
      <c r="M1003" s="597" t="s">
        <v>1062</v>
      </c>
      <c r="N1003" s="597" t="s">
        <v>6513</v>
      </c>
      <c r="O1003" s="597" t="s">
        <v>6513</v>
      </c>
      <c r="P1003" s="597" t="s">
        <v>6606</v>
      </c>
      <c r="Q1003" s="597">
        <v>2383</v>
      </c>
      <c r="R1003" s="621">
        <v>2318</v>
      </c>
      <c r="S1003" s="621">
        <v>2303</v>
      </c>
      <c r="T1003" s="621">
        <v>15</v>
      </c>
      <c r="U1003" s="621">
        <v>0</v>
      </c>
      <c r="V1003" s="621">
        <v>15</v>
      </c>
      <c r="W1003" s="622">
        <v>0.99350000000000005</v>
      </c>
      <c r="X1003" s="464">
        <v>1</v>
      </c>
      <c r="Y1003" s="464">
        <v>1</v>
      </c>
      <c r="Z1003" s="464">
        <v>1</v>
      </c>
      <c r="AA1003" s="464">
        <v>1</v>
      </c>
      <c r="AB1003" s="464" t="s">
        <v>1056</v>
      </c>
      <c r="AC1003" s="463" t="s">
        <v>6607</v>
      </c>
      <c r="AD1003" s="463"/>
      <c r="AE1003" s="463"/>
      <c r="AF1003" s="463"/>
      <c r="AG1003" s="463"/>
      <c r="AH1003" s="463"/>
      <c r="AI1003" s="463"/>
      <c r="AJ1003" s="460"/>
      <c r="AK1003" s="460"/>
      <c r="AL1003" s="460"/>
      <c r="AM1003" s="460"/>
      <c r="AN1003" s="460"/>
      <c r="AO1003" s="460"/>
      <c r="AP1003" s="463" t="s">
        <v>289</v>
      </c>
      <c r="AQ1003" s="463">
        <v>0</v>
      </c>
      <c r="AT1003" s="177" t="s">
        <v>1056</v>
      </c>
      <c r="AU1003" s="392" t="s">
        <v>6166</v>
      </c>
      <c r="AV1003" s="392" t="s">
        <v>6608</v>
      </c>
      <c r="AW1003" s="392" t="s">
        <v>6609</v>
      </c>
      <c r="AX1003" s="450" t="s">
        <v>6162</v>
      </c>
    </row>
    <row r="1004" spans="1:50" ht="35.15" hidden="1" customHeight="1">
      <c r="A1004" s="149">
        <v>1000</v>
      </c>
      <c r="B1004" s="597" t="s">
        <v>1069</v>
      </c>
      <c r="C1004" s="597"/>
      <c r="D1004" s="597" t="s">
        <v>6610</v>
      </c>
      <c r="E1004" s="597" t="s">
        <v>6611</v>
      </c>
      <c r="F1004" s="597" t="s">
        <v>281</v>
      </c>
      <c r="G1004" s="597">
        <v>1</v>
      </c>
      <c r="H1004" s="597">
        <v>0</v>
      </c>
      <c r="I1004" s="597" t="s">
        <v>6109</v>
      </c>
      <c r="J1004" s="597" t="s">
        <v>6214</v>
      </c>
      <c r="K1004" s="597" t="s">
        <v>1069</v>
      </c>
      <c r="L1004" s="597" t="s">
        <v>1116</v>
      </c>
      <c r="M1004" s="597" t="s">
        <v>285</v>
      </c>
      <c r="N1004" s="597" t="s">
        <v>6406</v>
      </c>
      <c r="O1004" s="597" t="s">
        <v>6406</v>
      </c>
      <c r="P1004" s="597" t="s">
        <v>6612</v>
      </c>
      <c r="Q1004" s="597">
        <v>2236</v>
      </c>
      <c r="R1004" s="621">
        <v>2325</v>
      </c>
      <c r="S1004" s="621">
        <v>2011</v>
      </c>
      <c r="T1004" s="621">
        <v>301</v>
      </c>
      <c r="U1004" s="621">
        <v>13</v>
      </c>
      <c r="V1004" s="621">
        <v>314</v>
      </c>
      <c r="W1004" s="622">
        <v>0.8649</v>
      </c>
      <c r="X1004" s="464">
        <v>0</v>
      </c>
      <c r="Y1004" s="464">
        <v>0</v>
      </c>
      <c r="Z1004" s="464">
        <v>0</v>
      </c>
      <c r="AA1004" s="464">
        <v>0</v>
      </c>
      <c r="AB1004" s="464" t="s">
        <v>1069</v>
      </c>
      <c r="AC1004" s="463" t="s">
        <v>6613</v>
      </c>
      <c r="AD1004" s="463"/>
      <c r="AE1004" s="463"/>
      <c r="AF1004" s="463"/>
      <c r="AG1004" s="463"/>
      <c r="AH1004" s="463"/>
      <c r="AI1004" s="463"/>
      <c r="AJ1004" s="460"/>
      <c r="AK1004" s="460"/>
      <c r="AL1004" s="460"/>
      <c r="AM1004" s="460"/>
      <c r="AN1004" s="460"/>
      <c r="AO1004" s="460"/>
      <c r="AP1004" s="463" t="s">
        <v>289</v>
      </c>
      <c r="AQ1004" s="463">
        <v>0</v>
      </c>
      <c r="AT1004" s="177" t="s">
        <v>1056</v>
      </c>
      <c r="AU1004" s="392" t="s">
        <v>6174</v>
      </c>
      <c r="AV1004" s="392" t="s">
        <v>6614</v>
      </c>
      <c r="AW1004" s="392" t="s">
        <v>6615</v>
      </c>
      <c r="AX1004" s="450" t="s">
        <v>6169</v>
      </c>
    </row>
    <row r="1005" spans="1:50" ht="35.15" hidden="1" customHeight="1">
      <c r="A1005" s="149">
        <v>1001</v>
      </c>
      <c r="B1005" s="597" t="s">
        <v>1056</v>
      </c>
      <c r="C1005" s="597"/>
      <c r="D1005" s="597" t="s">
        <v>6616</v>
      </c>
      <c r="E1005" s="597" t="s">
        <v>6617</v>
      </c>
      <c r="F1005" s="597" t="s">
        <v>281</v>
      </c>
      <c r="G1005" s="597">
        <v>1</v>
      </c>
      <c r="H1005" s="597">
        <v>0</v>
      </c>
      <c r="I1005" s="597" t="s">
        <v>6109</v>
      </c>
      <c r="J1005" s="597" t="s">
        <v>6110</v>
      </c>
      <c r="K1005" s="597" t="s">
        <v>1056</v>
      </c>
      <c r="L1005" s="597" t="s">
        <v>1061</v>
      </c>
      <c r="M1005" s="597" t="s">
        <v>1062</v>
      </c>
      <c r="N1005" s="597" t="s">
        <v>6617</v>
      </c>
      <c r="O1005" s="597" t="s">
        <v>6617</v>
      </c>
      <c r="P1005" s="597" t="s">
        <v>6618</v>
      </c>
      <c r="Q1005" s="597">
        <v>2584</v>
      </c>
      <c r="R1005" s="621">
        <v>2623</v>
      </c>
      <c r="S1005" s="621">
        <v>2389</v>
      </c>
      <c r="T1005" s="621">
        <v>211</v>
      </c>
      <c r="U1005" s="621">
        <v>23</v>
      </c>
      <c r="V1005" s="621">
        <v>234</v>
      </c>
      <c r="W1005" s="622">
        <v>0.91080000000000005</v>
      </c>
      <c r="X1005" s="464">
        <v>0</v>
      </c>
      <c r="Y1005" s="464">
        <v>1</v>
      </c>
      <c r="Z1005" s="464">
        <v>1</v>
      </c>
      <c r="AA1005" s="464">
        <v>0</v>
      </c>
      <c r="AB1005" s="464" t="s">
        <v>1056</v>
      </c>
      <c r="AC1005" s="463" t="s">
        <v>6619</v>
      </c>
      <c r="AD1005" s="463"/>
      <c r="AE1005" s="463"/>
      <c r="AF1005" s="463"/>
      <c r="AG1005" s="463"/>
      <c r="AH1005" s="463"/>
      <c r="AI1005" s="463"/>
      <c r="AJ1005" s="460"/>
      <c r="AK1005" s="460"/>
      <c r="AL1005" s="460"/>
      <c r="AM1005" s="460"/>
      <c r="AN1005" s="460"/>
      <c r="AO1005" s="460"/>
      <c r="AP1005" s="463" t="s">
        <v>289</v>
      </c>
      <c r="AQ1005" s="463">
        <v>0</v>
      </c>
      <c r="AT1005" s="177" t="s">
        <v>1056</v>
      </c>
      <c r="AU1005" s="392" t="s">
        <v>6180</v>
      </c>
      <c r="AV1005" s="392" t="s">
        <v>6620</v>
      </c>
      <c r="AW1005" s="392" t="s">
        <v>6621</v>
      </c>
      <c r="AX1005" s="450" t="s">
        <v>6178</v>
      </c>
    </row>
    <row r="1006" spans="1:50" ht="35.15" hidden="1" customHeight="1">
      <c r="A1006" s="149">
        <v>1002</v>
      </c>
      <c r="B1006" s="597" t="s">
        <v>1056</v>
      </c>
      <c r="C1006" s="597"/>
      <c r="D1006" s="597" t="s">
        <v>6622</v>
      </c>
      <c r="E1006" s="597" t="s">
        <v>6431</v>
      </c>
      <c r="F1006" s="597" t="s">
        <v>281</v>
      </c>
      <c r="G1006" s="597">
        <v>1</v>
      </c>
      <c r="H1006" s="597">
        <v>0</v>
      </c>
      <c r="I1006" s="597" t="s">
        <v>6109</v>
      </c>
      <c r="J1006" s="597" t="s">
        <v>6389</v>
      </c>
      <c r="K1006" s="597" t="s">
        <v>1056</v>
      </c>
      <c r="L1006" s="597" t="s">
        <v>1061</v>
      </c>
      <c r="M1006" s="597" t="s">
        <v>1062</v>
      </c>
      <c r="N1006" s="597" t="s">
        <v>6431</v>
      </c>
      <c r="O1006" s="597" t="s">
        <v>6431</v>
      </c>
      <c r="P1006" s="597" t="s">
        <v>6623</v>
      </c>
      <c r="Q1006" s="597">
        <v>4178</v>
      </c>
      <c r="R1006" s="621">
        <v>4099</v>
      </c>
      <c r="S1006" s="621">
        <v>4079</v>
      </c>
      <c r="T1006" s="621">
        <v>0</v>
      </c>
      <c r="U1006" s="621">
        <v>20</v>
      </c>
      <c r="V1006" s="621">
        <v>20</v>
      </c>
      <c r="W1006" s="622">
        <v>0.99509999999999998</v>
      </c>
      <c r="X1006" s="464">
        <v>1</v>
      </c>
      <c r="Y1006" s="464">
        <v>1</v>
      </c>
      <c r="Z1006" s="464">
        <v>1</v>
      </c>
      <c r="AA1006" s="464">
        <v>1</v>
      </c>
      <c r="AB1006" s="464" t="s">
        <v>1056</v>
      </c>
      <c r="AC1006" s="463" t="s">
        <v>6624</v>
      </c>
      <c r="AD1006" s="463"/>
      <c r="AE1006" s="463"/>
      <c r="AF1006" s="463"/>
      <c r="AG1006" s="463"/>
      <c r="AH1006" s="463"/>
      <c r="AI1006" s="463"/>
      <c r="AJ1006" s="460"/>
      <c r="AK1006" s="460"/>
      <c r="AL1006" s="460"/>
      <c r="AM1006" s="460"/>
      <c r="AN1006" s="460"/>
      <c r="AO1006" s="460"/>
      <c r="AP1006" s="463" t="s">
        <v>289</v>
      </c>
      <c r="AQ1006" s="463">
        <v>0</v>
      </c>
      <c r="AT1006" s="177" t="s">
        <v>1056</v>
      </c>
      <c r="AU1006" s="392" t="s">
        <v>6189</v>
      </c>
      <c r="AV1006" s="392" t="s">
        <v>6625</v>
      </c>
      <c r="AW1006" s="392" t="s">
        <v>6626</v>
      </c>
      <c r="AX1006" s="450" t="s">
        <v>6184</v>
      </c>
    </row>
    <row r="1007" spans="1:50" ht="35.15" hidden="1" customHeight="1">
      <c r="A1007" s="149">
        <v>1003</v>
      </c>
      <c r="B1007" s="597" t="s">
        <v>1056</v>
      </c>
      <c r="C1007" s="597"/>
      <c r="D1007" s="597" t="s">
        <v>6627</v>
      </c>
      <c r="E1007" s="597" t="s">
        <v>6628</v>
      </c>
      <c r="F1007" s="597" t="s">
        <v>281</v>
      </c>
      <c r="G1007" s="597">
        <v>1</v>
      </c>
      <c r="H1007" s="597">
        <v>0</v>
      </c>
      <c r="I1007" s="597" t="s">
        <v>6109</v>
      </c>
      <c r="J1007" s="597" t="s">
        <v>6124</v>
      </c>
      <c r="K1007" s="597" t="s">
        <v>1056</v>
      </c>
      <c r="L1007" s="597" t="s">
        <v>1061</v>
      </c>
      <c r="M1007" s="597" t="s">
        <v>1062</v>
      </c>
      <c r="N1007" s="597" t="s">
        <v>6628</v>
      </c>
      <c r="O1007" s="597" t="s">
        <v>6628</v>
      </c>
      <c r="P1007" s="597" t="s">
        <v>6629</v>
      </c>
      <c r="Q1007" s="597">
        <v>3494</v>
      </c>
      <c r="R1007" s="621">
        <v>3380</v>
      </c>
      <c r="S1007" s="621">
        <v>3336</v>
      </c>
      <c r="T1007" s="621">
        <v>38</v>
      </c>
      <c r="U1007" s="621">
        <v>6</v>
      </c>
      <c r="V1007" s="621">
        <v>44</v>
      </c>
      <c r="W1007" s="622">
        <v>0.98699999999999999</v>
      </c>
      <c r="X1007" s="464">
        <v>1</v>
      </c>
      <c r="Y1007" s="464">
        <v>1</v>
      </c>
      <c r="Z1007" s="464">
        <v>1</v>
      </c>
      <c r="AA1007" s="464">
        <v>1</v>
      </c>
      <c r="AB1007" s="464" t="s">
        <v>1056</v>
      </c>
      <c r="AC1007" s="463" t="s">
        <v>6630</v>
      </c>
      <c r="AD1007" s="463"/>
      <c r="AE1007" s="463"/>
      <c r="AF1007" s="463"/>
      <c r="AG1007" s="463"/>
      <c r="AH1007" s="463"/>
      <c r="AI1007" s="463"/>
      <c r="AJ1007" s="460"/>
      <c r="AK1007" s="460"/>
      <c r="AL1007" s="460"/>
      <c r="AM1007" s="460"/>
      <c r="AN1007" s="460"/>
      <c r="AO1007" s="460"/>
      <c r="AP1007" s="463" t="s">
        <v>289</v>
      </c>
      <c r="AQ1007" s="463">
        <v>0</v>
      </c>
      <c r="AT1007" s="177" t="s">
        <v>1056</v>
      </c>
      <c r="AU1007" s="392" t="s">
        <v>6196</v>
      </c>
      <c r="AV1007" s="392" t="s">
        <v>6631</v>
      </c>
      <c r="AW1007" s="392" t="s">
        <v>6632</v>
      </c>
      <c r="AX1007" s="450" t="s">
        <v>6192</v>
      </c>
    </row>
    <row r="1008" spans="1:50" ht="35.15" hidden="1" customHeight="1">
      <c r="A1008" s="149">
        <v>1004</v>
      </c>
      <c r="B1008" s="597" t="s">
        <v>1056</v>
      </c>
      <c r="C1008" s="597"/>
      <c r="D1008" s="597" t="s">
        <v>6633</v>
      </c>
      <c r="E1008" s="597" t="s">
        <v>6634</v>
      </c>
      <c r="F1008" s="597" t="s">
        <v>1400</v>
      </c>
      <c r="G1008" s="597">
        <v>1</v>
      </c>
      <c r="H1008" s="597">
        <v>0</v>
      </c>
      <c r="I1008" s="597" t="s">
        <v>6109</v>
      </c>
      <c r="J1008" s="597" t="s">
        <v>6124</v>
      </c>
      <c r="K1008" s="597" t="s">
        <v>1056</v>
      </c>
      <c r="L1008" s="597" t="s">
        <v>1061</v>
      </c>
      <c r="M1008" s="597" t="s">
        <v>1062</v>
      </c>
      <c r="N1008" s="597" t="s">
        <v>6634</v>
      </c>
      <c r="O1008" s="597" t="s">
        <v>6634</v>
      </c>
      <c r="P1008" s="597" t="s">
        <v>6635</v>
      </c>
      <c r="Q1008" s="597">
        <v>2020</v>
      </c>
      <c r="R1008" s="621">
        <v>2020</v>
      </c>
      <c r="S1008" s="621">
        <v>2010</v>
      </c>
      <c r="T1008" s="621">
        <v>10</v>
      </c>
      <c r="U1008" s="621">
        <v>0</v>
      </c>
      <c r="V1008" s="621">
        <v>10</v>
      </c>
      <c r="W1008" s="622">
        <v>0.995</v>
      </c>
      <c r="X1008" s="464">
        <v>1</v>
      </c>
      <c r="Y1008" s="464">
        <v>0</v>
      </c>
      <c r="Z1008" s="464">
        <v>1</v>
      </c>
      <c r="AA1008" s="464">
        <v>0</v>
      </c>
      <c r="AB1008" s="464" t="s">
        <v>1056</v>
      </c>
      <c r="AC1008" s="463" t="s">
        <v>6636</v>
      </c>
      <c r="AD1008" s="463"/>
      <c r="AE1008" s="463"/>
      <c r="AF1008" s="463"/>
      <c r="AG1008" s="463"/>
      <c r="AH1008" s="463"/>
      <c r="AI1008" s="463"/>
      <c r="AJ1008" s="460"/>
      <c r="AK1008" s="460"/>
      <c r="AL1008" s="460"/>
      <c r="AM1008" s="460"/>
      <c r="AN1008" s="460"/>
      <c r="AO1008" s="460"/>
      <c r="AP1008" s="463" t="s">
        <v>289</v>
      </c>
      <c r="AQ1008" s="463">
        <v>0</v>
      </c>
      <c r="AT1008" s="177" t="s">
        <v>1056</v>
      </c>
      <c r="AU1008" s="392" t="s">
        <v>6203</v>
      </c>
      <c r="AV1008" s="392" t="s">
        <v>6637</v>
      </c>
      <c r="AW1008" s="392" t="s">
        <v>6199</v>
      </c>
      <c r="AX1008" s="450" t="s">
        <v>6199</v>
      </c>
    </row>
    <row r="1009" spans="1:50" ht="35.15" hidden="1" customHeight="1">
      <c r="A1009" s="149">
        <v>1005</v>
      </c>
      <c r="B1009" s="597" t="s">
        <v>1056</v>
      </c>
      <c r="C1009" s="597"/>
      <c r="D1009" s="597" t="s">
        <v>6638</v>
      </c>
      <c r="E1009" s="597" t="s">
        <v>6639</v>
      </c>
      <c r="F1009" s="597" t="s">
        <v>281</v>
      </c>
      <c r="G1009" s="597">
        <v>1</v>
      </c>
      <c r="H1009" s="597">
        <v>0</v>
      </c>
      <c r="I1009" s="597" t="s">
        <v>6109</v>
      </c>
      <c r="J1009" s="597" t="s">
        <v>6170</v>
      </c>
      <c r="K1009" s="597" t="s">
        <v>1071</v>
      </c>
      <c r="L1009" s="597" t="s">
        <v>1061</v>
      </c>
      <c r="M1009" s="597" t="s">
        <v>1062</v>
      </c>
      <c r="N1009" s="597" t="s">
        <v>6639</v>
      </c>
      <c r="O1009" s="597" t="s">
        <v>6639</v>
      </c>
      <c r="P1009" s="597" t="s">
        <v>6640</v>
      </c>
      <c r="Q1009" s="597">
        <v>2248</v>
      </c>
      <c r="R1009" s="621">
        <v>2248</v>
      </c>
      <c r="S1009" s="621">
        <v>0</v>
      </c>
      <c r="T1009" s="621">
        <v>2155</v>
      </c>
      <c r="U1009" s="621">
        <v>93</v>
      </c>
      <c r="V1009" s="621">
        <v>2248</v>
      </c>
      <c r="W1009" s="622">
        <v>0</v>
      </c>
      <c r="X1009" s="464">
        <v>0</v>
      </c>
      <c r="Y1009" s="464">
        <v>0</v>
      </c>
      <c r="Z1009" s="464">
        <v>0</v>
      </c>
      <c r="AA1009" s="464">
        <v>0</v>
      </c>
      <c r="AB1009" s="464" t="s">
        <v>1056</v>
      </c>
      <c r="AC1009" s="463" t="s">
        <v>6641</v>
      </c>
      <c r="AD1009" s="463"/>
      <c r="AE1009" s="463"/>
      <c r="AF1009" s="463"/>
      <c r="AG1009" s="463"/>
      <c r="AH1009" s="463"/>
      <c r="AI1009" s="463"/>
      <c r="AJ1009" s="460"/>
      <c r="AK1009" s="460"/>
      <c r="AL1009" s="460"/>
      <c r="AM1009" s="460"/>
      <c r="AN1009" s="460"/>
      <c r="AO1009" s="460"/>
      <c r="AP1009" s="463" t="s">
        <v>289</v>
      </c>
      <c r="AQ1009" s="463">
        <v>0</v>
      </c>
      <c r="AT1009" s="177" t="s">
        <v>1056</v>
      </c>
      <c r="AU1009" s="392" t="s">
        <v>6209</v>
      </c>
      <c r="AV1009" s="392" t="s">
        <v>6642</v>
      </c>
      <c r="AW1009" s="392" t="s">
        <v>6207</v>
      </c>
      <c r="AX1009" s="450" t="s">
        <v>6207</v>
      </c>
    </row>
    <row r="1010" spans="1:50" ht="35.15" hidden="1" customHeight="1">
      <c r="A1010" s="149">
        <v>1006</v>
      </c>
      <c r="B1010" s="597" t="s">
        <v>1056</v>
      </c>
      <c r="C1010" s="597"/>
      <c r="D1010" s="597" t="s">
        <v>6643</v>
      </c>
      <c r="E1010" s="597" t="s">
        <v>6644</v>
      </c>
      <c r="F1010" s="597" t="s">
        <v>281</v>
      </c>
      <c r="G1010" s="597">
        <v>1</v>
      </c>
      <c r="H1010" s="597">
        <v>0</v>
      </c>
      <c r="I1010" s="597" t="s">
        <v>6109</v>
      </c>
      <c r="J1010" s="597" t="s">
        <v>6234</v>
      </c>
      <c r="K1010" s="597" t="s">
        <v>1056</v>
      </c>
      <c r="L1010" s="597" t="s">
        <v>1061</v>
      </c>
      <c r="M1010" s="597" t="s">
        <v>1062</v>
      </c>
      <c r="N1010" s="597" t="s">
        <v>6644</v>
      </c>
      <c r="O1010" s="597" t="s">
        <v>6644</v>
      </c>
      <c r="P1010" s="597" t="s">
        <v>6645</v>
      </c>
      <c r="Q1010" s="597">
        <v>2034</v>
      </c>
      <c r="R1010" s="621">
        <v>2046</v>
      </c>
      <c r="S1010" s="621">
        <v>2042</v>
      </c>
      <c r="T1010" s="621">
        <v>4</v>
      </c>
      <c r="U1010" s="621">
        <v>0</v>
      </c>
      <c r="V1010" s="621">
        <v>4</v>
      </c>
      <c r="W1010" s="622">
        <v>0.998</v>
      </c>
      <c r="X1010" s="464">
        <v>1</v>
      </c>
      <c r="Y1010" s="464">
        <v>1</v>
      </c>
      <c r="Z1010" s="464">
        <v>1</v>
      </c>
      <c r="AA1010" s="464">
        <v>1</v>
      </c>
      <c r="AB1010" s="464" t="s">
        <v>1056</v>
      </c>
      <c r="AC1010" s="463" t="s">
        <v>6646</v>
      </c>
      <c r="AD1010" s="463"/>
      <c r="AE1010" s="463"/>
      <c r="AF1010" s="463"/>
      <c r="AG1010" s="463"/>
      <c r="AH1010" s="463"/>
      <c r="AI1010" s="463"/>
      <c r="AJ1010" s="460"/>
      <c r="AK1010" s="460"/>
      <c r="AL1010" s="460"/>
      <c r="AM1010" s="460"/>
      <c r="AN1010" s="460"/>
      <c r="AO1010" s="460"/>
      <c r="AP1010" s="463" t="s">
        <v>289</v>
      </c>
      <c r="AQ1010" s="463">
        <v>0</v>
      </c>
      <c r="AT1010" s="177" t="s">
        <v>1069</v>
      </c>
      <c r="AU1010" s="594" t="s">
        <v>6218</v>
      </c>
      <c r="AV1010" s="392" t="s">
        <v>6647</v>
      </c>
      <c r="AW1010" s="595" t="s">
        <v>840</v>
      </c>
      <c r="AX1010" s="450" t="s">
        <v>6213</v>
      </c>
    </row>
    <row r="1011" spans="1:50" ht="35.15" hidden="1" customHeight="1">
      <c r="A1011" s="149">
        <v>1007</v>
      </c>
      <c r="B1011" s="597" t="s">
        <v>1056</v>
      </c>
      <c r="C1011" s="597"/>
      <c r="D1011" s="597" t="s">
        <v>6648</v>
      </c>
      <c r="E1011" s="597" t="s">
        <v>6649</v>
      </c>
      <c r="F1011" s="597" t="s">
        <v>281</v>
      </c>
      <c r="G1011" s="597">
        <v>1</v>
      </c>
      <c r="H1011" s="597">
        <v>0</v>
      </c>
      <c r="I1011" s="597" t="s">
        <v>6109</v>
      </c>
      <c r="J1011" s="597" t="s">
        <v>6234</v>
      </c>
      <c r="K1011" s="597" t="s">
        <v>1056</v>
      </c>
      <c r="L1011" s="597" t="s">
        <v>1061</v>
      </c>
      <c r="M1011" s="597" t="s">
        <v>1062</v>
      </c>
      <c r="N1011" s="597" t="s">
        <v>6649</v>
      </c>
      <c r="O1011" s="597" t="s">
        <v>6649</v>
      </c>
      <c r="P1011" s="597" t="s">
        <v>6650</v>
      </c>
      <c r="Q1011" s="597">
        <v>3335</v>
      </c>
      <c r="R1011" s="621">
        <v>3235</v>
      </c>
      <c r="S1011" s="621">
        <v>3235</v>
      </c>
      <c r="T1011" s="621">
        <v>0</v>
      </c>
      <c r="U1011" s="621">
        <v>0</v>
      </c>
      <c r="V1011" s="621">
        <v>0</v>
      </c>
      <c r="W1011" s="622">
        <v>1</v>
      </c>
      <c r="X1011" s="464">
        <v>1</v>
      </c>
      <c r="Y1011" s="464">
        <v>1</v>
      </c>
      <c r="Z1011" s="464">
        <v>1</v>
      </c>
      <c r="AA1011" s="464">
        <v>1</v>
      </c>
      <c r="AB1011" s="464" t="s">
        <v>1056</v>
      </c>
      <c r="AC1011" s="463" t="s">
        <v>6651</v>
      </c>
      <c r="AD1011" s="463"/>
      <c r="AE1011" s="463"/>
      <c r="AF1011" s="463"/>
      <c r="AG1011" s="463"/>
      <c r="AH1011" s="463"/>
      <c r="AI1011" s="463"/>
      <c r="AJ1011" s="460"/>
      <c r="AK1011" s="460"/>
      <c r="AL1011" s="460"/>
      <c r="AM1011" s="460"/>
      <c r="AN1011" s="460"/>
      <c r="AO1011" s="460"/>
      <c r="AP1011" s="463" t="s">
        <v>289</v>
      </c>
      <c r="AQ1011" s="463">
        <v>0</v>
      </c>
      <c r="AT1011" s="177" t="s">
        <v>1056</v>
      </c>
      <c r="AU1011" s="392" t="s">
        <v>6225</v>
      </c>
      <c r="AV1011" s="392" t="s">
        <v>6652</v>
      </c>
      <c r="AW1011" s="392" t="s">
        <v>6653</v>
      </c>
      <c r="AX1011" s="450" t="s">
        <v>6222</v>
      </c>
    </row>
    <row r="1012" spans="1:50" ht="35.15" hidden="1" customHeight="1">
      <c r="A1012" s="149">
        <v>1008</v>
      </c>
      <c r="B1012" s="597" t="s">
        <v>1056</v>
      </c>
      <c r="C1012" s="597"/>
      <c r="D1012" s="597" t="s">
        <v>6654</v>
      </c>
      <c r="E1012" s="597" t="s">
        <v>6655</v>
      </c>
      <c r="F1012" s="597" t="s">
        <v>745</v>
      </c>
      <c r="G1012" s="597">
        <v>0</v>
      </c>
      <c r="H1012" s="597">
        <v>1</v>
      </c>
      <c r="I1012" s="597" t="s">
        <v>6109</v>
      </c>
      <c r="J1012" s="597" t="s">
        <v>6110</v>
      </c>
      <c r="K1012" s="597" t="s">
        <v>1056</v>
      </c>
      <c r="L1012" s="597" t="s">
        <v>1061</v>
      </c>
      <c r="M1012" s="597" t="s">
        <v>1062</v>
      </c>
      <c r="N1012" s="597" t="s">
        <v>6656</v>
      </c>
      <c r="O1012" s="597" t="s">
        <v>6657</v>
      </c>
      <c r="P1012" s="597" t="s">
        <v>6658</v>
      </c>
      <c r="Q1012" s="597">
        <v>64545</v>
      </c>
      <c r="R1012" s="621">
        <v>68557</v>
      </c>
      <c r="S1012" s="621">
        <v>64404</v>
      </c>
      <c r="T1012" s="621">
        <v>4153</v>
      </c>
      <c r="U1012" s="621">
        <v>0</v>
      </c>
      <c r="V1012" s="621">
        <v>4153</v>
      </c>
      <c r="W1012" s="622">
        <v>0.93940000000000001</v>
      </c>
      <c r="X1012" s="464">
        <v>0</v>
      </c>
      <c r="Y1012" s="464">
        <v>1</v>
      </c>
      <c r="Z1012" s="464">
        <v>1</v>
      </c>
      <c r="AA1012" s="464">
        <v>0</v>
      </c>
      <c r="AB1012" s="464" t="s">
        <v>1056</v>
      </c>
      <c r="AC1012" s="463"/>
      <c r="AD1012" s="463"/>
      <c r="AE1012" s="463"/>
      <c r="AF1012" s="463"/>
      <c r="AG1012" s="463"/>
      <c r="AH1012" s="463"/>
      <c r="AI1012" s="463"/>
      <c r="AJ1012" s="460" t="s">
        <v>6108</v>
      </c>
      <c r="AK1012" s="460"/>
      <c r="AL1012" s="460"/>
      <c r="AM1012" s="460"/>
      <c r="AN1012" s="460"/>
      <c r="AO1012" s="460"/>
      <c r="AP1012" s="463" t="s">
        <v>289</v>
      </c>
      <c r="AQ1012" s="463">
        <v>0</v>
      </c>
      <c r="AT1012" s="177" t="s">
        <v>1056</v>
      </c>
      <c r="AU1012" s="392" t="s">
        <v>6230</v>
      </c>
      <c r="AV1012" s="392" t="s">
        <v>6659</v>
      </c>
      <c r="AW1012" s="392" t="s">
        <v>6660</v>
      </c>
      <c r="AX1012" s="450" t="s">
        <v>6228</v>
      </c>
    </row>
    <row r="1013" spans="1:50" ht="35.15" hidden="1" customHeight="1">
      <c r="A1013" s="149">
        <v>1009</v>
      </c>
      <c r="B1013" s="597" t="s">
        <v>1056</v>
      </c>
      <c r="C1013" s="597"/>
      <c r="D1013" s="597" t="s">
        <v>6661</v>
      </c>
      <c r="E1013" s="597" t="s">
        <v>6662</v>
      </c>
      <c r="F1013" s="597" t="s">
        <v>281</v>
      </c>
      <c r="G1013" s="597">
        <v>1</v>
      </c>
      <c r="H1013" s="597">
        <v>0</v>
      </c>
      <c r="I1013" s="597" t="s">
        <v>6109</v>
      </c>
      <c r="J1013" s="597" t="s">
        <v>6389</v>
      </c>
      <c r="K1013" s="597" t="s">
        <v>1056</v>
      </c>
      <c r="L1013" s="597" t="s">
        <v>1061</v>
      </c>
      <c r="M1013" s="597" t="s">
        <v>1062</v>
      </c>
      <c r="N1013" s="597" t="s">
        <v>6663</v>
      </c>
      <c r="O1013" s="597" t="s">
        <v>6663</v>
      </c>
      <c r="P1013" s="597" t="s">
        <v>6664</v>
      </c>
      <c r="Q1013" s="597">
        <v>2090</v>
      </c>
      <c r="R1013" s="621">
        <v>2165</v>
      </c>
      <c r="S1013" s="621">
        <v>1669</v>
      </c>
      <c r="T1013" s="621">
        <v>496</v>
      </c>
      <c r="U1013" s="621">
        <v>0</v>
      </c>
      <c r="V1013" s="621">
        <v>496</v>
      </c>
      <c r="W1013" s="622">
        <v>0.77090000000000003</v>
      </c>
      <c r="X1013" s="464">
        <v>0</v>
      </c>
      <c r="Y1013" s="464">
        <v>0</v>
      </c>
      <c r="Z1013" s="464">
        <v>0</v>
      </c>
      <c r="AA1013" s="464">
        <v>0</v>
      </c>
      <c r="AB1013" s="464" t="s">
        <v>1056</v>
      </c>
      <c r="AC1013" s="463" t="s">
        <v>6665</v>
      </c>
      <c r="AD1013" s="463"/>
      <c r="AE1013" s="463"/>
      <c r="AF1013" s="463"/>
      <c r="AG1013" s="463"/>
      <c r="AH1013" s="463"/>
      <c r="AI1013" s="463"/>
      <c r="AJ1013" s="460"/>
      <c r="AK1013" s="460"/>
      <c r="AL1013" s="460"/>
      <c r="AM1013" s="460"/>
      <c r="AN1013" s="460"/>
      <c r="AO1013" s="460"/>
      <c r="AP1013" s="463" t="s">
        <v>289</v>
      </c>
      <c r="AQ1013" s="463">
        <v>0</v>
      </c>
      <c r="AT1013" s="177" t="s">
        <v>1056</v>
      </c>
      <c r="AU1013" s="392" t="s">
        <v>6236</v>
      </c>
      <c r="AV1013" s="392" t="s">
        <v>6666</v>
      </c>
      <c r="AW1013" s="392" t="s">
        <v>6667</v>
      </c>
      <c r="AX1013" s="450" t="s">
        <v>6233</v>
      </c>
    </row>
    <row r="1014" spans="1:50" ht="35.15" hidden="1" customHeight="1">
      <c r="A1014" s="149">
        <v>1010</v>
      </c>
      <c r="B1014" s="597" t="s">
        <v>1056</v>
      </c>
      <c r="C1014" s="597"/>
      <c r="D1014" s="597" t="s">
        <v>6668</v>
      </c>
      <c r="E1014" s="597" t="s">
        <v>6669</v>
      </c>
      <c r="F1014" s="597" t="s">
        <v>745</v>
      </c>
      <c r="G1014" s="597">
        <v>0</v>
      </c>
      <c r="H1014" s="597">
        <v>1</v>
      </c>
      <c r="I1014" s="597" t="s">
        <v>6109</v>
      </c>
      <c r="J1014" s="597" t="s">
        <v>6110</v>
      </c>
      <c r="K1014" s="597" t="s">
        <v>1056</v>
      </c>
      <c r="L1014" s="597" t="s">
        <v>1061</v>
      </c>
      <c r="M1014" s="597" t="s">
        <v>1062</v>
      </c>
      <c r="N1014" s="597" t="s">
        <v>6669</v>
      </c>
      <c r="O1014" s="597" t="s">
        <v>6669</v>
      </c>
      <c r="P1014" s="597" t="s">
        <v>6670</v>
      </c>
      <c r="Q1014" s="597">
        <v>16824</v>
      </c>
      <c r="R1014" s="621">
        <v>17792</v>
      </c>
      <c r="S1014" s="621">
        <v>17461</v>
      </c>
      <c r="T1014" s="621">
        <v>331</v>
      </c>
      <c r="U1014" s="621">
        <v>0</v>
      </c>
      <c r="V1014" s="621">
        <v>331</v>
      </c>
      <c r="W1014" s="622">
        <v>0.98140000000000005</v>
      </c>
      <c r="X1014" s="464">
        <v>1</v>
      </c>
      <c r="Y1014" s="464">
        <v>1</v>
      </c>
      <c r="Z1014" s="464">
        <v>1</v>
      </c>
      <c r="AA1014" s="464">
        <v>1</v>
      </c>
      <c r="AB1014" s="464" t="s">
        <v>1056</v>
      </c>
      <c r="AC1014" s="463"/>
      <c r="AD1014" s="463"/>
      <c r="AE1014" s="463"/>
      <c r="AF1014" s="463"/>
      <c r="AG1014" s="463"/>
      <c r="AH1014" s="463"/>
      <c r="AI1014" s="463"/>
      <c r="AJ1014" s="460" t="s">
        <v>6108</v>
      </c>
      <c r="AK1014" s="460"/>
      <c r="AL1014" s="460"/>
      <c r="AM1014" s="460"/>
      <c r="AN1014" s="460"/>
      <c r="AO1014" s="460"/>
      <c r="AP1014" s="463" t="s">
        <v>289</v>
      </c>
      <c r="AQ1014" s="463">
        <v>0</v>
      </c>
      <c r="AT1014" s="177" t="s">
        <v>1056</v>
      </c>
      <c r="AU1014" s="392" t="s">
        <v>6241</v>
      </c>
      <c r="AV1014" s="392" t="s">
        <v>6671</v>
      </c>
      <c r="AW1014" s="392" t="s">
        <v>6239</v>
      </c>
      <c r="AX1014" s="450" t="s">
        <v>6239</v>
      </c>
    </row>
    <row r="1015" spans="1:50" ht="35.15" hidden="1" customHeight="1">
      <c r="A1015" s="149">
        <v>1011</v>
      </c>
      <c r="B1015" s="597" t="s">
        <v>1056</v>
      </c>
      <c r="C1015" s="597"/>
      <c r="D1015" s="597" t="s">
        <v>6672</v>
      </c>
      <c r="E1015" s="597" t="s">
        <v>6673</v>
      </c>
      <c r="F1015" s="597" t="s">
        <v>745</v>
      </c>
      <c r="G1015" s="597">
        <v>0</v>
      </c>
      <c r="H1015" s="597">
        <v>2</v>
      </c>
      <c r="I1015" s="597" t="s">
        <v>6109</v>
      </c>
      <c r="J1015" s="597" t="s">
        <v>6260</v>
      </c>
      <c r="K1015" s="597" t="s">
        <v>1056</v>
      </c>
      <c r="L1015" s="597" t="s">
        <v>1061</v>
      </c>
      <c r="M1015" s="597" t="s">
        <v>1062</v>
      </c>
      <c r="N1015" s="597" t="s">
        <v>6673</v>
      </c>
      <c r="O1015" s="597" t="s">
        <v>6673</v>
      </c>
      <c r="P1015" s="597" t="s">
        <v>6674</v>
      </c>
      <c r="Q1015" s="597">
        <v>28221</v>
      </c>
      <c r="R1015" s="621">
        <v>31283</v>
      </c>
      <c r="S1015" s="621">
        <v>29410</v>
      </c>
      <c r="T1015" s="621">
        <v>1873</v>
      </c>
      <c r="U1015" s="621">
        <v>0</v>
      </c>
      <c r="V1015" s="621">
        <v>1873</v>
      </c>
      <c r="W1015" s="622">
        <v>0.94010000000000005</v>
      </c>
      <c r="X1015" s="464">
        <v>0</v>
      </c>
      <c r="Y1015" s="464">
        <v>1</v>
      </c>
      <c r="Z1015" s="464">
        <v>1</v>
      </c>
      <c r="AA1015" s="464">
        <v>0</v>
      </c>
      <c r="AB1015" s="464" t="s">
        <v>1056</v>
      </c>
      <c r="AC1015" s="463"/>
      <c r="AD1015" s="463"/>
      <c r="AE1015" s="463"/>
      <c r="AF1015" s="463"/>
      <c r="AG1015" s="463"/>
      <c r="AH1015" s="463"/>
      <c r="AI1015" s="463"/>
      <c r="AJ1015" s="460" t="s">
        <v>6108</v>
      </c>
      <c r="AK1015" s="460" t="s">
        <v>6108</v>
      </c>
      <c r="AL1015" s="460"/>
      <c r="AM1015" s="460"/>
      <c r="AN1015" s="460"/>
      <c r="AO1015" s="460"/>
      <c r="AP1015" s="463" t="s">
        <v>289</v>
      </c>
      <c r="AQ1015" s="463">
        <v>0</v>
      </c>
      <c r="AT1015" s="177" t="s">
        <v>1056</v>
      </c>
      <c r="AU1015" s="392" t="s">
        <v>6248</v>
      </c>
      <c r="AV1015" s="392" t="s">
        <v>6675</v>
      </c>
      <c r="AW1015" s="392" t="s">
        <v>6676</v>
      </c>
      <c r="AX1015" s="450" t="s">
        <v>6245</v>
      </c>
    </row>
    <row r="1016" spans="1:50" ht="35.15" hidden="1" customHeight="1">
      <c r="A1016" s="149">
        <v>1012</v>
      </c>
      <c r="B1016" s="597" t="s">
        <v>2944</v>
      </c>
      <c r="C1016" s="597"/>
      <c r="D1016" s="597" t="s">
        <v>6677</v>
      </c>
      <c r="E1016" s="597" t="s">
        <v>6678</v>
      </c>
      <c r="F1016" s="597" t="s">
        <v>281</v>
      </c>
      <c r="G1016" s="597">
        <v>2</v>
      </c>
      <c r="H1016" s="597">
        <v>0</v>
      </c>
      <c r="I1016" s="597" t="s">
        <v>6679</v>
      </c>
      <c r="J1016" s="597" t="s">
        <v>6680</v>
      </c>
      <c r="K1016" s="597" t="s">
        <v>2948</v>
      </c>
      <c r="L1016" s="597" t="s">
        <v>2949</v>
      </c>
      <c r="M1016" s="597" t="s">
        <v>1062</v>
      </c>
      <c r="N1016" s="597" t="s">
        <v>6678</v>
      </c>
      <c r="O1016" s="597" t="s">
        <v>6681</v>
      </c>
      <c r="P1016" s="597" t="s">
        <v>6682</v>
      </c>
      <c r="Q1016" s="597">
        <v>281523</v>
      </c>
      <c r="R1016" s="621">
        <v>278777</v>
      </c>
      <c r="S1016" s="621">
        <v>277162</v>
      </c>
      <c r="T1016" s="621">
        <v>1569</v>
      </c>
      <c r="U1016" s="621">
        <v>46</v>
      </c>
      <c r="V1016" s="621">
        <v>1615</v>
      </c>
      <c r="W1016" s="622">
        <v>0.99419999999999997</v>
      </c>
      <c r="X1016" s="464">
        <v>1</v>
      </c>
      <c r="Y1016" s="464">
        <v>1</v>
      </c>
      <c r="Z1016" s="464">
        <v>1</v>
      </c>
      <c r="AA1016" s="464">
        <v>1</v>
      </c>
      <c r="AB1016" s="464" t="s">
        <v>2944</v>
      </c>
      <c r="AC1016" s="463" t="s">
        <v>6683</v>
      </c>
      <c r="AD1016" s="463" t="s">
        <v>6684</v>
      </c>
      <c r="AE1016" s="463"/>
      <c r="AF1016" s="463"/>
      <c r="AG1016" s="463"/>
      <c r="AH1016" s="463"/>
      <c r="AI1016" s="463"/>
      <c r="AJ1016" s="460"/>
      <c r="AK1016" s="460"/>
      <c r="AL1016" s="460"/>
      <c r="AM1016" s="460"/>
      <c r="AN1016" s="460"/>
      <c r="AO1016" s="460"/>
      <c r="AP1016" s="463" t="s">
        <v>289</v>
      </c>
      <c r="AQ1016" s="463">
        <v>0</v>
      </c>
      <c r="AT1016" s="177" t="s">
        <v>1056</v>
      </c>
      <c r="AU1016" s="392" t="s">
        <v>6255</v>
      </c>
      <c r="AV1016" s="392" t="s">
        <v>6685</v>
      </c>
      <c r="AW1016" s="392" t="s">
        <v>6686</v>
      </c>
      <c r="AX1016" s="450" t="s">
        <v>6251</v>
      </c>
    </row>
    <row r="1017" spans="1:50" ht="35.15" hidden="1" customHeight="1">
      <c r="A1017" s="149">
        <v>1013</v>
      </c>
      <c r="B1017" s="597" t="s">
        <v>2944</v>
      </c>
      <c r="C1017" s="597"/>
      <c r="D1017" s="597" t="s">
        <v>6687</v>
      </c>
      <c r="E1017" s="597" t="s">
        <v>6688</v>
      </c>
      <c r="F1017" s="597" t="s">
        <v>281</v>
      </c>
      <c r="G1017" s="597">
        <v>1</v>
      </c>
      <c r="H1017" s="597">
        <v>0</v>
      </c>
      <c r="I1017" s="597" t="s">
        <v>6679</v>
      </c>
      <c r="J1017" s="597" t="s">
        <v>6689</v>
      </c>
      <c r="K1017" s="597" t="s">
        <v>2948</v>
      </c>
      <c r="L1017" s="597" t="s">
        <v>2949</v>
      </c>
      <c r="M1017" s="597" t="s">
        <v>1062</v>
      </c>
      <c r="N1017" s="597" t="s">
        <v>6688</v>
      </c>
      <c r="O1017" s="597" t="s">
        <v>6690</v>
      </c>
      <c r="P1017" s="597" t="s">
        <v>6691</v>
      </c>
      <c r="Q1017" s="597">
        <v>167844</v>
      </c>
      <c r="R1017" s="621">
        <v>162290</v>
      </c>
      <c r="S1017" s="621">
        <v>161950</v>
      </c>
      <c r="T1017" s="621">
        <v>184</v>
      </c>
      <c r="U1017" s="621">
        <v>156</v>
      </c>
      <c r="V1017" s="621">
        <v>340</v>
      </c>
      <c r="W1017" s="622">
        <v>0.99790000000000001</v>
      </c>
      <c r="X1017" s="464">
        <v>1</v>
      </c>
      <c r="Y1017" s="464">
        <v>1</v>
      </c>
      <c r="Z1017" s="464">
        <v>1</v>
      </c>
      <c r="AA1017" s="464">
        <v>1</v>
      </c>
      <c r="AB1017" s="464" t="s">
        <v>2944</v>
      </c>
      <c r="AC1017" s="463" t="s">
        <v>6692</v>
      </c>
      <c r="AD1017" s="463"/>
      <c r="AE1017" s="463"/>
      <c r="AF1017" s="463"/>
      <c r="AG1017" s="463"/>
      <c r="AH1017" s="463"/>
      <c r="AI1017" s="463"/>
      <c r="AJ1017" s="460"/>
      <c r="AK1017" s="460"/>
      <c r="AL1017" s="460"/>
      <c r="AM1017" s="460"/>
      <c r="AN1017" s="460"/>
      <c r="AO1017" s="460"/>
      <c r="AP1017" s="463" t="s">
        <v>289</v>
      </c>
      <c r="AQ1017" s="463">
        <v>0</v>
      </c>
      <c r="AT1017" s="177" t="s">
        <v>1056</v>
      </c>
      <c r="AU1017" s="392" t="s">
        <v>6263</v>
      </c>
      <c r="AV1017" s="392" t="s">
        <v>6693</v>
      </c>
      <c r="AW1017" s="392" t="s">
        <v>6694</v>
      </c>
      <c r="AX1017" s="450" t="s">
        <v>6259</v>
      </c>
    </row>
    <row r="1018" spans="1:50" ht="35.15" hidden="1" customHeight="1">
      <c r="A1018" s="149">
        <v>1014</v>
      </c>
      <c r="B1018" s="597" t="s">
        <v>2944</v>
      </c>
      <c r="C1018" s="597"/>
      <c r="D1018" s="597" t="s">
        <v>6695</v>
      </c>
      <c r="E1018" s="597" t="s">
        <v>6696</v>
      </c>
      <c r="F1018" s="597" t="s">
        <v>281</v>
      </c>
      <c r="G1018" s="597">
        <v>1</v>
      </c>
      <c r="H1018" s="597">
        <v>0</v>
      </c>
      <c r="I1018" s="597" t="s">
        <v>6679</v>
      </c>
      <c r="J1018" s="597" t="s">
        <v>6697</v>
      </c>
      <c r="K1018" s="597" t="s">
        <v>2944</v>
      </c>
      <c r="L1018" s="597" t="s">
        <v>339</v>
      </c>
      <c r="M1018" s="597" t="s">
        <v>285</v>
      </c>
      <c r="N1018" s="597" t="s">
        <v>6696</v>
      </c>
      <c r="O1018" s="597" t="s">
        <v>6698</v>
      </c>
      <c r="P1018" s="597" t="s">
        <v>6699</v>
      </c>
      <c r="Q1018" s="597">
        <v>62503</v>
      </c>
      <c r="R1018" s="621">
        <v>76678</v>
      </c>
      <c r="S1018" s="621">
        <v>73878</v>
      </c>
      <c r="T1018" s="621">
        <v>2481</v>
      </c>
      <c r="U1018" s="621">
        <v>319</v>
      </c>
      <c r="V1018" s="621">
        <v>2800</v>
      </c>
      <c r="W1018" s="622">
        <v>0.96350000000000002</v>
      </c>
      <c r="X1018" s="464">
        <v>0</v>
      </c>
      <c r="Y1018" s="464">
        <v>1</v>
      </c>
      <c r="Z1018" s="464">
        <v>1</v>
      </c>
      <c r="AA1018" s="464">
        <v>0</v>
      </c>
      <c r="AB1018" s="464" t="s">
        <v>2944</v>
      </c>
      <c r="AC1018" s="463" t="s">
        <v>6700</v>
      </c>
      <c r="AD1018" s="463"/>
      <c r="AE1018" s="463"/>
      <c r="AF1018" s="463"/>
      <c r="AG1018" s="463"/>
      <c r="AH1018" s="463"/>
      <c r="AI1018" s="463"/>
      <c r="AJ1018" s="460"/>
      <c r="AK1018" s="460"/>
      <c r="AL1018" s="460"/>
      <c r="AM1018" s="460"/>
      <c r="AN1018" s="460"/>
      <c r="AO1018" s="460"/>
      <c r="AP1018" s="463" t="s">
        <v>289</v>
      </c>
      <c r="AQ1018" s="463">
        <v>0</v>
      </c>
      <c r="AT1018" s="177" t="s">
        <v>1056</v>
      </c>
      <c r="AU1018" s="392" t="s">
        <v>6268</v>
      </c>
      <c r="AV1018" s="392" t="s">
        <v>6701</v>
      </c>
      <c r="AW1018" s="392" t="s">
        <v>6266</v>
      </c>
      <c r="AX1018" s="450" t="s">
        <v>6266</v>
      </c>
    </row>
    <row r="1019" spans="1:50" ht="35.15" hidden="1" customHeight="1">
      <c r="A1019" s="149">
        <v>1015</v>
      </c>
      <c r="B1019" s="597" t="s">
        <v>1319</v>
      </c>
      <c r="C1019" s="597"/>
      <c r="D1019" s="597" t="s">
        <v>6702</v>
      </c>
      <c r="E1019" s="597" t="s">
        <v>6703</v>
      </c>
      <c r="F1019" s="597" t="s">
        <v>281</v>
      </c>
      <c r="G1019" s="597">
        <v>2</v>
      </c>
      <c r="H1019" s="597">
        <v>0</v>
      </c>
      <c r="I1019" s="597" t="s">
        <v>6679</v>
      </c>
      <c r="J1019" s="597" t="s">
        <v>6704</v>
      </c>
      <c r="K1019" s="597" t="s">
        <v>2125</v>
      </c>
      <c r="L1019" s="597" t="s">
        <v>1322</v>
      </c>
      <c r="M1019" s="597" t="s">
        <v>285</v>
      </c>
      <c r="N1019" s="597" t="s">
        <v>6703</v>
      </c>
      <c r="O1019" s="597" t="s">
        <v>6705</v>
      </c>
      <c r="P1019" s="597" t="s">
        <v>6706</v>
      </c>
      <c r="Q1019" s="597">
        <v>251594</v>
      </c>
      <c r="R1019" s="621">
        <v>243107</v>
      </c>
      <c r="S1019" s="621">
        <v>239770</v>
      </c>
      <c r="T1019" s="621">
        <v>2926</v>
      </c>
      <c r="U1019" s="621">
        <v>411</v>
      </c>
      <c r="V1019" s="621">
        <v>3337</v>
      </c>
      <c r="W1019" s="622">
        <v>0.98629999999999995</v>
      </c>
      <c r="X1019" s="464">
        <v>0</v>
      </c>
      <c r="Y1019" s="464">
        <v>1</v>
      </c>
      <c r="Z1019" s="464">
        <v>0</v>
      </c>
      <c r="AA1019" s="464">
        <v>0</v>
      </c>
      <c r="AB1019" s="464" t="s">
        <v>1319</v>
      </c>
      <c r="AC1019" s="463" t="s">
        <v>6707</v>
      </c>
      <c r="AD1019" s="463" t="s">
        <v>6708</v>
      </c>
      <c r="AE1019" s="463"/>
      <c r="AF1019" s="463"/>
      <c r="AG1019" s="463"/>
      <c r="AH1019" s="463"/>
      <c r="AI1019" s="463"/>
      <c r="AJ1019" s="460"/>
      <c r="AK1019" s="460"/>
      <c r="AL1019" s="460"/>
      <c r="AM1019" s="460"/>
      <c r="AN1019" s="460"/>
      <c r="AO1019" s="460"/>
      <c r="AP1019" s="463" t="s">
        <v>289</v>
      </c>
      <c r="AQ1019" s="463">
        <v>0</v>
      </c>
      <c r="AT1019" s="177" t="s">
        <v>6270</v>
      </c>
      <c r="AU1019" s="392" t="s">
        <v>6275</v>
      </c>
      <c r="AV1019" s="392" t="s">
        <v>6709</v>
      </c>
      <c r="AW1019" s="392" t="s">
        <v>6710</v>
      </c>
      <c r="AX1019" s="450" t="s">
        <v>6272</v>
      </c>
    </row>
    <row r="1020" spans="1:50" ht="35.15" hidden="1" customHeight="1">
      <c r="A1020" s="149">
        <v>1016</v>
      </c>
      <c r="B1020" s="597" t="s">
        <v>2944</v>
      </c>
      <c r="C1020" s="597"/>
      <c r="D1020" s="597" t="s">
        <v>6711</v>
      </c>
      <c r="E1020" s="597" t="s">
        <v>2948</v>
      </c>
      <c r="F1020" s="597" t="s">
        <v>281</v>
      </c>
      <c r="G1020" s="597">
        <v>5</v>
      </c>
      <c r="H1020" s="597">
        <v>0</v>
      </c>
      <c r="I1020" s="597" t="s">
        <v>6679</v>
      </c>
      <c r="J1020" s="597" t="s">
        <v>2948</v>
      </c>
      <c r="K1020" s="597" t="s">
        <v>2944</v>
      </c>
      <c r="L1020" s="597" t="s">
        <v>2949</v>
      </c>
      <c r="M1020" s="597" t="s">
        <v>1062</v>
      </c>
      <c r="N1020" s="597" t="s">
        <v>2948</v>
      </c>
      <c r="O1020" s="597" t="s">
        <v>6712</v>
      </c>
      <c r="P1020" s="597" t="s">
        <v>6713</v>
      </c>
      <c r="Q1020" s="597">
        <v>382684</v>
      </c>
      <c r="R1020" s="621">
        <v>368108</v>
      </c>
      <c r="S1020" s="621">
        <v>366700</v>
      </c>
      <c r="T1020" s="621">
        <v>1404</v>
      </c>
      <c r="U1020" s="621">
        <v>4</v>
      </c>
      <c r="V1020" s="621">
        <v>1408</v>
      </c>
      <c r="W1020" s="622">
        <v>0.99619999999999997</v>
      </c>
      <c r="X1020" s="464">
        <v>1</v>
      </c>
      <c r="Y1020" s="464">
        <v>1</v>
      </c>
      <c r="Z1020" s="464">
        <v>1</v>
      </c>
      <c r="AA1020" s="464">
        <v>1</v>
      </c>
      <c r="AB1020" s="464" t="s">
        <v>2944</v>
      </c>
      <c r="AC1020" s="463" t="s">
        <v>6714</v>
      </c>
      <c r="AD1020" s="595" t="s">
        <v>6715</v>
      </c>
      <c r="AE1020" s="464" t="s">
        <v>6716</v>
      </c>
      <c r="AF1020" s="595" t="s">
        <v>6717</v>
      </c>
      <c r="AG1020" s="595" t="s">
        <v>6718</v>
      </c>
      <c r="AH1020" s="463"/>
      <c r="AI1020" s="463"/>
      <c r="AJ1020" s="460"/>
      <c r="AK1020" s="460"/>
      <c r="AL1020" s="460"/>
      <c r="AM1020" s="460"/>
      <c r="AN1020" s="460"/>
      <c r="AO1020" s="460"/>
      <c r="AP1020" s="463" t="s">
        <v>289</v>
      </c>
      <c r="AQ1020" s="463">
        <v>0</v>
      </c>
      <c r="AT1020" s="177" t="s">
        <v>1056</v>
      </c>
      <c r="AU1020" s="392" t="s">
        <v>6281</v>
      </c>
      <c r="AV1020" s="392" t="s">
        <v>6719</v>
      </c>
      <c r="AW1020" s="392" t="s">
        <v>6278</v>
      </c>
      <c r="AX1020" s="450" t="s">
        <v>6278</v>
      </c>
    </row>
    <row r="1021" spans="1:50" ht="35.15" hidden="1" customHeight="1">
      <c r="A1021" s="149">
        <v>1017</v>
      </c>
      <c r="B1021" s="597" t="s">
        <v>2944</v>
      </c>
      <c r="C1021" s="597"/>
      <c r="D1021" s="597" t="s">
        <v>6720</v>
      </c>
      <c r="E1021" s="597" t="s">
        <v>6721</v>
      </c>
      <c r="F1021" s="597" t="s">
        <v>281</v>
      </c>
      <c r="G1021" s="597">
        <v>2</v>
      </c>
      <c r="H1021" s="597">
        <v>0</v>
      </c>
      <c r="I1021" s="597" t="s">
        <v>6679</v>
      </c>
      <c r="J1021" s="597" t="s">
        <v>6721</v>
      </c>
      <c r="K1021" s="597" t="s">
        <v>2944</v>
      </c>
      <c r="L1021" s="597" t="s">
        <v>339</v>
      </c>
      <c r="M1021" s="597" t="s">
        <v>285</v>
      </c>
      <c r="N1021" s="597" t="s">
        <v>6721</v>
      </c>
      <c r="O1021" s="597" t="s">
        <v>6721</v>
      </c>
      <c r="P1021" s="597" t="s">
        <v>6722</v>
      </c>
      <c r="Q1021" s="597">
        <v>162540</v>
      </c>
      <c r="R1021" s="621">
        <v>153502</v>
      </c>
      <c r="S1021" s="621">
        <v>153385</v>
      </c>
      <c r="T1021" s="621">
        <v>107</v>
      </c>
      <c r="U1021" s="621">
        <v>10</v>
      </c>
      <c r="V1021" s="621">
        <v>117</v>
      </c>
      <c r="W1021" s="622">
        <v>0.99919999999999998</v>
      </c>
      <c r="X1021" s="464">
        <v>1</v>
      </c>
      <c r="Y1021" s="464">
        <v>1</v>
      </c>
      <c r="Z1021" s="464">
        <v>1</v>
      </c>
      <c r="AA1021" s="464">
        <v>1</v>
      </c>
      <c r="AB1021" s="464" t="s">
        <v>2944</v>
      </c>
      <c r="AC1021" s="463" t="s">
        <v>6723</v>
      </c>
      <c r="AD1021" s="463" t="s">
        <v>6724</v>
      </c>
      <c r="AE1021" s="463"/>
      <c r="AF1021" s="463"/>
      <c r="AG1021" s="463"/>
      <c r="AH1021" s="463"/>
      <c r="AI1021" s="463"/>
      <c r="AJ1021" s="460"/>
      <c r="AK1021" s="460"/>
      <c r="AL1021" s="460"/>
      <c r="AM1021" s="460"/>
      <c r="AN1021" s="460"/>
      <c r="AO1021" s="460"/>
      <c r="AP1021" s="463" t="s">
        <v>289</v>
      </c>
      <c r="AQ1021" s="463">
        <v>0</v>
      </c>
      <c r="AT1021" s="177" t="s">
        <v>1056</v>
      </c>
      <c r="AU1021" s="392" t="s">
        <v>6282</v>
      </c>
      <c r="AV1021" s="392" t="s">
        <v>6725</v>
      </c>
      <c r="AW1021" s="392" t="s">
        <v>6726</v>
      </c>
      <c r="AX1021" s="450" t="s">
        <v>6278</v>
      </c>
    </row>
    <row r="1022" spans="1:50" ht="35.15" hidden="1" customHeight="1">
      <c r="A1022" s="149">
        <v>1018</v>
      </c>
      <c r="B1022" s="597" t="s">
        <v>248</v>
      </c>
      <c r="C1022" s="597"/>
      <c r="D1022" s="597" t="s">
        <v>6727</v>
      </c>
      <c r="E1022" s="597" t="s">
        <v>2933</v>
      </c>
      <c r="F1022" s="597" t="s">
        <v>281</v>
      </c>
      <c r="G1022" s="597">
        <v>1</v>
      </c>
      <c r="H1022" s="597">
        <v>0</v>
      </c>
      <c r="I1022" s="597" t="s">
        <v>6679</v>
      </c>
      <c r="J1022" s="597" t="s">
        <v>6728</v>
      </c>
      <c r="K1022" s="597" t="s">
        <v>2933</v>
      </c>
      <c r="L1022" s="597" t="s">
        <v>1689</v>
      </c>
      <c r="M1022" s="597" t="s">
        <v>1062</v>
      </c>
      <c r="N1022" s="597" t="s">
        <v>2933</v>
      </c>
      <c r="O1022" s="597" t="s">
        <v>6729</v>
      </c>
      <c r="P1022" s="597" t="s">
        <v>6730</v>
      </c>
      <c r="Q1022" s="597">
        <v>193988</v>
      </c>
      <c r="R1022" s="621">
        <v>194823</v>
      </c>
      <c r="S1022" s="621">
        <v>193684</v>
      </c>
      <c r="T1022" s="621">
        <v>1093</v>
      </c>
      <c r="U1022" s="621">
        <v>46</v>
      </c>
      <c r="V1022" s="621">
        <v>1139</v>
      </c>
      <c r="W1022" s="622">
        <v>0.99419999999999997</v>
      </c>
      <c r="X1022" s="464">
        <v>1</v>
      </c>
      <c r="Y1022" s="464">
        <v>1</v>
      </c>
      <c r="Z1022" s="464">
        <v>0</v>
      </c>
      <c r="AA1022" s="464">
        <v>0</v>
      </c>
      <c r="AB1022" s="464" t="s">
        <v>248</v>
      </c>
      <c r="AC1022" s="463" t="s">
        <v>6731</v>
      </c>
      <c r="AD1022" s="463"/>
      <c r="AE1022" s="463"/>
      <c r="AF1022" s="463"/>
      <c r="AG1022" s="463"/>
      <c r="AH1022" s="463"/>
      <c r="AI1022" s="463"/>
      <c r="AJ1022" s="460"/>
      <c r="AK1022" s="460"/>
      <c r="AL1022" s="460"/>
      <c r="AM1022" s="460"/>
      <c r="AN1022" s="460"/>
      <c r="AO1022" s="460"/>
      <c r="AP1022" s="463" t="s">
        <v>289</v>
      </c>
      <c r="AQ1022" s="463">
        <v>0</v>
      </c>
      <c r="AT1022" s="177" t="s">
        <v>1056</v>
      </c>
      <c r="AU1022" s="392" t="s">
        <v>6287</v>
      </c>
      <c r="AV1022" s="392" t="s">
        <v>6732</v>
      </c>
      <c r="AW1022" s="392" t="s">
        <v>6285</v>
      </c>
      <c r="AX1022" s="450" t="s">
        <v>6285</v>
      </c>
    </row>
    <row r="1023" spans="1:50" ht="35.15" hidden="1" customHeight="1">
      <c r="A1023" s="149">
        <v>1019</v>
      </c>
      <c r="B1023" s="597" t="s">
        <v>2944</v>
      </c>
      <c r="C1023" s="597"/>
      <c r="D1023" s="597" t="s">
        <v>6733</v>
      </c>
      <c r="E1023" s="597" t="s">
        <v>6734</v>
      </c>
      <c r="F1023" s="597" t="s">
        <v>281</v>
      </c>
      <c r="G1023" s="597">
        <v>1</v>
      </c>
      <c r="H1023" s="597">
        <v>0</v>
      </c>
      <c r="I1023" s="597" t="s">
        <v>6679</v>
      </c>
      <c r="J1023" s="597" t="s">
        <v>6735</v>
      </c>
      <c r="K1023" s="597" t="s">
        <v>2944</v>
      </c>
      <c r="L1023" s="597" t="s">
        <v>2949</v>
      </c>
      <c r="M1023" s="597" t="s">
        <v>1062</v>
      </c>
      <c r="N1023" s="597" t="s">
        <v>6736</v>
      </c>
      <c r="O1023" s="597" t="s">
        <v>6735</v>
      </c>
      <c r="P1023" s="597" t="s">
        <v>6737</v>
      </c>
      <c r="Q1023" s="597">
        <v>155820</v>
      </c>
      <c r="R1023" s="621">
        <v>146681</v>
      </c>
      <c r="S1023" s="621">
        <v>145867</v>
      </c>
      <c r="T1023" s="621">
        <v>814</v>
      </c>
      <c r="U1023" s="621">
        <v>0</v>
      </c>
      <c r="V1023" s="621">
        <v>814</v>
      </c>
      <c r="W1023" s="622">
        <v>0.99450000000000005</v>
      </c>
      <c r="X1023" s="464">
        <v>1</v>
      </c>
      <c r="Y1023" s="464">
        <v>1</v>
      </c>
      <c r="Z1023" s="464">
        <v>1</v>
      </c>
      <c r="AA1023" s="464">
        <v>1</v>
      </c>
      <c r="AB1023" s="464" t="s">
        <v>2944</v>
      </c>
      <c r="AC1023" s="463" t="s">
        <v>6738</v>
      </c>
      <c r="AD1023" s="463"/>
      <c r="AE1023" s="463"/>
      <c r="AF1023" s="463"/>
      <c r="AG1023" s="463"/>
      <c r="AH1023" s="463"/>
      <c r="AI1023" s="463"/>
      <c r="AJ1023" s="460"/>
      <c r="AK1023" s="460"/>
      <c r="AL1023" s="460"/>
      <c r="AM1023" s="460"/>
      <c r="AN1023" s="460"/>
      <c r="AO1023" s="460"/>
      <c r="AP1023" s="463" t="s">
        <v>289</v>
      </c>
      <c r="AQ1023" s="463">
        <v>0</v>
      </c>
      <c r="AT1023" s="177" t="s">
        <v>6270</v>
      </c>
      <c r="AU1023" s="392" t="s">
        <v>6291</v>
      </c>
      <c r="AV1023" s="392" t="s">
        <v>6739</v>
      </c>
      <c r="AW1023" s="392" t="s">
        <v>6740</v>
      </c>
      <c r="AX1023" s="450" t="s">
        <v>6289</v>
      </c>
    </row>
    <row r="1024" spans="1:50" ht="35.15" hidden="1" customHeight="1">
      <c r="A1024" s="149">
        <v>1020</v>
      </c>
      <c r="B1024" s="597" t="s">
        <v>2944</v>
      </c>
      <c r="C1024" s="597"/>
      <c r="D1024" s="597" t="s">
        <v>6741</v>
      </c>
      <c r="E1024" s="597" t="s">
        <v>2944</v>
      </c>
      <c r="F1024" s="597" t="s">
        <v>281</v>
      </c>
      <c r="G1024" s="597">
        <v>1</v>
      </c>
      <c r="H1024" s="597">
        <v>0</v>
      </c>
      <c r="I1024" s="597" t="s">
        <v>6679</v>
      </c>
      <c r="J1024" s="597" t="s">
        <v>6742</v>
      </c>
      <c r="K1024" s="597" t="s">
        <v>2944</v>
      </c>
      <c r="L1024" s="597" t="s">
        <v>339</v>
      </c>
      <c r="M1024" s="597" t="s">
        <v>285</v>
      </c>
      <c r="N1024" s="597" t="s">
        <v>2944</v>
      </c>
      <c r="O1024" s="597" t="s">
        <v>6743</v>
      </c>
      <c r="P1024" s="597" t="s">
        <v>6744</v>
      </c>
      <c r="Q1024" s="597">
        <v>206800</v>
      </c>
      <c r="R1024" s="621">
        <v>200070</v>
      </c>
      <c r="S1024" s="621">
        <v>198365</v>
      </c>
      <c r="T1024" s="621">
        <v>1161</v>
      </c>
      <c r="U1024" s="621">
        <v>544</v>
      </c>
      <c r="V1024" s="621">
        <v>1705</v>
      </c>
      <c r="W1024" s="622">
        <v>0.99150000000000005</v>
      </c>
      <c r="X1024" s="464">
        <v>1</v>
      </c>
      <c r="Y1024" s="464">
        <v>1</v>
      </c>
      <c r="Z1024" s="464">
        <v>1</v>
      </c>
      <c r="AA1024" s="464">
        <v>1</v>
      </c>
      <c r="AB1024" s="464" t="s">
        <v>2944</v>
      </c>
      <c r="AC1024" s="463" t="s">
        <v>6745</v>
      </c>
      <c r="AD1024" s="463"/>
      <c r="AE1024" s="463"/>
      <c r="AF1024" s="463"/>
      <c r="AG1024" s="463"/>
      <c r="AH1024" s="463"/>
      <c r="AI1024" s="463"/>
      <c r="AJ1024" s="460"/>
      <c r="AK1024" s="460"/>
      <c r="AL1024" s="460"/>
      <c r="AM1024" s="460"/>
      <c r="AN1024" s="460"/>
      <c r="AO1024" s="460"/>
      <c r="AP1024" s="463" t="s">
        <v>289</v>
      </c>
      <c r="AQ1024" s="463">
        <v>0</v>
      </c>
      <c r="AT1024" s="177" t="s">
        <v>1056</v>
      </c>
      <c r="AU1024" s="392" t="s">
        <v>6297</v>
      </c>
      <c r="AV1024" s="392" t="s">
        <v>6746</v>
      </c>
      <c r="AW1024" s="392" t="s">
        <v>6294</v>
      </c>
      <c r="AX1024" s="450" t="s">
        <v>6294</v>
      </c>
    </row>
    <row r="1025" spans="1:50" ht="35.15" hidden="1" customHeight="1">
      <c r="A1025" s="149">
        <v>1021</v>
      </c>
      <c r="B1025" s="597" t="s">
        <v>2944</v>
      </c>
      <c r="C1025" s="597"/>
      <c r="D1025" s="597" t="s">
        <v>6747</v>
      </c>
      <c r="E1025" s="597" t="s">
        <v>6748</v>
      </c>
      <c r="F1025" s="597" t="s">
        <v>281</v>
      </c>
      <c r="G1025" s="597">
        <v>1</v>
      </c>
      <c r="H1025" s="597">
        <v>0</v>
      </c>
      <c r="I1025" s="597" t="s">
        <v>6679</v>
      </c>
      <c r="J1025" s="597" t="s">
        <v>6749</v>
      </c>
      <c r="K1025" s="597" t="s">
        <v>2948</v>
      </c>
      <c r="L1025" s="597" t="s">
        <v>2949</v>
      </c>
      <c r="M1025" s="597" t="s">
        <v>1062</v>
      </c>
      <c r="N1025" s="597" t="s">
        <v>6750</v>
      </c>
      <c r="O1025" s="597" t="s">
        <v>6751</v>
      </c>
      <c r="P1025" s="597" t="s">
        <v>6752</v>
      </c>
      <c r="Q1025" s="597">
        <v>235038</v>
      </c>
      <c r="R1025" s="621">
        <v>235611</v>
      </c>
      <c r="S1025" s="621">
        <v>225264</v>
      </c>
      <c r="T1025" s="621">
        <v>8839</v>
      </c>
      <c r="U1025" s="621">
        <v>1508</v>
      </c>
      <c r="V1025" s="621">
        <v>10347</v>
      </c>
      <c r="W1025" s="622">
        <v>0.95609999999999995</v>
      </c>
      <c r="X1025" s="464">
        <v>0</v>
      </c>
      <c r="Y1025" s="464">
        <v>1</v>
      </c>
      <c r="Z1025" s="464">
        <v>1</v>
      </c>
      <c r="AA1025" s="464">
        <v>0</v>
      </c>
      <c r="AB1025" s="464" t="s">
        <v>2944</v>
      </c>
      <c r="AC1025" s="463" t="s">
        <v>6753</v>
      </c>
      <c r="AD1025" s="463"/>
      <c r="AE1025" s="463"/>
      <c r="AF1025" s="463"/>
      <c r="AG1025" s="463"/>
      <c r="AH1025" s="463"/>
      <c r="AI1025" s="463"/>
      <c r="AJ1025" s="460"/>
      <c r="AK1025" s="460"/>
      <c r="AL1025" s="460"/>
      <c r="AM1025" s="460"/>
      <c r="AN1025" s="460"/>
      <c r="AO1025" s="460"/>
      <c r="AP1025" s="463" t="s">
        <v>289</v>
      </c>
      <c r="AQ1025" s="463">
        <v>0</v>
      </c>
      <c r="AT1025" s="177" t="s">
        <v>1056</v>
      </c>
      <c r="AU1025" s="392" t="s">
        <v>6303</v>
      </c>
      <c r="AV1025" s="392" t="s">
        <v>6754</v>
      </c>
      <c r="AW1025" s="392" t="s">
        <v>6301</v>
      </c>
      <c r="AX1025" s="450" t="s">
        <v>6301</v>
      </c>
    </row>
    <row r="1026" spans="1:50" ht="35.15" hidden="1" customHeight="1">
      <c r="A1026" s="149">
        <v>1022</v>
      </c>
      <c r="B1026" s="597" t="s">
        <v>2944</v>
      </c>
      <c r="C1026" s="597"/>
      <c r="D1026" s="597" t="s">
        <v>6755</v>
      </c>
      <c r="E1026" s="597" t="s">
        <v>6756</v>
      </c>
      <c r="F1026" s="597" t="s">
        <v>281</v>
      </c>
      <c r="G1026" s="597">
        <v>3</v>
      </c>
      <c r="H1026" s="597">
        <v>0</v>
      </c>
      <c r="I1026" s="597" t="s">
        <v>6679</v>
      </c>
      <c r="J1026" s="597" t="s">
        <v>6756</v>
      </c>
      <c r="K1026" s="597" t="s">
        <v>6757</v>
      </c>
      <c r="L1026" s="597" t="s">
        <v>2949</v>
      </c>
      <c r="M1026" s="597" t="s">
        <v>1062</v>
      </c>
      <c r="N1026" s="597" t="s">
        <v>6756</v>
      </c>
      <c r="O1026" s="597" t="s">
        <v>6758</v>
      </c>
      <c r="P1026" s="597" t="s">
        <v>6759</v>
      </c>
      <c r="Q1026" s="597">
        <v>166297</v>
      </c>
      <c r="R1026" s="621">
        <v>158239</v>
      </c>
      <c r="S1026" s="621">
        <v>156258</v>
      </c>
      <c r="T1026" s="621">
        <v>1936</v>
      </c>
      <c r="U1026" s="621">
        <v>45</v>
      </c>
      <c r="V1026" s="621">
        <v>1981</v>
      </c>
      <c r="W1026" s="622">
        <v>0.98750000000000004</v>
      </c>
      <c r="X1026" s="464">
        <v>1</v>
      </c>
      <c r="Y1026" s="623">
        <v>0</v>
      </c>
      <c r="Z1026" s="464">
        <v>1</v>
      </c>
      <c r="AA1026" s="464">
        <v>0</v>
      </c>
      <c r="AB1026" s="464" t="s">
        <v>2944</v>
      </c>
      <c r="AC1026" s="463" t="s">
        <v>6760</v>
      </c>
      <c r="AD1026" s="595" t="s">
        <v>6761</v>
      </c>
      <c r="AE1026" s="595" t="s">
        <v>6762</v>
      </c>
      <c r="AF1026" s="463"/>
      <c r="AG1026" s="463"/>
      <c r="AH1026" s="463"/>
      <c r="AI1026" s="463"/>
      <c r="AJ1026" s="460"/>
      <c r="AK1026" s="460"/>
      <c r="AL1026" s="460"/>
      <c r="AM1026" s="460"/>
      <c r="AN1026" s="460"/>
      <c r="AO1026" s="460"/>
      <c r="AP1026" s="463" t="s">
        <v>289</v>
      </c>
      <c r="AQ1026" s="463">
        <v>0</v>
      </c>
      <c r="AT1026" s="177" t="s">
        <v>1069</v>
      </c>
      <c r="AU1026" s="594" t="s">
        <v>6311</v>
      </c>
      <c r="AV1026" s="392" t="s">
        <v>6763</v>
      </c>
      <c r="AW1026" s="595" t="s">
        <v>6764</v>
      </c>
      <c r="AX1026" s="450" t="s">
        <v>6307</v>
      </c>
    </row>
    <row r="1027" spans="1:50" ht="35.15" hidden="1" customHeight="1">
      <c r="A1027" s="149">
        <v>1023</v>
      </c>
      <c r="B1027" s="597" t="s">
        <v>2944</v>
      </c>
      <c r="C1027" s="597"/>
      <c r="D1027" s="597" t="s">
        <v>6765</v>
      </c>
      <c r="E1027" s="597" t="s">
        <v>6766</v>
      </c>
      <c r="F1027" s="597" t="s">
        <v>281</v>
      </c>
      <c r="G1027" s="597">
        <v>1</v>
      </c>
      <c r="H1027" s="597">
        <v>0</v>
      </c>
      <c r="I1027" s="597" t="s">
        <v>6679</v>
      </c>
      <c r="J1027" s="597" t="s">
        <v>6767</v>
      </c>
      <c r="K1027" s="597" t="s">
        <v>2948</v>
      </c>
      <c r="L1027" s="597" t="s">
        <v>2949</v>
      </c>
      <c r="M1027" s="597" t="s">
        <v>1062</v>
      </c>
      <c r="N1027" s="597" t="s">
        <v>6766</v>
      </c>
      <c r="O1027" s="597" t="s">
        <v>6768</v>
      </c>
      <c r="P1027" s="597" t="s">
        <v>6769</v>
      </c>
      <c r="Q1027" s="597">
        <v>100275</v>
      </c>
      <c r="R1027" s="621">
        <v>102574</v>
      </c>
      <c r="S1027" s="621">
        <v>98240</v>
      </c>
      <c r="T1027" s="621">
        <v>4148</v>
      </c>
      <c r="U1027" s="621">
        <v>186</v>
      </c>
      <c r="V1027" s="621">
        <v>4334</v>
      </c>
      <c r="W1027" s="622">
        <v>0.9577</v>
      </c>
      <c r="X1027" s="464">
        <v>0</v>
      </c>
      <c r="Y1027" s="464">
        <v>1</v>
      </c>
      <c r="Z1027" s="464">
        <v>1</v>
      </c>
      <c r="AA1027" s="464">
        <v>0</v>
      </c>
      <c r="AB1027" s="464" t="s">
        <v>2944</v>
      </c>
      <c r="AC1027" s="463" t="s">
        <v>6770</v>
      </c>
      <c r="AD1027" s="463"/>
      <c r="AE1027" s="463"/>
      <c r="AF1027" s="463"/>
      <c r="AG1027" s="463"/>
      <c r="AH1027" s="463"/>
      <c r="AI1027" s="463"/>
      <c r="AJ1027" s="460"/>
      <c r="AK1027" s="460"/>
      <c r="AL1027" s="460"/>
      <c r="AM1027" s="460"/>
      <c r="AN1027" s="460"/>
      <c r="AO1027" s="460"/>
      <c r="AP1027" s="463" t="s">
        <v>289</v>
      </c>
      <c r="AQ1027" s="463">
        <v>0</v>
      </c>
      <c r="AT1027" s="177" t="s">
        <v>1056</v>
      </c>
      <c r="AU1027" s="392" t="s">
        <v>6316</v>
      </c>
      <c r="AV1027" s="392" t="s">
        <v>6771</v>
      </c>
      <c r="AW1027" s="392" t="s">
        <v>6772</v>
      </c>
      <c r="AX1027" s="450" t="s">
        <v>6314</v>
      </c>
    </row>
    <row r="1028" spans="1:50" ht="35.15" hidden="1" customHeight="1">
      <c r="A1028" s="149">
        <v>1024</v>
      </c>
      <c r="B1028" s="597" t="s">
        <v>2944</v>
      </c>
      <c r="C1028" s="597"/>
      <c r="D1028" s="597" t="s">
        <v>6773</v>
      </c>
      <c r="E1028" s="597" t="s">
        <v>6774</v>
      </c>
      <c r="F1028" s="597" t="s">
        <v>281</v>
      </c>
      <c r="G1028" s="597">
        <v>1</v>
      </c>
      <c r="H1028" s="597">
        <v>0</v>
      </c>
      <c r="I1028" s="597" t="s">
        <v>6679</v>
      </c>
      <c r="J1028" s="597" t="s">
        <v>6775</v>
      </c>
      <c r="K1028" s="597" t="s">
        <v>2948</v>
      </c>
      <c r="L1028" s="597" t="s">
        <v>2949</v>
      </c>
      <c r="M1028" s="597" t="s">
        <v>1062</v>
      </c>
      <c r="N1028" s="597" t="s">
        <v>6774</v>
      </c>
      <c r="O1028" s="597" t="s">
        <v>6776</v>
      </c>
      <c r="P1028" s="597" t="s">
        <v>6777</v>
      </c>
      <c r="Q1028" s="597">
        <v>129798</v>
      </c>
      <c r="R1028" s="621">
        <v>123641</v>
      </c>
      <c r="S1028" s="621">
        <v>121889</v>
      </c>
      <c r="T1028" s="621">
        <v>1657</v>
      </c>
      <c r="U1028" s="621">
        <v>95</v>
      </c>
      <c r="V1028" s="621">
        <v>1752</v>
      </c>
      <c r="W1028" s="622">
        <v>0.98580000000000001</v>
      </c>
      <c r="X1028" s="464">
        <v>1</v>
      </c>
      <c r="Y1028" s="464">
        <v>1</v>
      </c>
      <c r="Z1028" s="464">
        <v>1</v>
      </c>
      <c r="AA1028" s="464">
        <v>1</v>
      </c>
      <c r="AB1028" s="464" t="s">
        <v>2944</v>
      </c>
      <c r="AC1028" s="463" t="s">
        <v>6778</v>
      </c>
      <c r="AD1028" s="463"/>
      <c r="AE1028" s="463"/>
      <c r="AF1028" s="463"/>
      <c r="AG1028" s="463"/>
      <c r="AH1028" s="463"/>
      <c r="AI1028" s="463"/>
      <c r="AJ1028" s="460"/>
      <c r="AK1028" s="460"/>
      <c r="AL1028" s="460"/>
      <c r="AM1028" s="460"/>
      <c r="AN1028" s="460"/>
      <c r="AO1028" s="460"/>
      <c r="AP1028" s="463" t="s">
        <v>289</v>
      </c>
      <c r="AQ1028" s="463">
        <v>0</v>
      </c>
      <c r="AT1028" s="177" t="s">
        <v>1056</v>
      </c>
      <c r="AU1028" s="392" t="s">
        <v>6322</v>
      </c>
      <c r="AV1028" s="392" t="s">
        <v>6779</v>
      </c>
      <c r="AW1028" s="392" t="s">
        <v>6780</v>
      </c>
      <c r="AX1028" s="450" t="s">
        <v>6320</v>
      </c>
    </row>
    <row r="1029" spans="1:50" ht="35.15" hidden="1" customHeight="1">
      <c r="A1029" s="149">
        <v>1025</v>
      </c>
      <c r="B1029" s="597" t="s">
        <v>2944</v>
      </c>
      <c r="C1029" s="597"/>
      <c r="D1029" s="597" t="s">
        <v>6781</v>
      </c>
      <c r="E1029" s="597" t="s">
        <v>6782</v>
      </c>
      <c r="F1029" s="597" t="s">
        <v>281</v>
      </c>
      <c r="G1029" s="597">
        <v>3</v>
      </c>
      <c r="H1029" s="597">
        <v>0</v>
      </c>
      <c r="I1029" s="597" t="s">
        <v>6679</v>
      </c>
      <c r="J1029" s="597" t="s">
        <v>6782</v>
      </c>
      <c r="K1029" s="597" t="s">
        <v>2944</v>
      </c>
      <c r="L1029" s="597" t="s">
        <v>339</v>
      </c>
      <c r="M1029" s="597" t="s">
        <v>285</v>
      </c>
      <c r="N1029" s="597" t="s">
        <v>6782</v>
      </c>
      <c r="O1029" s="597" t="s">
        <v>6782</v>
      </c>
      <c r="P1029" s="597" t="s">
        <v>6783</v>
      </c>
      <c r="Q1029" s="597">
        <v>139296</v>
      </c>
      <c r="R1029" s="621">
        <v>140021</v>
      </c>
      <c r="S1029" s="621">
        <v>138602</v>
      </c>
      <c r="T1029" s="621">
        <v>1419</v>
      </c>
      <c r="U1029" s="621">
        <v>0</v>
      </c>
      <c r="V1029" s="621">
        <v>1419</v>
      </c>
      <c r="W1029" s="622">
        <v>0.9899</v>
      </c>
      <c r="X1029" s="464">
        <v>1</v>
      </c>
      <c r="Y1029" s="464">
        <v>1</v>
      </c>
      <c r="Z1029" s="464">
        <v>1</v>
      </c>
      <c r="AA1029" s="464">
        <v>1</v>
      </c>
      <c r="AB1029" s="464" t="s">
        <v>2944</v>
      </c>
      <c r="AC1029" s="463" t="s">
        <v>6784</v>
      </c>
      <c r="AD1029" s="595" t="s">
        <v>6785</v>
      </c>
      <c r="AE1029" s="595" t="s">
        <v>6786</v>
      </c>
      <c r="AF1029" s="463"/>
      <c r="AG1029" s="463"/>
      <c r="AH1029" s="463"/>
      <c r="AI1029" s="463"/>
      <c r="AJ1029" s="460"/>
      <c r="AK1029" s="460"/>
      <c r="AL1029" s="460"/>
      <c r="AM1029" s="460"/>
      <c r="AN1029" s="460"/>
      <c r="AO1029" s="460"/>
      <c r="AP1029" s="463" t="s">
        <v>289</v>
      </c>
      <c r="AQ1029" s="463">
        <v>0</v>
      </c>
      <c r="AT1029" s="177" t="s">
        <v>1056</v>
      </c>
      <c r="AU1029" s="392" t="s">
        <v>6328</v>
      </c>
      <c r="AV1029" s="392" t="s">
        <v>6787</v>
      </c>
      <c r="AW1029" s="392" t="s">
        <v>6325</v>
      </c>
      <c r="AX1029" s="450" t="s">
        <v>6325</v>
      </c>
    </row>
    <row r="1030" spans="1:50" ht="35.15" hidden="1" customHeight="1">
      <c r="A1030" s="149">
        <v>1026</v>
      </c>
      <c r="B1030" s="597" t="s">
        <v>2944</v>
      </c>
      <c r="C1030" s="597"/>
      <c r="D1030" s="597" t="s">
        <v>6788</v>
      </c>
      <c r="E1030" s="597" t="s">
        <v>6789</v>
      </c>
      <c r="F1030" s="597" t="s">
        <v>281</v>
      </c>
      <c r="G1030" s="597">
        <v>2</v>
      </c>
      <c r="H1030" s="597">
        <v>0</v>
      </c>
      <c r="I1030" s="597" t="s">
        <v>6679</v>
      </c>
      <c r="J1030" s="597" t="s">
        <v>6790</v>
      </c>
      <c r="K1030" s="597" t="s">
        <v>2944</v>
      </c>
      <c r="L1030" s="597" t="s">
        <v>339</v>
      </c>
      <c r="M1030" s="597" t="s">
        <v>285</v>
      </c>
      <c r="N1030" s="597" t="s">
        <v>6789</v>
      </c>
      <c r="O1030" s="597" t="s">
        <v>6791</v>
      </c>
      <c r="P1030" s="597" t="s">
        <v>6792</v>
      </c>
      <c r="Q1030" s="597">
        <v>99007</v>
      </c>
      <c r="R1030" s="621">
        <v>94178</v>
      </c>
      <c r="S1030" s="621">
        <v>92477</v>
      </c>
      <c r="T1030" s="621">
        <v>1599</v>
      </c>
      <c r="U1030" s="621">
        <v>102</v>
      </c>
      <c r="V1030" s="621">
        <v>1701</v>
      </c>
      <c r="W1030" s="622">
        <v>0.9819</v>
      </c>
      <c r="X1030" s="464">
        <v>1</v>
      </c>
      <c r="Y1030" s="464">
        <v>1</v>
      </c>
      <c r="Z1030" s="464">
        <v>1</v>
      </c>
      <c r="AA1030" s="464">
        <v>1</v>
      </c>
      <c r="AB1030" s="464" t="s">
        <v>2944</v>
      </c>
      <c r="AC1030" s="463" t="s">
        <v>6793</v>
      </c>
      <c r="AD1030" s="463" t="s">
        <v>6794</v>
      </c>
      <c r="AE1030" s="463"/>
      <c r="AF1030" s="463"/>
      <c r="AG1030" s="463"/>
      <c r="AH1030" s="463"/>
      <c r="AI1030" s="463"/>
      <c r="AJ1030" s="460"/>
      <c r="AK1030" s="460"/>
      <c r="AL1030" s="460"/>
      <c r="AM1030" s="460"/>
      <c r="AN1030" s="460"/>
      <c r="AO1030" s="460"/>
      <c r="AP1030" s="463" t="s">
        <v>289</v>
      </c>
      <c r="AQ1030" s="463">
        <v>0</v>
      </c>
      <c r="AT1030" s="177" t="s">
        <v>1056</v>
      </c>
      <c r="AU1030" s="392" t="s">
        <v>6335</v>
      </c>
      <c r="AV1030" s="392" t="s">
        <v>6795</v>
      </c>
      <c r="AW1030" s="392" t="s">
        <v>6332</v>
      </c>
      <c r="AX1030" s="450" t="s">
        <v>6332</v>
      </c>
    </row>
    <row r="1031" spans="1:50" ht="35.15" hidden="1" customHeight="1">
      <c r="A1031" s="149">
        <v>1027</v>
      </c>
      <c r="B1031" s="597" t="s">
        <v>2944</v>
      </c>
      <c r="C1031" s="597"/>
      <c r="D1031" s="597" t="s">
        <v>6796</v>
      </c>
      <c r="E1031" s="597" t="s">
        <v>6797</v>
      </c>
      <c r="F1031" s="597" t="s">
        <v>281</v>
      </c>
      <c r="G1031" s="597">
        <v>2</v>
      </c>
      <c r="H1031" s="597">
        <v>0</v>
      </c>
      <c r="I1031" s="597" t="s">
        <v>6679</v>
      </c>
      <c r="J1031" s="597" t="s">
        <v>6798</v>
      </c>
      <c r="K1031" s="597" t="s">
        <v>2944</v>
      </c>
      <c r="L1031" s="597" t="s">
        <v>339</v>
      </c>
      <c r="M1031" s="597" t="s">
        <v>285</v>
      </c>
      <c r="N1031" s="597" t="s">
        <v>6797</v>
      </c>
      <c r="O1031" s="597" t="s">
        <v>6799</v>
      </c>
      <c r="P1031" s="597" t="s">
        <v>6800</v>
      </c>
      <c r="Q1031" s="597">
        <v>150160</v>
      </c>
      <c r="R1031" s="621">
        <v>156729</v>
      </c>
      <c r="S1031" s="621">
        <v>155329</v>
      </c>
      <c r="T1031" s="621">
        <v>1400</v>
      </c>
      <c r="U1031" s="621">
        <v>0</v>
      </c>
      <c r="V1031" s="621">
        <v>1400</v>
      </c>
      <c r="W1031" s="622">
        <v>0.99109999999999998</v>
      </c>
      <c r="X1031" s="464">
        <v>1</v>
      </c>
      <c r="Y1031" s="464">
        <v>1</v>
      </c>
      <c r="Z1031" s="464">
        <v>1</v>
      </c>
      <c r="AA1031" s="464">
        <v>1</v>
      </c>
      <c r="AB1031" s="464" t="s">
        <v>2944</v>
      </c>
      <c r="AC1031" s="463" t="s">
        <v>6801</v>
      </c>
      <c r="AD1031" s="463" t="s">
        <v>6802</v>
      </c>
      <c r="AE1031" s="463"/>
      <c r="AF1031" s="463"/>
      <c r="AG1031" s="463"/>
      <c r="AH1031" s="463"/>
      <c r="AI1031" s="463"/>
      <c r="AJ1031" s="460"/>
      <c r="AK1031" s="460"/>
      <c r="AL1031" s="460"/>
      <c r="AM1031" s="460"/>
      <c r="AN1031" s="460"/>
      <c r="AO1031" s="460"/>
      <c r="AP1031" s="463" t="s">
        <v>289</v>
      </c>
      <c r="AQ1031" s="463">
        <v>0</v>
      </c>
      <c r="AT1031" s="177" t="s">
        <v>1056</v>
      </c>
      <c r="AU1031" s="392" t="s">
        <v>6341</v>
      </c>
      <c r="AV1031" s="392" t="s">
        <v>6803</v>
      </c>
      <c r="AW1031" s="392" t="s">
        <v>840</v>
      </c>
      <c r="AX1031" s="450" t="s">
        <v>6339</v>
      </c>
    </row>
    <row r="1032" spans="1:50" ht="35.15" hidden="1" customHeight="1">
      <c r="A1032" s="149">
        <v>1028</v>
      </c>
      <c r="B1032" s="597" t="s">
        <v>2944</v>
      </c>
      <c r="C1032" s="597"/>
      <c r="D1032" s="597" t="s">
        <v>6804</v>
      </c>
      <c r="E1032" s="597" t="s">
        <v>6805</v>
      </c>
      <c r="F1032" s="597" t="s">
        <v>281</v>
      </c>
      <c r="G1032" s="597">
        <v>2</v>
      </c>
      <c r="H1032" s="597">
        <v>0</v>
      </c>
      <c r="I1032" s="597" t="s">
        <v>6679</v>
      </c>
      <c r="J1032" s="597" t="s">
        <v>6806</v>
      </c>
      <c r="K1032" s="597" t="s">
        <v>2944</v>
      </c>
      <c r="L1032" s="597" t="s">
        <v>339</v>
      </c>
      <c r="M1032" s="597" t="s">
        <v>285</v>
      </c>
      <c r="N1032" s="597" t="s">
        <v>6805</v>
      </c>
      <c r="O1032" s="597" t="s">
        <v>6807</v>
      </c>
      <c r="P1032" s="597" t="s">
        <v>6808</v>
      </c>
      <c r="Q1032" s="597">
        <v>94891</v>
      </c>
      <c r="R1032" s="621">
        <v>94432</v>
      </c>
      <c r="S1032" s="621">
        <v>93887</v>
      </c>
      <c r="T1032" s="621">
        <v>545</v>
      </c>
      <c r="U1032" s="621">
        <v>0</v>
      </c>
      <c r="V1032" s="621">
        <v>545</v>
      </c>
      <c r="W1032" s="622">
        <v>0.99419999999999997</v>
      </c>
      <c r="X1032" s="464">
        <v>1</v>
      </c>
      <c r="Y1032" s="464">
        <v>1</v>
      </c>
      <c r="Z1032" s="464">
        <v>1</v>
      </c>
      <c r="AA1032" s="464">
        <v>1</v>
      </c>
      <c r="AB1032" s="464" t="s">
        <v>2944</v>
      </c>
      <c r="AC1032" s="463" t="s">
        <v>6809</v>
      </c>
      <c r="AD1032" s="463" t="s">
        <v>6810</v>
      </c>
      <c r="AE1032" s="463"/>
      <c r="AF1032" s="463"/>
      <c r="AG1032" s="463"/>
      <c r="AH1032" s="463"/>
      <c r="AI1032" s="463"/>
      <c r="AJ1032" s="460"/>
      <c r="AK1032" s="460"/>
      <c r="AL1032" s="460"/>
      <c r="AM1032" s="460"/>
      <c r="AN1032" s="460"/>
      <c r="AO1032" s="460"/>
      <c r="AP1032" s="463" t="s">
        <v>289</v>
      </c>
      <c r="AQ1032" s="463">
        <v>0</v>
      </c>
      <c r="AT1032" s="177" t="s">
        <v>1056</v>
      </c>
      <c r="AU1032" s="392" t="s">
        <v>6347</v>
      </c>
      <c r="AV1032" s="392" t="s">
        <v>6811</v>
      </c>
      <c r="AW1032" s="392" t="s">
        <v>6812</v>
      </c>
      <c r="AX1032" s="450" t="s">
        <v>6345</v>
      </c>
    </row>
    <row r="1033" spans="1:50" ht="35.15" hidden="1" customHeight="1">
      <c r="A1033" s="149">
        <v>1029</v>
      </c>
      <c r="B1033" s="597" t="s">
        <v>2944</v>
      </c>
      <c r="C1033" s="597"/>
      <c r="D1033" s="597" t="s">
        <v>6813</v>
      </c>
      <c r="E1033" s="597" t="s">
        <v>6814</v>
      </c>
      <c r="F1033" s="597" t="s">
        <v>281</v>
      </c>
      <c r="G1033" s="597">
        <v>3</v>
      </c>
      <c r="H1033" s="597">
        <v>0</v>
      </c>
      <c r="I1033" s="597" t="s">
        <v>6679</v>
      </c>
      <c r="J1033" s="597" t="s">
        <v>6815</v>
      </c>
      <c r="K1033" s="597" t="s">
        <v>4721</v>
      </c>
      <c r="L1033" s="597" t="s">
        <v>284</v>
      </c>
      <c r="M1033" s="597" t="s">
        <v>285</v>
      </c>
      <c r="N1033" s="597" t="s">
        <v>6814</v>
      </c>
      <c r="O1033" s="597" t="s">
        <v>6814</v>
      </c>
      <c r="P1033" s="597" t="s">
        <v>6816</v>
      </c>
      <c r="Q1033" s="597">
        <v>62361</v>
      </c>
      <c r="R1033" s="621">
        <v>61927</v>
      </c>
      <c r="S1033" s="621">
        <v>60796</v>
      </c>
      <c r="T1033" s="621">
        <v>1128</v>
      </c>
      <c r="U1033" s="621">
        <v>3</v>
      </c>
      <c r="V1033" s="621">
        <v>1131</v>
      </c>
      <c r="W1033" s="622">
        <v>0.98170000000000002</v>
      </c>
      <c r="X1033" s="464">
        <v>1</v>
      </c>
      <c r="Y1033" s="464">
        <v>1</v>
      </c>
      <c r="Z1033" s="464">
        <v>1</v>
      </c>
      <c r="AA1033" s="464">
        <v>1</v>
      </c>
      <c r="AB1033" s="464" t="s">
        <v>2944</v>
      </c>
      <c r="AC1033" s="463" t="s">
        <v>6817</v>
      </c>
      <c r="AD1033" s="595" t="s">
        <v>6818</v>
      </c>
      <c r="AE1033" s="595" t="s">
        <v>6819</v>
      </c>
      <c r="AF1033" s="463"/>
      <c r="AG1033" s="463"/>
      <c r="AH1033" s="463"/>
      <c r="AI1033" s="463"/>
      <c r="AJ1033" s="460"/>
      <c r="AK1033" s="460"/>
      <c r="AL1033" s="460"/>
      <c r="AM1033" s="460"/>
      <c r="AN1033" s="460"/>
      <c r="AO1033" s="460"/>
      <c r="AP1033" s="463" t="s">
        <v>289</v>
      </c>
      <c r="AQ1033" s="463">
        <v>0</v>
      </c>
      <c r="AT1033" s="177" t="s">
        <v>1056</v>
      </c>
      <c r="AU1033" s="392" t="s">
        <v>6353</v>
      </c>
      <c r="AV1033" s="392" t="s">
        <v>6820</v>
      </c>
      <c r="AW1033" s="392" t="s">
        <v>6351</v>
      </c>
      <c r="AX1033" s="450" t="s">
        <v>6351</v>
      </c>
    </row>
    <row r="1034" spans="1:50" ht="35.15" hidden="1" customHeight="1">
      <c r="A1034" s="149">
        <v>1030</v>
      </c>
      <c r="B1034" s="597" t="s">
        <v>2944</v>
      </c>
      <c r="C1034" s="597"/>
      <c r="D1034" s="597" t="s">
        <v>6821</v>
      </c>
      <c r="E1034" s="597" t="s">
        <v>6822</v>
      </c>
      <c r="F1034" s="597" t="s">
        <v>281</v>
      </c>
      <c r="G1034" s="597">
        <v>1</v>
      </c>
      <c r="H1034" s="597">
        <v>0</v>
      </c>
      <c r="I1034" s="597" t="s">
        <v>6679</v>
      </c>
      <c r="J1034" s="597" t="s">
        <v>6823</v>
      </c>
      <c r="K1034" s="597" t="s">
        <v>2948</v>
      </c>
      <c r="L1034" s="597" t="s">
        <v>2949</v>
      </c>
      <c r="M1034" s="597" t="s">
        <v>1062</v>
      </c>
      <c r="N1034" s="597" t="s">
        <v>6822</v>
      </c>
      <c r="O1034" s="597" t="s">
        <v>6824</v>
      </c>
      <c r="P1034" s="597" t="s">
        <v>6825</v>
      </c>
      <c r="Q1034" s="597">
        <v>50418</v>
      </c>
      <c r="R1034" s="621">
        <v>45887</v>
      </c>
      <c r="S1034" s="621">
        <v>41283</v>
      </c>
      <c r="T1034" s="621">
        <v>4407</v>
      </c>
      <c r="U1034" s="621">
        <v>197</v>
      </c>
      <c r="V1034" s="621">
        <v>4604</v>
      </c>
      <c r="W1034" s="622">
        <v>0.89970000000000006</v>
      </c>
      <c r="X1034" s="464">
        <v>0</v>
      </c>
      <c r="Y1034" s="464">
        <v>1</v>
      </c>
      <c r="Z1034" s="464">
        <v>1</v>
      </c>
      <c r="AA1034" s="464">
        <v>0</v>
      </c>
      <c r="AB1034" s="464" t="s">
        <v>2944</v>
      </c>
      <c r="AC1034" s="463" t="s">
        <v>6826</v>
      </c>
      <c r="AD1034" s="595" t="s">
        <v>6818</v>
      </c>
      <c r="AE1034" s="595" t="s">
        <v>6819</v>
      </c>
      <c r="AF1034" s="463"/>
      <c r="AG1034" s="463"/>
      <c r="AH1034" s="463"/>
      <c r="AI1034" s="463"/>
      <c r="AJ1034" s="460"/>
      <c r="AK1034" s="460"/>
      <c r="AL1034" s="460"/>
      <c r="AM1034" s="460"/>
      <c r="AN1034" s="460"/>
      <c r="AO1034" s="460"/>
      <c r="AP1034" s="463" t="s">
        <v>289</v>
      </c>
      <c r="AQ1034" s="463">
        <v>0</v>
      </c>
      <c r="AT1034" s="177" t="s">
        <v>1056</v>
      </c>
      <c r="AU1034" s="392" t="s">
        <v>6359</v>
      </c>
      <c r="AV1034" s="392" t="s">
        <v>6827</v>
      </c>
      <c r="AW1034" s="392" t="s">
        <v>6356</v>
      </c>
      <c r="AX1034" s="450" t="s">
        <v>6356</v>
      </c>
    </row>
    <row r="1035" spans="1:50" ht="35.15" hidden="1" customHeight="1">
      <c r="A1035" s="149">
        <v>1031</v>
      </c>
      <c r="B1035" s="597" t="s">
        <v>2944</v>
      </c>
      <c r="C1035" s="597"/>
      <c r="D1035" s="597" t="s">
        <v>6828</v>
      </c>
      <c r="E1035" s="597" t="s">
        <v>6829</v>
      </c>
      <c r="F1035" s="597" t="s">
        <v>281</v>
      </c>
      <c r="G1035" s="597">
        <v>1</v>
      </c>
      <c r="H1035" s="597">
        <v>0</v>
      </c>
      <c r="I1035" s="597" t="s">
        <v>6679</v>
      </c>
      <c r="J1035" s="597" t="s">
        <v>6829</v>
      </c>
      <c r="K1035" s="597" t="s">
        <v>2944</v>
      </c>
      <c r="L1035" s="597" t="s">
        <v>339</v>
      </c>
      <c r="M1035" s="597" t="s">
        <v>285</v>
      </c>
      <c r="N1035" s="597" t="s">
        <v>6829</v>
      </c>
      <c r="O1035" s="597" t="s">
        <v>6830</v>
      </c>
      <c r="P1035" s="597" t="s">
        <v>6831</v>
      </c>
      <c r="Q1035" s="597">
        <v>62174</v>
      </c>
      <c r="R1035" s="621">
        <v>60536</v>
      </c>
      <c r="S1035" s="621">
        <v>59577</v>
      </c>
      <c r="T1035" s="621">
        <v>955</v>
      </c>
      <c r="U1035" s="621">
        <v>4</v>
      </c>
      <c r="V1035" s="621">
        <v>959</v>
      </c>
      <c r="W1035" s="622">
        <v>0.98419999999999996</v>
      </c>
      <c r="X1035" s="464">
        <v>1</v>
      </c>
      <c r="Y1035" s="464">
        <v>1</v>
      </c>
      <c r="Z1035" s="464">
        <v>1</v>
      </c>
      <c r="AA1035" s="464">
        <v>1</v>
      </c>
      <c r="AB1035" s="464" t="s">
        <v>2944</v>
      </c>
      <c r="AC1035" s="463" t="s">
        <v>6832</v>
      </c>
      <c r="AD1035" s="463"/>
      <c r="AE1035" s="463"/>
      <c r="AF1035" s="463"/>
      <c r="AG1035" s="463"/>
      <c r="AH1035" s="463"/>
      <c r="AI1035" s="463"/>
      <c r="AJ1035" s="460"/>
      <c r="AK1035" s="460"/>
      <c r="AL1035" s="460"/>
      <c r="AM1035" s="460"/>
      <c r="AN1035" s="460"/>
      <c r="AO1035" s="460"/>
      <c r="AP1035" s="463" t="s">
        <v>289</v>
      </c>
      <c r="AQ1035" s="463">
        <v>0</v>
      </c>
      <c r="AT1035" s="177" t="s">
        <v>1056</v>
      </c>
      <c r="AU1035" s="392" t="s">
        <v>6364</v>
      </c>
      <c r="AV1035" s="392" t="s">
        <v>6833</v>
      </c>
      <c r="AW1035" s="392" t="s">
        <v>6834</v>
      </c>
      <c r="AX1035" s="450" t="s">
        <v>6362</v>
      </c>
    </row>
    <row r="1036" spans="1:50" ht="35.15" hidden="1" customHeight="1">
      <c r="A1036" s="149">
        <v>1032</v>
      </c>
      <c r="B1036" s="597" t="s">
        <v>1319</v>
      </c>
      <c r="C1036" s="597"/>
      <c r="D1036" s="597" t="s">
        <v>6835</v>
      </c>
      <c r="E1036" s="597" t="s">
        <v>6836</v>
      </c>
      <c r="F1036" s="597" t="s">
        <v>281</v>
      </c>
      <c r="G1036" s="597">
        <v>1</v>
      </c>
      <c r="H1036" s="597">
        <v>0</v>
      </c>
      <c r="I1036" s="597" t="s">
        <v>6679</v>
      </c>
      <c r="J1036" s="597" t="s">
        <v>6837</v>
      </c>
      <c r="K1036" s="597" t="s">
        <v>2125</v>
      </c>
      <c r="L1036" s="597" t="s">
        <v>1322</v>
      </c>
      <c r="M1036" s="597" t="s">
        <v>285</v>
      </c>
      <c r="N1036" s="597" t="s">
        <v>6836</v>
      </c>
      <c r="O1036" s="597" t="s">
        <v>6836</v>
      </c>
      <c r="P1036" s="597" t="s">
        <v>6838</v>
      </c>
      <c r="Q1036" s="597">
        <v>51320</v>
      </c>
      <c r="R1036" s="621">
        <v>49284</v>
      </c>
      <c r="S1036" s="621">
        <v>48313</v>
      </c>
      <c r="T1036" s="621">
        <v>833</v>
      </c>
      <c r="U1036" s="621">
        <v>138</v>
      </c>
      <c r="V1036" s="621">
        <v>971</v>
      </c>
      <c r="W1036" s="622">
        <v>0.98029999999999995</v>
      </c>
      <c r="X1036" s="464">
        <v>1</v>
      </c>
      <c r="Y1036" s="464">
        <v>1</v>
      </c>
      <c r="Z1036" s="464">
        <v>1</v>
      </c>
      <c r="AA1036" s="464">
        <v>1</v>
      </c>
      <c r="AB1036" s="464" t="s">
        <v>1319</v>
      </c>
      <c r="AC1036" s="463" t="s">
        <v>6839</v>
      </c>
      <c r="AD1036" s="463"/>
      <c r="AE1036" s="463"/>
      <c r="AF1036" s="463"/>
      <c r="AG1036" s="463"/>
      <c r="AH1036" s="463"/>
      <c r="AI1036" s="463"/>
      <c r="AJ1036" s="460"/>
      <c r="AK1036" s="460"/>
      <c r="AL1036" s="460"/>
      <c r="AM1036" s="460"/>
      <c r="AN1036" s="460"/>
      <c r="AO1036" s="460"/>
      <c r="AP1036" s="463" t="s">
        <v>289</v>
      </c>
      <c r="AQ1036" s="463">
        <v>0</v>
      </c>
      <c r="AT1036" s="177" t="s">
        <v>1056</v>
      </c>
      <c r="AU1036" s="392" t="s">
        <v>6370</v>
      </c>
      <c r="AV1036" s="392" t="s">
        <v>6840</v>
      </c>
      <c r="AW1036" s="392" t="s">
        <v>6841</v>
      </c>
      <c r="AX1036" s="450" t="s">
        <v>6140</v>
      </c>
    </row>
    <row r="1037" spans="1:50" ht="35.15" hidden="1" customHeight="1">
      <c r="A1037" s="149">
        <v>1033</v>
      </c>
      <c r="B1037" s="597" t="s">
        <v>2944</v>
      </c>
      <c r="C1037" s="597"/>
      <c r="D1037" s="597" t="s">
        <v>6842</v>
      </c>
      <c r="E1037" s="597" t="s">
        <v>6843</v>
      </c>
      <c r="F1037" s="597" t="s">
        <v>281</v>
      </c>
      <c r="G1037" s="597">
        <v>1</v>
      </c>
      <c r="H1037" s="597">
        <v>0</v>
      </c>
      <c r="I1037" s="597" t="s">
        <v>6679</v>
      </c>
      <c r="J1037" s="597" t="s">
        <v>6844</v>
      </c>
      <c r="K1037" s="597" t="s">
        <v>2948</v>
      </c>
      <c r="L1037" s="597" t="s">
        <v>2949</v>
      </c>
      <c r="M1037" s="597" t="s">
        <v>1062</v>
      </c>
      <c r="N1037" s="597" t="s">
        <v>6843</v>
      </c>
      <c r="O1037" s="597" t="s">
        <v>6843</v>
      </c>
      <c r="P1037" s="597" t="s">
        <v>6845</v>
      </c>
      <c r="Q1037" s="597">
        <v>29460</v>
      </c>
      <c r="R1037" s="621">
        <v>28632</v>
      </c>
      <c r="S1037" s="621">
        <v>25161</v>
      </c>
      <c r="T1037" s="621">
        <v>3466</v>
      </c>
      <c r="U1037" s="621">
        <v>5</v>
      </c>
      <c r="V1037" s="621">
        <v>3471</v>
      </c>
      <c r="W1037" s="622">
        <v>0.87880000000000003</v>
      </c>
      <c r="X1037" s="464">
        <v>0</v>
      </c>
      <c r="Y1037" s="464">
        <v>1</v>
      </c>
      <c r="Z1037" s="464">
        <v>1</v>
      </c>
      <c r="AA1037" s="464">
        <v>0</v>
      </c>
      <c r="AB1037" s="464" t="s">
        <v>2944</v>
      </c>
      <c r="AC1037" s="463" t="s">
        <v>6846</v>
      </c>
      <c r="AD1037" s="463"/>
      <c r="AE1037" s="463"/>
      <c r="AF1037" s="463"/>
      <c r="AG1037" s="463"/>
      <c r="AH1037" s="463"/>
      <c r="AI1037" s="463"/>
      <c r="AJ1037" s="460"/>
      <c r="AK1037" s="460"/>
      <c r="AL1037" s="460"/>
      <c r="AM1037" s="460"/>
      <c r="AN1037" s="460"/>
      <c r="AO1037" s="460"/>
      <c r="AP1037" s="463" t="s">
        <v>289</v>
      </c>
      <c r="AQ1037" s="463">
        <v>0</v>
      </c>
      <c r="AT1037" s="177" t="s">
        <v>1056</v>
      </c>
      <c r="AU1037" s="392" t="s">
        <v>6377</v>
      </c>
      <c r="AV1037" s="392" t="s">
        <v>6847</v>
      </c>
      <c r="AW1037" s="392" t="s">
        <v>6374</v>
      </c>
      <c r="AX1037" s="450" t="s">
        <v>6374</v>
      </c>
    </row>
    <row r="1038" spans="1:50" ht="35.15" hidden="1" customHeight="1">
      <c r="A1038" s="149">
        <v>1034</v>
      </c>
      <c r="B1038" s="597" t="s">
        <v>2944</v>
      </c>
      <c r="C1038" s="597"/>
      <c r="D1038" s="597" t="s">
        <v>6848</v>
      </c>
      <c r="E1038" s="597" t="s">
        <v>6849</v>
      </c>
      <c r="F1038" s="597" t="s">
        <v>281</v>
      </c>
      <c r="G1038" s="597">
        <v>1</v>
      </c>
      <c r="H1038" s="597">
        <v>0</v>
      </c>
      <c r="I1038" s="597" t="s">
        <v>6679</v>
      </c>
      <c r="J1038" s="597" t="s">
        <v>6850</v>
      </c>
      <c r="K1038" s="597" t="s">
        <v>2948</v>
      </c>
      <c r="L1038" s="597" t="s">
        <v>2949</v>
      </c>
      <c r="M1038" s="597" t="s">
        <v>1062</v>
      </c>
      <c r="N1038" s="597" t="s">
        <v>6849</v>
      </c>
      <c r="O1038" s="597" t="s">
        <v>6851</v>
      </c>
      <c r="P1038" s="597" t="s">
        <v>6852</v>
      </c>
      <c r="Q1038" s="597">
        <v>37836</v>
      </c>
      <c r="R1038" s="621">
        <v>37163</v>
      </c>
      <c r="S1038" s="621">
        <v>35922</v>
      </c>
      <c r="T1038" s="621">
        <v>1237</v>
      </c>
      <c r="U1038" s="621">
        <v>4</v>
      </c>
      <c r="V1038" s="621">
        <v>1241</v>
      </c>
      <c r="W1038" s="622">
        <v>0.96660000000000001</v>
      </c>
      <c r="X1038" s="464">
        <v>0</v>
      </c>
      <c r="Y1038" s="464">
        <v>1</v>
      </c>
      <c r="Z1038" s="464">
        <v>1</v>
      </c>
      <c r="AA1038" s="464">
        <v>0</v>
      </c>
      <c r="AB1038" s="464" t="s">
        <v>2944</v>
      </c>
      <c r="AC1038" s="463" t="s">
        <v>6853</v>
      </c>
      <c r="AD1038" s="463"/>
      <c r="AE1038" s="463"/>
      <c r="AF1038" s="463"/>
      <c r="AG1038" s="463"/>
      <c r="AH1038" s="463"/>
      <c r="AI1038" s="463"/>
      <c r="AJ1038" s="460"/>
      <c r="AK1038" s="460"/>
      <c r="AL1038" s="460"/>
      <c r="AM1038" s="460"/>
      <c r="AN1038" s="460"/>
      <c r="AO1038" s="460"/>
      <c r="AP1038" s="463" t="s">
        <v>289</v>
      </c>
      <c r="AQ1038" s="463">
        <v>0</v>
      </c>
      <c r="AT1038" s="177" t="s">
        <v>1056</v>
      </c>
      <c r="AU1038" s="392" t="s">
        <v>6378</v>
      </c>
      <c r="AV1038" s="392" t="s">
        <v>6854</v>
      </c>
      <c r="AW1038" s="392" t="s">
        <v>6855</v>
      </c>
      <c r="AX1038" s="450" t="s">
        <v>6374</v>
      </c>
    </row>
    <row r="1039" spans="1:50" ht="35.15" hidden="1" customHeight="1">
      <c r="A1039" s="149">
        <v>1035</v>
      </c>
      <c r="B1039" s="597" t="s">
        <v>2944</v>
      </c>
      <c r="C1039" s="597"/>
      <c r="D1039" s="597" t="s">
        <v>6856</v>
      </c>
      <c r="E1039" s="597" t="s">
        <v>6857</v>
      </c>
      <c r="F1039" s="597" t="s">
        <v>281</v>
      </c>
      <c r="G1039" s="597">
        <v>1</v>
      </c>
      <c r="H1039" s="597">
        <v>0</v>
      </c>
      <c r="I1039" s="597" t="s">
        <v>6679</v>
      </c>
      <c r="J1039" s="597" t="s">
        <v>6742</v>
      </c>
      <c r="K1039" s="597" t="s">
        <v>2944</v>
      </c>
      <c r="L1039" s="597" t="s">
        <v>339</v>
      </c>
      <c r="M1039" s="597" t="s">
        <v>285</v>
      </c>
      <c r="N1039" s="597" t="s">
        <v>6858</v>
      </c>
      <c r="O1039" s="597" t="s">
        <v>6858</v>
      </c>
      <c r="P1039" s="597" t="s">
        <v>6859</v>
      </c>
      <c r="Q1039" s="597">
        <v>29219</v>
      </c>
      <c r="R1039" s="621">
        <v>28094</v>
      </c>
      <c r="S1039" s="621">
        <v>28036</v>
      </c>
      <c r="T1039" s="621">
        <v>40</v>
      </c>
      <c r="U1039" s="621">
        <v>18</v>
      </c>
      <c r="V1039" s="621">
        <v>58</v>
      </c>
      <c r="W1039" s="622">
        <v>0.99790000000000001</v>
      </c>
      <c r="X1039" s="464">
        <v>1</v>
      </c>
      <c r="Y1039" s="464">
        <v>1</v>
      </c>
      <c r="Z1039" s="464">
        <v>1</v>
      </c>
      <c r="AA1039" s="464">
        <v>1</v>
      </c>
      <c r="AB1039" s="464" t="s">
        <v>2944</v>
      </c>
      <c r="AC1039" s="463" t="s">
        <v>6860</v>
      </c>
      <c r="AD1039" s="463"/>
      <c r="AE1039" s="463"/>
      <c r="AF1039" s="463"/>
      <c r="AG1039" s="463"/>
      <c r="AH1039" s="463"/>
      <c r="AI1039" s="463"/>
      <c r="AJ1039" s="460"/>
      <c r="AK1039" s="460"/>
      <c r="AL1039" s="460"/>
      <c r="AM1039" s="460"/>
      <c r="AN1039" s="460"/>
      <c r="AO1039" s="460"/>
      <c r="AP1039" s="463" t="s">
        <v>289</v>
      </c>
      <c r="AQ1039" s="463">
        <v>0</v>
      </c>
      <c r="AT1039" s="177" t="s">
        <v>1056</v>
      </c>
      <c r="AU1039" s="392" t="s">
        <v>6384</v>
      </c>
      <c r="AV1039" s="392" t="s">
        <v>6861</v>
      </c>
      <c r="AW1039" s="392" t="s">
        <v>6862</v>
      </c>
      <c r="AX1039" s="450" t="s">
        <v>6382</v>
      </c>
    </row>
    <row r="1040" spans="1:50" ht="35.15" hidden="1" customHeight="1">
      <c r="A1040" s="149">
        <v>1036</v>
      </c>
      <c r="B1040" s="597" t="s">
        <v>2944</v>
      </c>
      <c r="C1040" s="597"/>
      <c r="D1040" s="597" t="s">
        <v>6863</v>
      </c>
      <c r="E1040" s="597" t="s">
        <v>6864</v>
      </c>
      <c r="F1040" s="597" t="s">
        <v>281</v>
      </c>
      <c r="G1040" s="597">
        <v>2</v>
      </c>
      <c r="H1040" s="597">
        <v>0</v>
      </c>
      <c r="I1040" s="597" t="s">
        <v>6679</v>
      </c>
      <c r="J1040" s="597" t="s">
        <v>6865</v>
      </c>
      <c r="K1040" s="597" t="s">
        <v>2948</v>
      </c>
      <c r="L1040" s="597" t="s">
        <v>2949</v>
      </c>
      <c r="M1040" s="597" t="s">
        <v>1062</v>
      </c>
      <c r="N1040" s="597" t="s">
        <v>6864</v>
      </c>
      <c r="O1040" s="597" t="s">
        <v>6866</v>
      </c>
      <c r="P1040" s="597" t="s">
        <v>6867</v>
      </c>
      <c r="Q1040" s="597">
        <v>48529</v>
      </c>
      <c r="R1040" s="621">
        <v>47325</v>
      </c>
      <c r="S1040" s="621">
        <v>46626</v>
      </c>
      <c r="T1040" s="621">
        <v>668</v>
      </c>
      <c r="U1040" s="621">
        <v>31</v>
      </c>
      <c r="V1040" s="621">
        <v>699</v>
      </c>
      <c r="W1040" s="622">
        <v>0.98519999999999996</v>
      </c>
      <c r="X1040" s="464">
        <v>1</v>
      </c>
      <c r="Y1040" s="464">
        <v>1</v>
      </c>
      <c r="Z1040" s="464">
        <v>0</v>
      </c>
      <c r="AA1040" s="464">
        <v>0</v>
      </c>
      <c r="AB1040" s="464" t="s">
        <v>2944</v>
      </c>
      <c r="AC1040" s="463" t="s">
        <v>6868</v>
      </c>
      <c r="AD1040" s="463" t="s">
        <v>6869</v>
      </c>
      <c r="AE1040" s="463"/>
      <c r="AF1040" s="463"/>
      <c r="AG1040" s="463"/>
      <c r="AH1040" s="463"/>
      <c r="AI1040" s="463"/>
      <c r="AJ1040" s="460"/>
      <c r="AK1040" s="460"/>
      <c r="AL1040" s="460"/>
      <c r="AM1040" s="460"/>
      <c r="AN1040" s="460"/>
      <c r="AO1040" s="460"/>
      <c r="AP1040" s="463" t="s">
        <v>289</v>
      </c>
      <c r="AQ1040" s="463">
        <v>0</v>
      </c>
      <c r="AT1040" s="177" t="s">
        <v>1056</v>
      </c>
      <c r="AU1040" s="392" t="s">
        <v>6385</v>
      </c>
      <c r="AV1040" s="392" t="s">
        <v>6870</v>
      </c>
      <c r="AW1040" s="392" t="s">
        <v>6871</v>
      </c>
      <c r="AX1040" s="450" t="s">
        <v>6382</v>
      </c>
    </row>
    <row r="1041" spans="1:50" ht="35.15" hidden="1" customHeight="1">
      <c r="A1041" s="149">
        <v>1037</v>
      </c>
      <c r="B1041" s="597" t="s">
        <v>2944</v>
      </c>
      <c r="C1041" s="597"/>
      <c r="D1041" s="597" t="s">
        <v>6872</v>
      </c>
      <c r="E1041" s="597" t="s">
        <v>6873</v>
      </c>
      <c r="F1041" s="597" t="s">
        <v>281</v>
      </c>
      <c r="G1041" s="597">
        <v>1</v>
      </c>
      <c r="H1041" s="597">
        <v>0</v>
      </c>
      <c r="I1041" s="597" t="s">
        <v>6679</v>
      </c>
      <c r="J1041" s="597" t="s">
        <v>6850</v>
      </c>
      <c r="K1041" s="597" t="s">
        <v>2944</v>
      </c>
      <c r="L1041" s="597" t="s">
        <v>339</v>
      </c>
      <c r="M1041" s="597" t="s">
        <v>285</v>
      </c>
      <c r="N1041" s="597" t="s">
        <v>6873</v>
      </c>
      <c r="O1041" s="597" t="s">
        <v>6873</v>
      </c>
      <c r="P1041" s="597" t="s">
        <v>6874</v>
      </c>
      <c r="Q1041" s="597">
        <v>46145</v>
      </c>
      <c r="R1041" s="621">
        <v>38123</v>
      </c>
      <c r="S1041" s="621">
        <v>37549</v>
      </c>
      <c r="T1041" s="621">
        <v>436</v>
      </c>
      <c r="U1041" s="621">
        <v>138</v>
      </c>
      <c r="V1041" s="621">
        <v>574</v>
      </c>
      <c r="W1041" s="622">
        <v>0.9849</v>
      </c>
      <c r="X1041" s="464">
        <v>1</v>
      </c>
      <c r="Y1041" s="464">
        <v>1</v>
      </c>
      <c r="Z1041" s="464">
        <v>1</v>
      </c>
      <c r="AA1041" s="464">
        <v>1</v>
      </c>
      <c r="AB1041" s="464" t="s">
        <v>2944</v>
      </c>
      <c r="AC1041" s="463" t="s">
        <v>6875</v>
      </c>
      <c r="AD1041" s="463"/>
      <c r="AE1041" s="463"/>
      <c r="AF1041" s="463"/>
      <c r="AG1041" s="463"/>
      <c r="AH1041" s="463"/>
      <c r="AI1041" s="463"/>
      <c r="AJ1041" s="460"/>
      <c r="AK1041" s="460"/>
      <c r="AL1041" s="460"/>
      <c r="AM1041" s="460"/>
      <c r="AN1041" s="460"/>
      <c r="AO1041" s="460"/>
      <c r="AP1041" s="463" t="s">
        <v>289</v>
      </c>
      <c r="AQ1041" s="463">
        <v>0</v>
      </c>
      <c r="AT1041" s="177" t="s">
        <v>1056</v>
      </c>
      <c r="AU1041" s="392" t="s">
        <v>6391</v>
      </c>
      <c r="AV1041" s="392" t="s">
        <v>6876</v>
      </c>
      <c r="AW1041" s="392" t="s">
        <v>6388</v>
      </c>
      <c r="AX1041" s="450" t="s">
        <v>6388</v>
      </c>
    </row>
    <row r="1042" spans="1:50" ht="35.15" hidden="1" customHeight="1">
      <c r="A1042" s="149">
        <v>1038</v>
      </c>
      <c r="B1042" s="597" t="s">
        <v>248</v>
      </c>
      <c r="C1042" s="597"/>
      <c r="D1042" s="597" t="s">
        <v>6877</v>
      </c>
      <c r="E1042" s="597" t="s">
        <v>6878</v>
      </c>
      <c r="F1042" s="597" t="s">
        <v>281</v>
      </c>
      <c r="G1042" s="597">
        <v>1</v>
      </c>
      <c r="H1042" s="597">
        <v>0</v>
      </c>
      <c r="I1042" s="597" t="s">
        <v>6679</v>
      </c>
      <c r="J1042" s="597" t="s">
        <v>6728</v>
      </c>
      <c r="K1042" s="597" t="s">
        <v>2933</v>
      </c>
      <c r="L1042" s="597" t="s">
        <v>1689</v>
      </c>
      <c r="M1042" s="597" t="s">
        <v>1062</v>
      </c>
      <c r="N1042" s="597" t="s">
        <v>6878</v>
      </c>
      <c r="O1042" s="597" t="s">
        <v>6879</v>
      </c>
      <c r="P1042" s="597" t="s">
        <v>6880</v>
      </c>
      <c r="Q1042" s="597">
        <v>36076</v>
      </c>
      <c r="R1042" s="621">
        <v>39245</v>
      </c>
      <c r="S1042" s="621">
        <v>37931</v>
      </c>
      <c r="T1042" s="621">
        <v>1220</v>
      </c>
      <c r="U1042" s="621">
        <v>94</v>
      </c>
      <c r="V1042" s="621">
        <v>1314</v>
      </c>
      <c r="W1042" s="622">
        <v>0.96650000000000003</v>
      </c>
      <c r="X1042" s="464">
        <v>0</v>
      </c>
      <c r="Y1042" s="464">
        <v>1</v>
      </c>
      <c r="Z1042" s="464">
        <v>1</v>
      </c>
      <c r="AA1042" s="464">
        <v>0</v>
      </c>
      <c r="AB1042" s="464" t="s">
        <v>248</v>
      </c>
      <c r="AC1042" s="463" t="s">
        <v>6881</v>
      </c>
      <c r="AD1042" s="463"/>
      <c r="AE1042" s="463"/>
      <c r="AF1042" s="463"/>
      <c r="AG1042" s="463"/>
      <c r="AH1042" s="463"/>
      <c r="AI1042" s="463"/>
      <c r="AJ1042" s="460"/>
      <c r="AK1042" s="460"/>
      <c r="AL1042" s="460"/>
      <c r="AM1042" s="460"/>
      <c r="AN1042" s="460"/>
      <c r="AO1042" s="460"/>
      <c r="AP1042" s="463" t="s">
        <v>289</v>
      </c>
      <c r="AQ1042" s="463">
        <v>0</v>
      </c>
      <c r="AT1042" s="177" t="s">
        <v>1056</v>
      </c>
      <c r="AU1042" s="392" t="s">
        <v>6396</v>
      </c>
      <c r="AV1042" s="392" t="s">
        <v>6882</v>
      </c>
      <c r="AW1042" s="392" t="s">
        <v>6883</v>
      </c>
      <c r="AX1042" s="450" t="s">
        <v>6394</v>
      </c>
    </row>
    <row r="1043" spans="1:50" ht="35.15" hidden="1" customHeight="1">
      <c r="A1043" s="149">
        <v>1039</v>
      </c>
      <c r="B1043" s="597" t="s">
        <v>2944</v>
      </c>
      <c r="C1043" s="597"/>
      <c r="D1043" s="597" t="s">
        <v>6884</v>
      </c>
      <c r="E1043" s="597" t="s">
        <v>6885</v>
      </c>
      <c r="F1043" s="597" t="s">
        <v>281</v>
      </c>
      <c r="G1043" s="597">
        <v>1</v>
      </c>
      <c r="H1043" s="597">
        <v>0</v>
      </c>
      <c r="I1043" s="597" t="s">
        <v>6679</v>
      </c>
      <c r="J1043" s="597" t="s">
        <v>6886</v>
      </c>
      <c r="K1043" s="597" t="s">
        <v>2944</v>
      </c>
      <c r="L1043" s="597" t="s">
        <v>339</v>
      </c>
      <c r="M1043" s="597" t="s">
        <v>285</v>
      </c>
      <c r="N1043" s="597" t="s">
        <v>6885</v>
      </c>
      <c r="O1043" s="597" t="s">
        <v>6885</v>
      </c>
      <c r="P1043" s="597" t="s">
        <v>6887</v>
      </c>
      <c r="Q1043" s="597">
        <v>49208</v>
      </c>
      <c r="R1043" s="621">
        <v>42364</v>
      </c>
      <c r="S1043" s="621">
        <v>41352</v>
      </c>
      <c r="T1043" s="621">
        <v>785</v>
      </c>
      <c r="U1043" s="621">
        <v>227</v>
      </c>
      <c r="V1043" s="621">
        <v>1012</v>
      </c>
      <c r="W1043" s="622">
        <v>0.97609999999999997</v>
      </c>
      <c r="X1043" s="464">
        <v>0</v>
      </c>
      <c r="Y1043" s="464">
        <v>1</v>
      </c>
      <c r="Z1043" s="464">
        <v>1</v>
      </c>
      <c r="AA1043" s="464">
        <v>0</v>
      </c>
      <c r="AB1043" s="464" t="s">
        <v>2944</v>
      </c>
      <c r="AC1043" s="463" t="s">
        <v>6888</v>
      </c>
      <c r="AD1043" s="463"/>
      <c r="AE1043" s="463"/>
      <c r="AF1043" s="463"/>
      <c r="AG1043" s="463"/>
      <c r="AH1043" s="463"/>
      <c r="AI1043" s="463"/>
      <c r="AJ1043" s="460"/>
      <c r="AK1043" s="460"/>
      <c r="AL1043" s="460"/>
      <c r="AM1043" s="460"/>
      <c r="AN1043" s="460"/>
      <c r="AO1043" s="460"/>
      <c r="AP1043" s="463" t="s">
        <v>289</v>
      </c>
      <c r="AQ1043" s="463">
        <v>0</v>
      </c>
      <c r="AT1043" s="177" t="s">
        <v>1056</v>
      </c>
      <c r="AU1043" s="392" t="s">
        <v>6402</v>
      </c>
      <c r="AV1043" s="392" t="s">
        <v>6889</v>
      </c>
      <c r="AW1043" s="392" t="s">
        <v>6400</v>
      </c>
      <c r="AX1043" s="450" t="s">
        <v>6400</v>
      </c>
    </row>
    <row r="1044" spans="1:50" ht="35.15" hidden="1" customHeight="1">
      <c r="A1044" s="149">
        <v>1040</v>
      </c>
      <c r="B1044" s="597" t="s">
        <v>2944</v>
      </c>
      <c r="C1044" s="597"/>
      <c r="D1044" s="597" t="s">
        <v>6890</v>
      </c>
      <c r="E1044" s="597" t="s">
        <v>6891</v>
      </c>
      <c r="F1044" s="597" t="s">
        <v>281</v>
      </c>
      <c r="G1044" s="597">
        <v>1</v>
      </c>
      <c r="H1044" s="597">
        <v>0</v>
      </c>
      <c r="I1044" s="597" t="s">
        <v>6679</v>
      </c>
      <c r="J1044" s="597" t="s">
        <v>6892</v>
      </c>
      <c r="K1044" s="597" t="s">
        <v>2944</v>
      </c>
      <c r="L1044" s="597" t="s">
        <v>339</v>
      </c>
      <c r="M1044" s="597" t="s">
        <v>285</v>
      </c>
      <c r="N1044" s="597" t="s">
        <v>6891</v>
      </c>
      <c r="O1044" s="597" t="s">
        <v>6891</v>
      </c>
      <c r="P1044" s="597" t="s">
        <v>6893</v>
      </c>
      <c r="Q1044" s="597">
        <v>9071</v>
      </c>
      <c r="R1044" s="621">
        <v>9116</v>
      </c>
      <c r="S1044" s="621">
        <v>9023</v>
      </c>
      <c r="T1044" s="621">
        <v>93</v>
      </c>
      <c r="U1044" s="621">
        <v>0</v>
      </c>
      <c r="V1044" s="621">
        <v>93</v>
      </c>
      <c r="W1044" s="622">
        <v>0.98980000000000001</v>
      </c>
      <c r="X1044" s="464">
        <v>1</v>
      </c>
      <c r="Y1044" s="464">
        <v>1</v>
      </c>
      <c r="Z1044" s="464">
        <v>1</v>
      </c>
      <c r="AA1044" s="464">
        <v>1</v>
      </c>
      <c r="AB1044" s="464" t="s">
        <v>2944</v>
      </c>
      <c r="AC1044" s="463" t="s">
        <v>6894</v>
      </c>
      <c r="AD1044" s="463"/>
      <c r="AE1044" s="463"/>
      <c r="AF1044" s="463"/>
      <c r="AG1044" s="463"/>
      <c r="AH1044" s="463"/>
      <c r="AI1044" s="463"/>
      <c r="AJ1044" s="460"/>
      <c r="AK1044" s="460"/>
      <c r="AL1044" s="460"/>
      <c r="AM1044" s="460"/>
      <c r="AN1044" s="460"/>
      <c r="AO1044" s="460"/>
      <c r="AP1044" s="463" t="s">
        <v>289</v>
      </c>
      <c r="AQ1044" s="463">
        <v>0</v>
      </c>
      <c r="AT1044" s="177" t="s">
        <v>1069</v>
      </c>
      <c r="AU1044" s="392" t="s">
        <v>6408</v>
      </c>
      <c r="AV1044" s="392" t="s">
        <v>6895</v>
      </c>
      <c r="AW1044" s="392" t="s">
        <v>6406</v>
      </c>
      <c r="AX1044" s="450" t="s">
        <v>6406</v>
      </c>
    </row>
    <row r="1045" spans="1:50" ht="35.15" hidden="1" customHeight="1">
      <c r="A1045" s="149">
        <v>1041</v>
      </c>
      <c r="B1045" s="597" t="s">
        <v>1319</v>
      </c>
      <c r="C1045" s="597"/>
      <c r="D1045" s="597" t="s">
        <v>6896</v>
      </c>
      <c r="E1045" s="597" t="s">
        <v>6897</v>
      </c>
      <c r="F1045" s="597" t="s">
        <v>281</v>
      </c>
      <c r="G1045" s="597">
        <v>1</v>
      </c>
      <c r="H1045" s="597">
        <v>0</v>
      </c>
      <c r="I1045" s="597" t="s">
        <v>6679</v>
      </c>
      <c r="J1045" s="597" t="s">
        <v>6898</v>
      </c>
      <c r="K1045" s="597" t="s">
        <v>2125</v>
      </c>
      <c r="L1045" s="597" t="s">
        <v>1322</v>
      </c>
      <c r="M1045" s="597" t="s">
        <v>285</v>
      </c>
      <c r="N1045" s="597" t="s">
        <v>6897</v>
      </c>
      <c r="O1045" s="597" t="s">
        <v>6897</v>
      </c>
      <c r="P1045" s="597" t="s">
        <v>6899</v>
      </c>
      <c r="Q1045" s="597">
        <v>35917</v>
      </c>
      <c r="R1045" s="621">
        <v>25957</v>
      </c>
      <c r="S1045" s="621">
        <v>24250</v>
      </c>
      <c r="T1045" s="621">
        <v>1680</v>
      </c>
      <c r="U1045" s="621">
        <v>27</v>
      </c>
      <c r="V1045" s="621">
        <v>1707</v>
      </c>
      <c r="W1045" s="622">
        <v>0.93420000000000003</v>
      </c>
      <c r="X1045" s="464">
        <v>0</v>
      </c>
      <c r="Y1045" s="464">
        <v>1</v>
      </c>
      <c r="Z1045" s="464">
        <v>1</v>
      </c>
      <c r="AA1045" s="464">
        <v>0</v>
      </c>
      <c r="AB1045" s="464" t="s">
        <v>1319</v>
      </c>
      <c r="AC1045" s="463" t="s">
        <v>6900</v>
      </c>
      <c r="AD1045" s="463"/>
      <c r="AE1045" s="463"/>
      <c r="AF1045" s="463"/>
      <c r="AG1045" s="463"/>
      <c r="AH1045" s="463"/>
      <c r="AI1045" s="463"/>
      <c r="AJ1045" s="460"/>
      <c r="AK1045" s="460"/>
      <c r="AL1045" s="460"/>
      <c r="AM1045" s="460"/>
      <c r="AN1045" s="460"/>
      <c r="AO1045" s="460"/>
      <c r="AP1045" s="463" t="s">
        <v>289</v>
      </c>
      <c r="AQ1045" s="463">
        <v>0</v>
      </c>
      <c r="AT1045" s="177" t="s">
        <v>1056</v>
      </c>
      <c r="AU1045" s="392" t="s">
        <v>6413</v>
      </c>
      <c r="AV1045" s="392" t="s">
        <v>6901</v>
      </c>
      <c r="AW1045" s="392" t="s">
        <v>6902</v>
      </c>
      <c r="AX1045" s="450" t="s">
        <v>6411</v>
      </c>
    </row>
    <row r="1046" spans="1:50" ht="35.15" hidden="1" customHeight="1">
      <c r="A1046" s="149">
        <v>1042</v>
      </c>
      <c r="B1046" s="597" t="s">
        <v>2944</v>
      </c>
      <c r="C1046" s="597"/>
      <c r="D1046" s="597" t="s">
        <v>6903</v>
      </c>
      <c r="E1046" s="597" t="s">
        <v>6904</v>
      </c>
      <c r="F1046" s="597" t="s">
        <v>281</v>
      </c>
      <c r="G1046" s="597">
        <v>2</v>
      </c>
      <c r="H1046" s="597">
        <v>0</v>
      </c>
      <c r="I1046" s="597" t="s">
        <v>6679</v>
      </c>
      <c r="J1046" s="597" t="s">
        <v>6905</v>
      </c>
      <c r="K1046" s="597" t="s">
        <v>2944</v>
      </c>
      <c r="L1046" s="597" t="s">
        <v>2949</v>
      </c>
      <c r="M1046" s="597" t="s">
        <v>1062</v>
      </c>
      <c r="N1046" s="597" t="s">
        <v>6904</v>
      </c>
      <c r="O1046" s="597" t="s">
        <v>6904</v>
      </c>
      <c r="P1046" s="597" t="s">
        <v>6906</v>
      </c>
      <c r="Q1046" s="597">
        <v>19400</v>
      </c>
      <c r="R1046" s="621">
        <v>18440</v>
      </c>
      <c r="S1046" s="621">
        <v>17985</v>
      </c>
      <c r="T1046" s="621">
        <v>225</v>
      </c>
      <c r="U1046" s="621">
        <v>230</v>
      </c>
      <c r="V1046" s="621">
        <v>455</v>
      </c>
      <c r="W1046" s="622">
        <v>0.97529999999999994</v>
      </c>
      <c r="X1046" s="464">
        <v>0</v>
      </c>
      <c r="Y1046" s="464">
        <v>1</v>
      </c>
      <c r="Z1046" s="464">
        <v>1</v>
      </c>
      <c r="AA1046" s="464">
        <v>0</v>
      </c>
      <c r="AB1046" s="464" t="s">
        <v>2944</v>
      </c>
      <c r="AC1046" s="463" t="s">
        <v>6907</v>
      </c>
      <c r="AD1046" s="463" t="s">
        <v>6908</v>
      </c>
      <c r="AE1046" s="463"/>
      <c r="AF1046" s="463"/>
      <c r="AG1046" s="463"/>
      <c r="AH1046" s="463"/>
      <c r="AI1046" s="463"/>
      <c r="AJ1046" s="460"/>
      <c r="AK1046" s="460"/>
      <c r="AL1046" s="460"/>
      <c r="AM1046" s="460"/>
      <c r="AN1046" s="460"/>
      <c r="AO1046" s="460"/>
      <c r="AP1046" s="463" t="s">
        <v>289</v>
      </c>
      <c r="AQ1046" s="463">
        <v>0</v>
      </c>
      <c r="AT1046" s="177" t="s">
        <v>1056</v>
      </c>
      <c r="AU1046" s="392" t="s">
        <v>6414</v>
      </c>
      <c r="AV1046" s="392" t="s">
        <v>6909</v>
      </c>
      <c r="AW1046" s="392" t="s">
        <v>361</v>
      </c>
      <c r="AX1046" s="450" t="s">
        <v>6411</v>
      </c>
    </row>
    <row r="1047" spans="1:50" ht="35.15" hidden="1" customHeight="1">
      <c r="A1047" s="149">
        <v>1043</v>
      </c>
      <c r="B1047" s="597" t="s">
        <v>248</v>
      </c>
      <c r="C1047" s="597"/>
      <c r="D1047" s="597" t="s">
        <v>6910</v>
      </c>
      <c r="E1047" s="597" t="s">
        <v>6911</v>
      </c>
      <c r="F1047" s="597" t="s">
        <v>281</v>
      </c>
      <c r="G1047" s="597">
        <v>1</v>
      </c>
      <c r="H1047" s="597">
        <v>0</v>
      </c>
      <c r="I1047" s="597" t="s">
        <v>6679</v>
      </c>
      <c r="J1047" s="597" t="s">
        <v>5978</v>
      </c>
      <c r="K1047" s="597" t="s">
        <v>2933</v>
      </c>
      <c r="L1047" s="597" t="s">
        <v>1689</v>
      </c>
      <c r="M1047" s="597" t="s">
        <v>1062</v>
      </c>
      <c r="N1047" s="597" t="s">
        <v>6912</v>
      </c>
      <c r="O1047" s="597" t="s">
        <v>6913</v>
      </c>
      <c r="P1047" s="597" t="s">
        <v>6914</v>
      </c>
      <c r="Q1047" s="597">
        <v>14932</v>
      </c>
      <c r="R1047" s="621">
        <v>16141</v>
      </c>
      <c r="S1047" s="621">
        <v>15459</v>
      </c>
      <c r="T1047" s="621">
        <v>632</v>
      </c>
      <c r="U1047" s="621">
        <v>50</v>
      </c>
      <c r="V1047" s="621">
        <v>682</v>
      </c>
      <c r="W1047" s="622">
        <v>0.9577</v>
      </c>
      <c r="X1047" s="464">
        <v>0</v>
      </c>
      <c r="Y1047" s="464">
        <v>1</v>
      </c>
      <c r="Z1047" s="464">
        <v>1</v>
      </c>
      <c r="AA1047" s="464">
        <v>0</v>
      </c>
      <c r="AB1047" s="464" t="s">
        <v>248</v>
      </c>
      <c r="AC1047" s="463" t="s">
        <v>6915</v>
      </c>
      <c r="AD1047" s="463"/>
      <c r="AE1047" s="463"/>
      <c r="AF1047" s="463"/>
      <c r="AG1047" s="463"/>
      <c r="AH1047" s="463"/>
      <c r="AI1047" s="463"/>
      <c r="AJ1047" s="460"/>
      <c r="AK1047" s="460"/>
      <c r="AL1047" s="460"/>
      <c r="AM1047" s="460"/>
      <c r="AN1047" s="460"/>
      <c r="AO1047" s="460"/>
      <c r="AP1047" s="463" t="s">
        <v>289</v>
      </c>
      <c r="AQ1047" s="463">
        <v>0</v>
      </c>
      <c r="AT1047" s="177" t="s">
        <v>1056</v>
      </c>
      <c r="AU1047" s="392" t="s">
        <v>6420</v>
      </c>
      <c r="AV1047" s="392" t="s">
        <v>6916</v>
      </c>
      <c r="AW1047" s="392" t="s">
        <v>6917</v>
      </c>
      <c r="AX1047" s="450" t="s">
        <v>6417</v>
      </c>
    </row>
    <row r="1048" spans="1:50" ht="35.15" hidden="1" customHeight="1">
      <c r="A1048" s="149">
        <v>1044</v>
      </c>
      <c r="B1048" s="597" t="s">
        <v>2944</v>
      </c>
      <c r="C1048" s="597"/>
      <c r="D1048" s="597" t="s">
        <v>6918</v>
      </c>
      <c r="E1048" s="597" t="s">
        <v>6919</v>
      </c>
      <c r="F1048" s="597" t="s">
        <v>281</v>
      </c>
      <c r="G1048" s="597">
        <v>1</v>
      </c>
      <c r="H1048" s="597">
        <v>0</v>
      </c>
      <c r="I1048" s="597" t="s">
        <v>6679</v>
      </c>
      <c r="J1048" s="597" t="s">
        <v>6892</v>
      </c>
      <c r="K1048" s="597" t="s">
        <v>2944</v>
      </c>
      <c r="L1048" s="597" t="s">
        <v>339</v>
      </c>
      <c r="M1048" s="597" t="s">
        <v>285</v>
      </c>
      <c r="N1048" s="597" t="s">
        <v>6919</v>
      </c>
      <c r="O1048" s="597" t="s">
        <v>6919</v>
      </c>
      <c r="P1048" s="597" t="s">
        <v>6920</v>
      </c>
      <c r="Q1048" s="597">
        <v>22581</v>
      </c>
      <c r="R1048" s="621">
        <v>20508</v>
      </c>
      <c r="S1048" s="621">
        <v>20384</v>
      </c>
      <c r="T1048" s="621">
        <v>120</v>
      </c>
      <c r="U1048" s="621">
        <v>4</v>
      </c>
      <c r="V1048" s="621">
        <v>124</v>
      </c>
      <c r="W1048" s="622">
        <v>0.99399999999999999</v>
      </c>
      <c r="X1048" s="464">
        <v>1</v>
      </c>
      <c r="Y1048" s="464">
        <v>1</v>
      </c>
      <c r="Z1048" s="464">
        <v>1</v>
      </c>
      <c r="AA1048" s="464">
        <v>1</v>
      </c>
      <c r="AB1048" s="464" t="s">
        <v>2944</v>
      </c>
      <c r="AC1048" s="463" t="s">
        <v>6921</v>
      </c>
      <c r="AD1048" s="463"/>
      <c r="AE1048" s="463"/>
      <c r="AF1048" s="463"/>
      <c r="AG1048" s="463"/>
      <c r="AH1048" s="463"/>
      <c r="AI1048" s="463"/>
      <c r="AJ1048" s="460"/>
      <c r="AK1048" s="460"/>
      <c r="AL1048" s="460"/>
      <c r="AM1048" s="460"/>
      <c r="AN1048" s="460"/>
      <c r="AO1048" s="460"/>
      <c r="AP1048" s="463" t="s">
        <v>289</v>
      </c>
      <c r="AQ1048" s="463">
        <v>0</v>
      </c>
      <c r="AT1048" s="177" t="s">
        <v>1056</v>
      </c>
      <c r="AU1048" s="392" t="s">
        <v>6427</v>
      </c>
      <c r="AV1048" s="392" t="s">
        <v>6922</v>
      </c>
      <c r="AW1048" s="392" t="s">
        <v>6424</v>
      </c>
      <c r="AX1048" s="450" t="s">
        <v>6424</v>
      </c>
    </row>
    <row r="1049" spans="1:50" ht="35.15" hidden="1" customHeight="1">
      <c r="A1049" s="149">
        <v>1045</v>
      </c>
      <c r="B1049" s="597" t="s">
        <v>1076</v>
      </c>
      <c r="C1049" s="597"/>
      <c r="D1049" s="597" t="s">
        <v>6923</v>
      </c>
      <c r="E1049" s="597" t="s">
        <v>6924</v>
      </c>
      <c r="F1049" s="597" t="s">
        <v>281</v>
      </c>
      <c r="G1049" s="597">
        <v>1</v>
      </c>
      <c r="H1049" s="597">
        <v>0</v>
      </c>
      <c r="I1049" s="597" t="s">
        <v>6679</v>
      </c>
      <c r="J1049" s="597" t="s">
        <v>6704</v>
      </c>
      <c r="K1049" s="597" t="s">
        <v>2132</v>
      </c>
      <c r="L1049" s="597" t="s">
        <v>1108</v>
      </c>
      <c r="M1049" s="597" t="s">
        <v>1062</v>
      </c>
      <c r="N1049" s="597" t="s">
        <v>6924</v>
      </c>
      <c r="O1049" s="597" t="s">
        <v>6924</v>
      </c>
      <c r="P1049" s="597" t="s">
        <v>6925</v>
      </c>
      <c r="Q1049" s="597">
        <v>6041</v>
      </c>
      <c r="R1049" s="621">
        <v>6041</v>
      </c>
      <c r="S1049" s="621">
        <v>5040</v>
      </c>
      <c r="T1049" s="621">
        <v>938</v>
      </c>
      <c r="U1049" s="621">
        <v>63</v>
      </c>
      <c r="V1049" s="621">
        <v>1001</v>
      </c>
      <c r="W1049" s="622">
        <v>0.83430000000000004</v>
      </c>
      <c r="X1049" s="464">
        <v>0</v>
      </c>
      <c r="Y1049" s="464">
        <v>1</v>
      </c>
      <c r="Z1049" s="464">
        <v>1</v>
      </c>
      <c r="AA1049" s="464">
        <v>0</v>
      </c>
      <c r="AB1049" s="464" t="s">
        <v>1076</v>
      </c>
      <c r="AC1049" s="463" t="s">
        <v>6926</v>
      </c>
      <c r="AD1049" s="463"/>
      <c r="AE1049" s="463"/>
      <c r="AF1049" s="463"/>
      <c r="AG1049" s="463"/>
      <c r="AH1049" s="463"/>
      <c r="AI1049" s="463"/>
      <c r="AJ1049" s="460"/>
      <c r="AK1049" s="460"/>
      <c r="AL1049" s="460"/>
      <c r="AM1049" s="460"/>
      <c r="AN1049" s="460"/>
      <c r="AO1049" s="460"/>
      <c r="AP1049" s="463" t="s">
        <v>289</v>
      </c>
      <c r="AQ1049" s="463">
        <v>0</v>
      </c>
      <c r="AT1049" s="177" t="s">
        <v>1056</v>
      </c>
      <c r="AU1049" s="392" t="s">
        <v>6433</v>
      </c>
      <c r="AV1049" s="392" t="s">
        <v>6927</v>
      </c>
      <c r="AW1049" s="392" t="s">
        <v>6430</v>
      </c>
      <c r="AX1049" s="450" t="s">
        <v>6430</v>
      </c>
    </row>
    <row r="1050" spans="1:50" ht="35.15" hidden="1" customHeight="1">
      <c r="A1050" s="149">
        <v>1046</v>
      </c>
      <c r="B1050" s="597" t="s">
        <v>2944</v>
      </c>
      <c r="C1050" s="597"/>
      <c r="D1050" s="597" t="s">
        <v>6928</v>
      </c>
      <c r="E1050" s="597" t="s">
        <v>6929</v>
      </c>
      <c r="F1050" s="597" t="s">
        <v>281</v>
      </c>
      <c r="G1050" s="597">
        <v>1</v>
      </c>
      <c r="H1050" s="597">
        <v>0</v>
      </c>
      <c r="I1050" s="597" t="s">
        <v>6679</v>
      </c>
      <c r="J1050" s="597" t="s">
        <v>6930</v>
      </c>
      <c r="K1050" s="597" t="s">
        <v>4721</v>
      </c>
      <c r="L1050" s="597" t="s">
        <v>284</v>
      </c>
      <c r="M1050" s="597" t="s">
        <v>285</v>
      </c>
      <c r="N1050" s="597" t="s">
        <v>6929</v>
      </c>
      <c r="O1050" s="597" t="s">
        <v>6931</v>
      </c>
      <c r="P1050" s="597" t="s">
        <v>6932</v>
      </c>
      <c r="Q1050" s="597">
        <v>25010</v>
      </c>
      <c r="R1050" s="621">
        <v>25136</v>
      </c>
      <c r="S1050" s="621">
        <v>24729</v>
      </c>
      <c r="T1050" s="621">
        <v>352</v>
      </c>
      <c r="U1050" s="621">
        <v>55</v>
      </c>
      <c r="V1050" s="621">
        <v>407</v>
      </c>
      <c r="W1050" s="622">
        <v>0.98380000000000001</v>
      </c>
      <c r="X1050" s="464">
        <v>1</v>
      </c>
      <c r="Y1050" s="464">
        <v>1</v>
      </c>
      <c r="Z1050" s="464">
        <v>1</v>
      </c>
      <c r="AA1050" s="464">
        <v>1</v>
      </c>
      <c r="AB1050" s="464" t="s">
        <v>2944</v>
      </c>
      <c r="AC1050" s="463" t="s">
        <v>6933</v>
      </c>
      <c r="AD1050" s="463"/>
      <c r="AE1050" s="463"/>
      <c r="AF1050" s="463"/>
      <c r="AG1050" s="463"/>
      <c r="AH1050" s="463"/>
      <c r="AI1050" s="463"/>
      <c r="AJ1050" s="460"/>
      <c r="AK1050" s="460"/>
      <c r="AL1050" s="460"/>
      <c r="AM1050" s="460"/>
      <c r="AN1050" s="460"/>
      <c r="AO1050" s="460"/>
      <c r="AP1050" s="463" t="s">
        <v>289</v>
      </c>
      <c r="AQ1050" s="463">
        <v>0</v>
      </c>
      <c r="AT1050" s="177" t="s">
        <v>1056</v>
      </c>
      <c r="AU1050" s="392" t="s">
        <v>6438</v>
      </c>
      <c r="AV1050" s="392" t="s">
        <v>6934</v>
      </c>
      <c r="AW1050" s="392" t="s">
        <v>6935</v>
      </c>
      <c r="AX1050" s="450" t="s">
        <v>6436</v>
      </c>
    </row>
    <row r="1051" spans="1:50" ht="35.15" hidden="1" customHeight="1">
      <c r="A1051" s="149">
        <v>1047</v>
      </c>
      <c r="B1051" s="597" t="s">
        <v>2944</v>
      </c>
      <c r="C1051" s="597"/>
      <c r="D1051" s="597" t="s">
        <v>6936</v>
      </c>
      <c r="E1051" s="597" t="s">
        <v>6937</v>
      </c>
      <c r="F1051" s="597" t="s">
        <v>281</v>
      </c>
      <c r="G1051" s="597">
        <v>1</v>
      </c>
      <c r="H1051" s="597">
        <v>0</v>
      </c>
      <c r="I1051" s="597" t="s">
        <v>6679</v>
      </c>
      <c r="J1051" s="597" t="s">
        <v>6905</v>
      </c>
      <c r="K1051" s="597" t="s">
        <v>2948</v>
      </c>
      <c r="L1051" s="597" t="s">
        <v>2949</v>
      </c>
      <c r="M1051" s="597" t="s">
        <v>1062</v>
      </c>
      <c r="N1051" s="597" t="s">
        <v>6938</v>
      </c>
      <c r="O1051" s="597" t="s">
        <v>6938</v>
      </c>
      <c r="P1051" s="597" t="s">
        <v>6939</v>
      </c>
      <c r="Q1051" s="597">
        <v>13743</v>
      </c>
      <c r="R1051" s="621">
        <v>14077</v>
      </c>
      <c r="S1051" s="621">
        <v>13857</v>
      </c>
      <c r="T1051" s="621">
        <v>132</v>
      </c>
      <c r="U1051" s="621">
        <v>88</v>
      </c>
      <c r="V1051" s="621">
        <v>220</v>
      </c>
      <c r="W1051" s="622">
        <v>0.98440000000000005</v>
      </c>
      <c r="X1051" s="464">
        <v>1</v>
      </c>
      <c r="Y1051" s="464">
        <v>1</v>
      </c>
      <c r="Z1051" s="464">
        <v>1</v>
      </c>
      <c r="AA1051" s="464">
        <v>1</v>
      </c>
      <c r="AB1051" s="464" t="s">
        <v>2944</v>
      </c>
      <c r="AC1051" s="463" t="s">
        <v>6940</v>
      </c>
      <c r="AD1051" s="463"/>
      <c r="AE1051" s="463"/>
      <c r="AF1051" s="463"/>
      <c r="AG1051" s="463"/>
      <c r="AH1051" s="463"/>
      <c r="AI1051" s="463"/>
      <c r="AJ1051" s="460"/>
      <c r="AK1051" s="460"/>
      <c r="AL1051" s="460"/>
      <c r="AM1051" s="460"/>
      <c r="AN1051" s="460"/>
      <c r="AO1051" s="460"/>
      <c r="AP1051" s="463" t="s">
        <v>289</v>
      </c>
      <c r="AQ1051" s="463">
        <v>0</v>
      </c>
      <c r="AT1051" s="177" t="s">
        <v>1056</v>
      </c>
      <c r="AU1051" s="392" t="s">
        <v>6445</v>
      </c>
      <c r="AV1051" s="392" t="s">
        <v>6941</v>
      </c>
      <c r="AW1051" s="392" t="s">
        <v>6942</v>
      </c>
      <c r="AX1051" s="450" t="s">
        <v>6442</v>
      </c>
    </row>
    <row r="1052" spans="1:50" ht="35.15" hidden="1" customHeight="1">
      <c r="A1052" s="149">
        <v>1048</v>
      </c>
      <c r="B1052" s="597" t="s">
        <v>2944</v>
      </c>
      <c r="C1052" s="597"/>
      <c r="D1052" s="597" t="s">
        <v>6943</v>
      </c>
      <c r="E1052" s="597" t="s">
        <v>1062</v>
      </c>
      <c r="F1052" s="597" t="s">
        <v>281</v>
      </c>
      <c r="G1052" s="597">
        <v>1</v>
      </c>
      <c r="H1052" s="597">
        <v>0</v>
      </c>
      <c r="I1052" s="597" t="s">
        <v>6679</v>
      </c>
      <c r="J1052" s="597" t="s">
        <v>6850</v>
      </c>
      <c r="K1052" s="597" t="s">
        <v>2948</v>
      </c>
      <c r="L1052" s="597" t="s">
        <v>2949</v>
      </c>
      <c r="M1052" s="597" t="s">
        <v>1062</v>
      </c>
      <c r="N1052" s="597" t="s">
        <v>1062</v>
      </c>
      <c r="O1052" s="597" t="s">
        <v>1062</v>
      </c>
      <c r="P1052" s="597" t="s">
        <v>6944</v>
      </c>
      <c r="Q1052" s="597">
        <v>32447</v>
      </c>
      <c r="R1052" s="621">
        <v>32451</v>
      </c>
      <c r="S1052" s="621">
        <v>31817</v>
      </c>
      <c r="T1052" s="621">
        <v>542</v>
      </c>
      <c r="U1052" s="621">
        <v>92</v>
      </c>
      <c r="V1052" s="621">
        <v>634</v>
      </c>
      <c r="W1052" s="622">
        <v>0.98050000000000004</v>
      </c>
      <c r="X1052" s="464">
        <v>1</v>
      </c>
      <c r="Y1052" s="464">
        <v>1</v>
      </c>
      <c r="Z1052" s="464">
        <v>1</v>
      </c>
      <c r="AA1052" s="464">
        <v>1</v>
      </c>
      <c r="AB1052" s="464" t="s">
        <v>2944</v>
      </c>
      <c r="AC1052" s="463" t="s">
        <v>6945</v>
      </c>
      <c r="AD1052" s="463"/>
      <c r="AE1052" s="463"/>
      <c r="AF1052" s="463"/>
      <c r="AG1052" s="463"/>
      <c r="AH1052" s="463"/>
      <c r="AI1052" s="463"/>
      <c r="AJ1052" s="460"/>
      <c r="AK1052" s="460"/>
      <c r="AL1052" s="460"/>
      <c r="AM1052" s="460"/>
      <c r="AN1052" s="460"/>
      <c r="AO1052" s="460"/>
      <c r="AP1052" s="463" t="s">
        <v>289</v>
      </c>
      <c r="AQ1052" s="463">
        <v>0</v>
      </c>
      <c r="AT1052" s="177" t="s">
        <v>1056</v>
      </c>
      <c r="AU1052" s="392" t="s">
        <v>6450</v>
      </c>
      <c r="AV1052" s="392" t="s">
        <v>6946</v>
      </c>
      <c r="AW1052" s="392" t="s">
        <v>6448</v>
      </c>
      <c r="AX1052" s="450" t="s">
        <v>6448</v>
      </c>
    </row>
    <row r="1053" spans="1:50" ht="35.15" hidden="1" customHeight="1">
      <c r="A1053" s="149">
        <v>1049</v>
      </c>
      <c r="B1053" s="597" t="s">
        <v>2944</v>
      </c>
      <c r="C1053" s="597"/>
      <c r="D1053" s="597" t="s">
        <v>6947</v>
      </c>
      <c r="E1053" s="597" t="s">
        <v>6948</v>
      </c>
      <c r="F1053" s="597" t="s">
        <v>281</v>
      </c>
      <c r="G1053" s="597">
        <v>1</v>
      </c>
      <c r="H1053" s="597">
        <v>0</v>
      </c>
      <c r="I1053" s="597" t="s">
        <v>6679</v>
      </c>
      <c r="J1053" s="597" t="s">
        <v>6886</v>
      </c>
      <c r="K1053" s="597" t="s">
        <v>2948</v>
      </c>
      <c r="L1053" s="597" t="s">
        <v>2949</v>
      </c>
      <c r="M1053" s="597" t="s">
        <v>1062</v>
      </c>
      <c r="N1053" s="597" t="s">
        <v>6948</v>
      </c>
      <c r="O1053" s="597" t="s">
        <v>6948</v>
      </c>
      <c r="P1053" s="597" t="s">
        <v>6949</v>
      </c>
      <c r="Q1053" s="597">
        <v>20234</v>
      </c>
      <c r="R1053" s="621">
        <v>20234</v>
      </c>
      <c r="S1053" s="621">
        <v>19226</v>
      </c>
      <c r="T1053" s="621">
        <v>1008</v>
      </c>
      <c r="U1053" s="621">
        <v>0</v>
      </c>
      <c r="V1053" s="621">
        <v>1008</v>
      </c>
      <c r="W1053" s="622">
        <v>0.95020000000000004</v>
      </c>
      <c r="X1053" s="464">
        <v>0</v>
      </c>
      <c r="Y1053" s="464">
        <v>1</v>
      </c>
      <c r="Z1053" s="464">
        <v>1</v>
      </c>
      <c r="AA1053" s="464">
        <v>0</v>
      </c>
      <c r="AB1053" s="464" t="s">
        <v>2944</v>
      </c>
      <c r="AC1053" s="463" t="s">
        <v>6950</v>
      </c>
      <c r="AD1053" s="463"/>
      <c r="AE1053" s="463"/>
      <c r="AF1053" s="463"/>
      <c r="AG1053" s="463"/>
      <c r="AH1053" s="463"/>
      <c r="AI1053" s="463"/>
      <c r="AJ1053" s="460"/>
      <c r="AK1053" s="460"/>
      <c r="AL1053" s="460"/>
      <c r="AM1053" s="460"/>
      <c r="AN1053" s="460"/>
      <c r="AO1053" s="460"/>
      <c r="AP1053" s="463" t="s">
        <v>289</v>
      </c>
      <c r="AQ1053" s="463">
        <v>0</v>
      </c>
      <c r="AT1053" s="177" t="s">
        <v>1056</v>
      </c>
      <c r="AU1053" s="392" t="s">
        <v>6456</v>
      </c>
      <c r="AV1053" s="392" t="s">
        <v>6951</v>
      </c>
      <c r="AW1053" s="392" t="s">
        <v>6454</v>
      </c>
      <c r="AX1053" s="450" t="s">
        <v>6454</v>
      </c>
    </row>
    <row r="1054" spans="1:50" ht="35.15" hidden="1" customHeight="1">
      <c r="A1054" s="149">
        <v>1050</v>
      </c>
      <c r="B1054" s="597" t="s">
        <v>2944</v>
      </c>
      <c r="C1054" s="597"/>
      <c r="D1054" s="597" t="s">
        <v>6952</v>
      </c>
      <c r="E1054" s="597" t="s">
        <v>6953</v>
      </c>
      <c r="F1054" s="597" t="s">
        <v>281</v>
      </c>
      <c r="G1054" s="597">
        <v>1</v>
      </c>
      <c r="H1054" s="597">
        <v>0</v>
      </c>
      <c r="I1054" s="597" t="s">
        <v>6679</v>
      </c>
      <c r="J1054" s="597" t="s">
        <v>6844</v>
      </c>
      <c r="K1054" s="597" t="s">
        <v>2948</v>
      </c>
      <c r="L1054" s="597" t="s">
        <v>2949</v>
      </c>
      <c r="M1054" s="597" t="s">
        <v>1062</v>
      </c>
      <c r="N1054" s="597" t="s">
        <v>6953</v>
      </c>
      <c r="O1054" s="597" t="s">
        <v>6954</v>
      </c>
      <c r="P1054" s="597" t="s">
        <v>6955</v>
      </c>
      <c r="Q1054" s="597">
        <v>16927</v>
      </c>
      <c r="R1054" s="621">
        <v>17692</v>
      </c>
      <c r="S1054" s="621">
        <v>17650</v>
      </c>
      <c r="T1054" s="621">
        <v>42</v>
      </c>
      <c r="U1054" s="621">
        <v>0</v>
      </c>
      <c r="V1054" s="621">
        <v>42</v>
      </c>
      <c r="W1054" s="622">
        <v>0.99760000000000004</v>
      </c>
      <c r="X1054" s="464">
        <v>1</v>
      </c>
      <c r="Y1054" s="464">
        <v>1</v>
      </c>
      <c r="Z1054" s="464">
        <v>1</v>
      </c>
      <c r="AA1054" s="464">
        <v>1</v>
      </c>
      <c r="AB1054" s="464" t="s">
        <v>2944</v>
      </c>
      <c r="AC1054" s="463" t="s">
        <v>6956</v>
      </c>
      <c r="AD1054" s="463"/>
      <c r="AE1054" s="463"/>
      <c r="AF1054" s="463"/>
      <c r="AG1054" s="463"/>
      <c r="AH1054" s="463"/>
      <c r="AI1054" s="463"/>
      <c r="AJ1054" s="460"/>
      <c r="AK1054" s="460"/>
      <c r="AL1054" s="460"/>
      <c r="AM1054" s="460"/>
      <c r="AN1054" s="460"/>
      <c r="AO1054" s="460"/>
      <c r="AP1054" s="463" t="s">
        <v>289</v>
      </c>
      <c r="AQ1054" s="463">
        <v>0</v>
      </c>
      <c r="AT1054" s="177" t="s">
        <v>1056</v>
      </c>
      <c r="AU1054" s="392" t="s">
        <v>6457</v>
      </c>
      <c r="AV1054" s="392" t="s">
        <v>6957</v>
      </c>
      <c r="AW1054" s="392" t="s">
        <v>6958</v>
      </c>
      <c r="AX1054" s="450" t="s">
        <v>6454</v>
      </c>
    </row>
    <row r="1055" spans="1:50" ht="35.15" hidden="1" customHeight="1">
      <c r="A1055" s="149">
        <v>1051</v>
      </c>
      <c r="B1055" s="597" t="s">
        <v>1319</v>
      </c>
      <c r="C1055" s="597"/>
      <c r="D1055" s="597" t="s">
        <v>6959</v>
      </c>
      <c r="E1055" s="597" t="s">
        <v>6960</v>
      </c>
      <c r="F1055" s="597" t="s">
        <v>281</v>
      </c>
      <c r="G1055" s="597">
        <v>1</v>
      </c>
      <c r="H1055" s="597">
        <v>0</v>
      </c>
      <c r="I1055" s="597" t="s">
        <v>6679</v>
      </c>
      <c r="J1055" s="597" t="s">
        <v>6961</v>
      </c>
      <c r="K1055" s="597" t="s">
        <v>2125</v>
      </c>
      <c r="L1055" s="597" t="s">
        <v>1322</v>
      </c>
      <c r="M1055" s="597" t="s">
        <v>285</v>
      </c>
      <c r="N1055" s="597" t="s">
        <v>6960</v>
      </c>
      <c r="O1055" s="597" t="s">
        <v>6960</v>
      </c>
      <c r="P1055" s="597" t="s">
        <v>6962</v>
      </c>
      <c r="Q1055" s="597">
        <v>18620</v>
      </c>
      <c r="R1055" s="621">
        <v>17124</v>
      </c>
      <c r="S1055" s="621">
        <v>16151</v>
      </c>
      <c r="T1055" s="621">
        <v>926</v>
      </c>
      <c r="U1055" s="621">
        <v>47</v>
      </c>
      <c r="V1055" s="621">
        <v>973</v>
      </c>
      <c r="W1055" s="622">
        <v>0.94320000000000004</v>
      </c>
      <c r="X1055" s="464">
        <v>0</v>
      </c>
      <c r="Y1055" s="464">
        <v>1</v>
      </c>
      <c r="Z1055" s="464">
        <v>1</v>
      </c>
      <c r="AA1055" s="464">
        <v>0</v>
      </c>
      <c r="AB1055" s="464" t="s">
        <v>1319</v>
      </c>
      <c r="AC1055" s="463" t="s">
        <v>6963</v>
      </c>
      <c r="AD1055" s="463"/>
      <c r="AE1055" s="463"/>
      <c r="AF1055" s="463"/>
      <c r="AG1055" s="463"/>
      <c r="AH1055" s="463"/>
      <c r="AI1055" s="463"/>
      <c r="AJ1055" s="460"/>
      <c r="AK1055" s="460"/>
      <c r="AL1055" s="460"/>
      <c r="AM1055" s="460"/>
      <c r="AN1055" s="460"/>
      <c r="AO1055" s="460"/>
      <c r="AP1055" s="463" t="s">
        <v>289</v>
      </c>
      <c r="AQ1055" s="463">
        <v>0</v>
      </c>
      <c r="AT1055" s="177" t="s">
        <v>1056</v>
      </c>
      <c r="AU1055" s="392" t="s">
        <v>6463</v>
      </c>
      <c r="AV1055" s="392" t="s">
        <v>6964</v>
      </c>
      <c r="AW1055" s="392" t="s">
        <v>6461</v>
      </c>
      <c r="AX1055" s="450" t="s">
        <v>6461</v>
      </c>
    </row>
    <row r="1056" spans="1:50" ht="35.15" hidden="1" customHeight="1">
      <c r="A1056" s="149">
        <v>1052</v>
      </c>
      <c r="B1056" s="597" t="s">
        <v>2944</v>
      </c>
      <c r="C1056" s="597"/>
      <c r="D1056" s="597" t="s">
        <v>6965</v>
      </c>
      <c r="E1056" s="597" t="s">
        <v>6966</v>
      </c>
      <c r="F1056" s="597" t="s">
        <v>281</v>
      </c>
      <c r="G1056" s="597">
        <v>1</v>
      </c>
      <c r="H1056" s="597">
        <v>0</v>
      </c>
      <c r="I1056" s="597" t="s">
        <v>6679</v>
      </c>
      <c r="J1056" s="597" t="s">
        <v>6850</v>
      </c>
      <c r="K1056" s="597" t="s">
        <v>2948</v>
      </c>
      <c r="L1056" s="597" t="s">
        <v>2949</v>
      </c>
      <c r="M1056" s="597" t="s">
        <v>1062</v>
      </c>
      <c r="N1056" s="597" t="s">
        <v>6966</v>
      </c>
      <c r="O1056" s="597" t="s">
        <v>6966</v>
      </c>
      <c r="P1056" s="597" t="s">
        <v>6967</v>
      </c>
      <c r="Q1056" s="597">
        <v>16573</v>
      </c>
      <c r="R1056" s="621">
        <v>15937</v>
      </c>
      <c r="S1056" s="621">
        <v>15642</v>
      </c>
      <c r="T1056" s="621">
        <v>291</v>
      </c>
      <c r="U1056" s="621">
        <v>4</v>
      </c>
      <c r="V1056" s="621">
        <v>295</v>
      </c>
      <c r="W1056" s="622">
        <v>0.98150000000000004</v>
      </c>
      <c r="X1056" s="464">
        <v>1</v>
      </c>
      <c r="Y1056" s="464">
        <v>1</v>
      </c>
      <c r="Z1056" s="464">
        <v>1</v>
      </c>
      <c r="AA1056" s="464">
        <v>1</v>
      </c>
      <c r="AB1056" s="464" t="s">
        <v>2944</v>
      </c>
      <c r="AC1056" s="463" t="s">
        <v>6968</v>
      </c>
      <c r="AD1056" s="463"/>
      <c r="AE1056" s="463"/>
      <c r="AF1056" s="463"/>
      <c r="AG1056" s="463"/>
      <c r="AH1056" s="463"/>
      <c r="AI1056" s="463"/>
      <c r="AJ1056" s="460"/>
      <c r="AK1056" s="460"/>
      <c r="AL1056" s="460"/>
      <c r="AM1056" s="460"/>
      <c r="AN1056" s="460"/>
      <c r="AO1056" s="460"/>
      <c r="AP1056" s="463" t="s">
        <v>289</v>
      </c>
      <c r="AQ1056" s="463">
        <v>0</v>
      </c>
      <c r="AT1056" s="177" t="s">
        <v>1056</v>
      </c>
      <c r="AU1056" s="392" t="s">
        <v>6468</v>
      </c>
      <c r="AV1056" s="392" t="s">
        <v>6969</v>
      </c>
      <c r="AW1056" s="392" t="s">
        <v>6970</v>
      </c>
      <c r="AX1056" s="450" t="s">
        <v>6466</v>
      </c>
    </row>
    <row r="1057" spans="1:50" ht="35.15" hidden="1" customHeight="1">
      <c r="A1057" s="149">
        <v>1053</v>
      </c>
      <c r="B1057" s="597" t="s">
        <v>2944</v>
      </c>
      <c r="C1057" s="597"/>
      <c r="D1057" s="597" t="s">
        <v>6971</v>
      </c>
      <c r="E1057" s="597" t="s">
        <v>6972</v>
      </c>
      <c r="F1057" s="597" t="s">
        <v>281</v>
      </c>
      <c r="G1057" s="597">
        <v>1</v>
      </c>
      <c r="H1057" s="597">
        <v>0</v>
      </c>
      <c r="I1057" s="597" t="s">
        <v>6679</v>
      </c>
      <c r="J1057" s="597" t="s">
        <v>6892</v>
      </c>
      <c r="K1057" s="597" t="s">
        <v>2944</v>
      </c>
      <c r="L1057" s="597" t="s">
        <v>339</v>
      </c>
      <c r="M1057" s="597" t="s">
        <v>285</v>
      </c>
      <c r="N1057" s="597" t="s">
        <v>6972</v>
      </c>
      <c r="O1057" s="597" t="s">
        <v>6973</v>
      </c>
      <c r="P1057" s="597" t="s">
        <v>6974</v>
      </c>
      <c r="Q1057" s="597">
        <v>3056</v>
      </c>
      <c r="R1057" s="621">
        <v>3147</v>
      </c>
      <c r="S1057" s="621">
        <v>2933</v>
      </c>
      <c r="T1057" s="621">
        <v>207</v>
      </c>
      <c r="U1057" s="621">
        <v>7</v>
      </c>
      <c r="V1057" s="621">
        <v>214</v>
      </c>
      <c r="W1057" s="622">
        <v>0.93200000000000005</v>
      </c>
      <c r="X1057" s="464">
        <v>0</v>
      </c>
      <c r="Y1057" s="464">
        <v>1</v>
      </c>
      <c r="Z1057" s="464">
        <v>1</v>
      </c>
      <c r="AA1057" s="464">
        <v>0</v>
      </c>
      <c r="AB1057" s="464" t="s">
        <v>2944</v>
      </c>
      <c r="AC1057" s="463" t="s">
        <v>6975</v>
      </c>
      <c r="AD1057" s="463"/>
      <c r="AE1057" s="463"/>
      <c r="AF1057" s="463"/>
      <c r="AG1057" s="463"/>
      <c r="AH1057" s="463"/>
      <c r="AI1057" s="463"/>
      <c r="AJ1057" s="460"/>
      <c r="AK1057" s="460"/>
      <c r="AL1057" s="460"/>
      <c r="AM1057" s="460"/>
      <c r="AN1057" s="460"/>
      <c r="AO1057" s="460"/>
      <c r="AP1057" s="463" t="s">
        <v>289</v>
      </c>
      <c r="AQ1057" s="463">
        <v>0</v>
      </c>
      <c r="AT1057" s="177" t="s">
        <v>1056</v>
      </c>
      <c r="AU1057" s="392" t="s">
        <v>6473</v>
      </c>
      <c r="AV1057" s="392" t="s">
        <v>6976</v>
      </c>
      <c r="AW1057" s="392" t="s">
        <v>6977</v>
      </c>
      <c r="AX1057" s="450" t="s">
        <v>6471</v>
      </c>
    </row>
    <row r="1058" spans="1:50" ht="35.15" hidden="1" customHeight="1">
      <c r="A1058" s="149">
        <v>1054</v>
      </c>
      <c r="B1058" s="597" t="s">
        <v>1319</v>
      </c>
      <c r="C1058" s="597"/>
      <c r="D1058" s="597" t="s">
        <v>6978</v>
      </c>
      <c r="E1058" s="597" t="s">
        <v>6979</v>
      </c>
      <c r="F1058" s="597" t="s">
        <v>281</v>
      </c>
      <c r="G1058" s="597">
        <v>1</v>
      </c>
      <c r="H1058" s="597">
        <v>0</v>
      </c>
      <c r="I1058" s="597" t="s">
        <v>6679</v>
      </c>
      <c r="J1058" s="597" t="s">
        <v>6704</v>
      </c>
      <c r="K1058" s="597" t="s">
        <v>2125</v>
      </c>
      <c r="L1058" s="597" t="s">
        <v>1322</v>
      </c>
      <c r="M1058" s="597" t="s">
        <v>285</v>
      </c>
      <c r="N1058" s="597" t="s">
        <v>6979</v>
      </c>
      <c r="O1058" s="597" t="s">
        <v>6979</v>
      </c>
      <c r="P1058" s="597" t="s">
        <v>6980</v>
      </c>
      <c r="Q1058" s="597">
        <v>7270</v>
      </c>
      <c r="R1058" s="621">
        <v>7081</v>
      </c>
      <c r="S1058" s="621">
        <v>5729</v>
      </c>
      <c r="T1058" s="621">
        <v>1290</v>
      </c>
      <c r="U1058" s="621">
        <v>62</v>
      </c>
      <c r="V1058" s="621">
        <v>1352</v>
      </c>
      <c r="W1058" s="622">
        <v>0.80910000000000004</v>
      </c>
      <c r="X1058" s="464">
        <v>0</v>
      </c>
      <c r="Y1058" s="464">
        <v>1</v>
      </c>
      <c r="Z1058" s="464">
        <v>0</v>
      </c>
      <c r="AA1058" s="464">
        <v>0</v>
      </c>
      <c r="AB1058" s="464" t="s">
        <v>1319</v>
      </c>
      <c r="AC1058" s="463" t="s">
        <v>6981</v>
      </c>
      <c r="AD1058" s="463"/>
      <c r="AE1058" s="463"/>
      <c r="AF1058" s="463"/>
      <c r="AG1058" s="463"/>
      <c r="AH1058" s="463"/>
      <c r="AI1058" s="463"/>
      <c r="AJ1058" s="460"/>
      <c r="AK1058" s="460"/>
      <c r="AL1058" s="460"/>
      <c r="AM1058" s="460"/>
      <c r="AN1058" s="460"/>
      <c r="AO1058" s="460"/>
      <c r="AP1058" s="463" t="s">
        <v>289</v>
      </c>
      <c r="AQ1058" s="463">
        <v>0</v>
      </c>
      <c r="AT1058" s="177" t="s">
        <v>1056</v>
      </c>
      <c r="AU1058" s="392" t="s">
        <v>6480</v>
      </c>
      <c r="AV1058" s="392" t="s">
        <v>6982</v>
      </c>
      <c r="AW1058" s="392" t="s">
        <v>6477</v>
      </c>
      <c r="AX1058" s="450" t="s">
        <v>6477</v>
      </c>
    </row>
    <row r="1059" spans="1:50" ht="35.15" hidden="1" customHeight="1">
      <c r="A1059" s="149">
        <v>1055</v>
      </c>
      <c r="B1059" s="597" t="s">
        <v>2944</v>
      </c>
      <c r="C1059" s="597"/>
      <c r="D1059" s="597" t="s">
        <v>6983</v>
      </c>
      <c r="E1059" s="597" t="s">
        <v>6984</v>
      </c>
      <c r="F1059" s="597" t="s">
        <v>281</v>
      </c>
      <c r="G1059" s="597">
        <v>1</v>
      </c>
      <c r="H1059" s="597">
        <v>0</v>
      </c>
      <c r="I1059" s="597" t="s">
        <v>6679</v>
      </c>
      <c r="J1059" s="597" t="s">
        <v>6865</v>
      </c>
      <c r="K1059" s="597" t="s">
        <v>2948</v>
      </c>
      <c r="L1059" s="597" t="s">
        <v>2949</v>
      </c>
      <c r="M1059" s="597" t="s">
        <v>1062</v>
      </c>
      <c r="N1059" s="597" t="s">
        <v>6984</v>
      </c>
      <c r="O1059" s="597" t="s">
        <v>6984</v>
      </c>
      <c r="P1059" s="597" t="s">
        <v>6985</v>
      </c>
      <c r="Q1059" s="597">
        <v>7488</v>
      </c>
      <c r="R1059" s="621">
        <v>7488</v>
      </c>
      <c r="S1059" s="621">
        <v>4263</v>
      </c>
      <c r="T1059" s="621">
        <v>3085</v>
      </c>
      <c r="U1059" s="621">
        <v>140</v>
      </c>
      <c r="V1059" s="621">
        <v>3225</v>
      </c>
      <c r="W1059" s="622">
        <v>0.56930000000000003</v>
      </c>
      <c r="X1059" s="464">
        <v>0</v>
      </c>
      <c r="Y1059" s="464">
        <v>1</v>
      </c>
      <c r="Z1059" s="464">
        <v>1</v>
      </c>
      <c r="AA1059" s="464">
        <v>0</v>
      </c>
      <c r="AB1059" s="464" t="s">
        <v>2944</v>
      </c>
      <c r="AC1059" s="463" t="s">
        <v>6986</v>
      </c>
      <c r="AD1059" s="463"/>
      <c r="AE1059" s="463"/>
      <c r="AF1059" s="463"/>
      <c r="AG1059" s="463"/>
      <c r="AH1059" s="463"/>
      <c r="AI1059" s="463"/>
      <c r="AJ1059" s="460"/>
      <c r="AK1059" s="460"/>
      <c r="AL1059" s="460"/>
      <c r="AM1059" s="460"/>
      <c r="AN1059" s="460"/>
      <c r="AO1059" s="460"/>
      <c r="AP1059" s="463" t="s">
        <v>289</v>
      </c>
      <c r="AQ1059" s="463">
        <v>0</v>
      </c>
      <c r="AT1059" s="177" t="s">
        <v>1056</v>
      </c>
      <c r="AU1059" s="392" t="s">
        <v>6485</v>
      </c>
      <c r="AV1059" s="392" t="s">
        <v>6987</v>
      </c>
      <c r="AW1059" s="392" t="s">
        <v>6483</v>
      </c>
      <c r="AX1059" s="450" t="s">
        <v>6483</v>
      </c>
    </row>
    <row r="1060" spans="1:50" ht="35.15" hidden="1" customHeight="1">
      <c r="A1060" s="149">
        <v>1056</v>
      </c>
      <c r="B1060" s="597" t="s">
        <v>2944</v>
      </c>
      <c r="C1060" s="597"/>
      <c r="D1060" s="597" t="s">
        <v>6988</v>
      </c>
      <c r="E1060" s="597" t="s">
        <v>6989</v>
      </c>
      <c r="F1060" s="597" t="s">
        <v>281</v>
      </c>
      <c r="G1060" s="597">
        <v>1</v>
      </c>
      <c r="H1060" s="597">
        <v>0</v>
      </c>
      <c r="I1060" s="597" t="s">
        <v>6679</v>
      </c>
      <c r="J1060" s="597" t="s">
        <v>6806</v>
      </c>
      <c r="K1060" s="597" t="s">
        <v>2944</v>
      </c>
      <c r="L1060" s="597" t="s">
        <v>339</v>
      </c>
      <c r="M1060" s="597" t="s">
        <v>285</v>
      </c>
      <c r="N1060" s="597" t="s">
        <v>6989</v>
      </c>
      <c r="O1060" s="597" t="s">
        <v>6989</v>
      </c>
      <c r="P1060" s="597" t="s">
        <v>6990</v>
      </c>
      <c r="Q1060" s="597">
        <v>8346</v>
      </c>
      <c r="R1060" s="621">
        <v>8178</v>
      </c>
      <c r="S1060" s="621">
        <v>8017</v>
      </c>
      <c r="T1060" s="621">
        <v>153</v>
      </c>
      <c r="U1060" s="621">
        <v>8</v>
      </c>
      <c r="V1060" s="621">
        <v>161</v>
      </c>
      <c r="W1060" s="622">
        <v>0.98029999999999995</v>
      </c>
      <c r="X1060" s="464">
        <v>1</v>
      </c>
      <c r="Y1060" s="464">
        <v>1</v>
      </c>
      <c r="Z1060" s="464">
        <v>1</v>
      </c>
      <c r="AA1060" s="464">
        <v>1</v>
      </c>
      <c r="AB1060" s="464" t="s">
        <v>2944</v>
      </c>
      <c r="AC1060" s="463" t="s">
        <v>6991</v>
      </c>
      <c r="AD1060" s="463"/>
      <c r="AE1060" s="463"/>
      <c r="AF1060" s="463"/>
      <c r="AG1060" s="463"/>
      <c r="AH1060" s="463"/>
      <c r="AI1060" s="463"/>
      <c r="AJ1060" s="460"/>
      <c r="AK1060" s="460"/>
      <c r="AL1060" s="460"/>
      <c r="AM1060" s="460"/>
      <c r="AN1060" s="460"/>
      <c r="AO1060" s="460"/>
      <c r="AP1060" s="463" t="s">
        <v>289</v>
      </c>
      <c r="AQ1060" s="463">
        <v>0</v>
      </c>
      <c r="AT1060" s="177" t="s">
        <v>1056</v>
      </c>
      <c r="AU1060" s="392" t="s">
        <v>6490</v>
      </c>
      <c r="AV1060" s="392" t="s">
        <v>6992</v>
      </c>
      <c r="AW1060" s="392" t="s">
        <v>6993</v>
      </c>
      <c r="AX1060" s="450" t="s">
        <v>6488</v>
      </c>
    </row>
    <row r="1061" spans="1:50" ht="35.15" hidden="1" customHeight="1">
      <c r="A1061" s="149">
        <v>1057</v>
      </c>
      <c r="B1061" s="597" t="s">
        <v>1319</v>
      </c>
      <c r="C1061" s="597"/>
      <c r="D1061" s="597" t="s">
        <v>6994</v>
      </c>
      <c r="E1061" s="597" t="s">
        <v>6995</v>
      </c>
      <c r="F1061" s="597" t="s">
        <v>281</v>
      </c>
      <c r="G1061" s="597">
        <v>1</v>
      </c>
      <c r="H1061" s="597">
        <v>0</v>
      </c>
      <c r="I1061" s="597" t="s">
        <v>6679</v>
      </c>
      <c r="J1061" s="597" t="s">
        <v>6704</v>
      </c>
      <c r="K1061" s="597" t="s">
        <v>6995</v>
      </c>
      <c r="L1061" s="597" t="s">
        <v>1322</v>
      </c>
      <c r="M1061" s="597" t="s">
        <v>285</v>
      </c>
      <c r="N1061" s="597" t="s">
        <v>6995</v>
      </c>
      <c r="O1061" s="597" t="s">
        <v>6996</v>
      </c>
      <c r="P1061" s="597" t="s">
        <v>6997</v>
      </c>
      <c r="Q1061" s="597">
        <v>13563</v>
      </c>
      <c r="R1061" s="621">
        <v>10041</v>
      </c>
      <c r="S1061" s="621">
        <v>8304</v>
      </c>
      <c r="T1061" s="621">
        <v>1737</v>
      </c>
      <c r="U1061" s="621">
        <v>0</v>
      </c>
      <c r="V1061" s="621">
        <v>1737</v>
      </c>
      <c r="W1061" s="622">
        <v>0.82699999999999996</v>
      </c>
      <c r="X1061" s="464">
        <v>0</v>
      </c>
      <c r="Y1061" s="464">
        <v>1</v>
      </c>
      <c r="Z1061" s="464">
        <v>1</v>
      </c>
      <c r="AA1061" s="464">
        <v>0</v>
      </c>
      <c r="AB1061" s="464" t="s">
        <v>1319</v>
      </c>
      <c r="AC1061" s="463" t="s">
        <v>6998</v>
      </c>
      <c r="AD1061" s="463"/>
      <c r="AE1061" s="463"/>
      <c r="AF1061" s="463"/>
      <c r="AG1061" s="463"/>
      <c r="AH1061" s="463"/>
      <c r="AI1061" s="463"/>
      <c r="AJ1061" s="460"/>
      <c r="AK1061" s="460"/>
      <c r="AL1061" s="460"/>
      <c r="AM1061" s="460"/>
      <c r="AN1061" s="460"/>
      <c r="AO1061" s="460"/>
      <c r="AP1061" s="463" t="s">
        <v>289</v>
      </c>
      <c r="AQ1061" s="463">
        <v>0</v>
      </c>
      <c r="AT1061" s="177" t="s">
        <v>1056</v>
      </c>
      <c r="AU1061" s="392" t="s">
        <v>6496</v>
      </c>
      <c r="AV1061" s="392" t="s">
        <v>6999</v>
      </c>
      <c r="AW1061" s="392" t="s">
        <v>7000</v>
      </c>
      <c r="AX1061" s="450" t="s">
        <v>6494</v>
      </c>
    </row>
    <row r="1062" spans="1:50" ht="35.15" hidden="1" customHeight="1">
      <c r="A1062" s="149">
        <v>1058</v>
      </c>
      <c r="B1062" s="597" t="s">
        <v>1319</v>
      </c>
      <c r="C1062" s="597"/>
      <c r="D1062" s="597" t="s">
        <v>7001</v>
      </c>
      <c r="E1062" s="597" t="s">
        <v>7002</v>
      </c>
      <c r="F1062" s="597" t="s">
        <v>281</v>
      </c>
      <c r="G1062" s="597">
        <v>1</v>
      </c>
      <c r="H1062" s="597">
        <v>0</v>
      </c>
      <c r="I1062" s="597" t="s">
        <v>6679</v>
      </c>
      <c r="J1062" s="597" t="s">
        <v>6961</v>
      </c>
      <c r="K1062" s="597" t="s">
        <v>2125</v>
      </c>
      <c r="L1062" s="597" t="s">
        <v>1322</v>
      </c>
      <c r="M1062" s="597" t="s">
        <v>285</v>
      </c>
      <c r="N1062" s="597" t="s">
        <v>7002</v>
      </c>
      <c r="O1062" s="597" t="s">
        <v>7002</v>
      </c>
      <c r="P1062" s="597" t="s">
        <v>7003</v>
      </c>
      <c r="Q1062" s="597">
        <v>7763</v>
      </c>
      <c r="R1062" s="621">
        <v>6998</v>
      </c>
      <c r="S1062" s="621">
        <v>3718</v>
      </c>
      <c r="T1062" s="621">
        <v>3236</v>
      </c>
      <c r="U1062" s="621">
        <v>44</v>
      </c>
      <c r="V1062" s="621">
        <v>3280</v>
      </c>
      <c r="W1062" s="622">
        <v>0.53129999999999999</v>
      </c>
      <c r="X1062" s="464">
        <v>0</v>
      </c>
      <c r="Y1062" s="464">
        <v>1</v>
      </c>
      <c r="Z1062" s="464">
        <v>1</v>
      </c>
      <c r="AA1062" s="464">
        <v>0</v>
      </c>
      <c r="AB1062" s="464" t="s">
        <v>1319</v>
      </c>
      <c r="AC1062" s="463" t="s">
        <v>7004</v>
      </c>
      <c r="AD1062" s="463"/>
      <c r="AE1062" s="463"/>
      <c r="AF1062" s="463"/>
      <c r="AG1062" s="463"/>
      <c r="AH1062" s="463"/>
      <c r="AI1062" s="463"/>
      <c r="AJ1062" s="460"/>
      <c r="AK1062" s="460"/>
      <c r="AL1062" s="460"/>
      <c r="AM1062" s="460"/>
      <c r="AN1062" s="460"/>
      <c r="AO1062" s="460"/>
      <c r="AP1062" s="463" t="s">
        <v>289</v>
      </c>
      <c r="AQ1062" s="463">
        <v>0</v>
      </c>
      <c r="AT1062" s="177" t="s">
        <v>1056</v>
      </c>
      <c r="AU1062" s="392" t="s">
        <v>6503</v>
      </c>
      <c r="AV1062" s="392" t="s">
        <v>7005</v>
      </c>
      <c r="AW1062" s="392" t="s">
        <v>6500</v>
      </c>
      <c r="AX1062" s="450" t="s">
        <v>6500</v>
      </c>
    </row>
    <row r="1063" spans="1:50" ht="35.15" hidden="1" customHeight="1">
      <c r="A1063" s="149">
        <v>1059</v>
      </c>
      <c r="B1063" s="597" t="s">
        <v>2944</v>
      </c>
      <c r="C1063" s="597"/>
      <c r="D1063" s="597" t="s">
        <v>7006</v>
      </c>
      <c r="E1063" s="597" t="s">
        <v>7007</v>
      </c>
      <c r="F1063" s="597" t="s">
        <v>281</v>
      </c>
      <c r="G1063" s="597">
        <v>1</v>
      </c>
      <c r="H1063" s="597">
        <v>0</v>
      </c>
      <c r="I1063" s="597" t="s">
        <v>6679</v>
      </c>
      <c r="J1063" s="597" t="s">
        <v>6886</v>
      </c>
      <c r="K1063" s="597" t="s">
        <v>2944</v>
      </c>
      <c r="L1063" s="597" t="s">
        <v>2949</v>
      </c>
      <c r="M1063" s="597" t="s">
        <v>1062</v>
      </c>
      <c r="N1063" s="597" t="s">
        <v>7007</v>
      </c>
      <c r="O1063" s="597" t="s">
        <v>7007</v>
      </c>
      <c r="P1063" s="597" t="s">
        <v>7008</v>
      </c>
      <c r="Q1063" s="597">
        <v>7952</v>
      </c>
      <c r="R1063" s="621">
        <v>8045</v>
      </c>
      <c r="S1063" s="621">
        <v>7903</v>
      </c>
      <c r="T1063" s="621">
        <v>22</v>
      </c>
      <c r="U1063" s="621">
        <v>120</v>
      </c>
      <c r="V1063" s="621">
        <v>142</v>
      </c>
      <c r="W1063" s="622">
        <v>0.98229999999999995</v>
      </c>
      <c r="X1063" s="464">
        <v>1</v>
      </c>
      <c r="Y1063" s="464">
        <v>1</v>
      </c>
      <c r="Z1063" s="464">
        <v>1</v>
      </c>
      <c r="AA1063" s="464">
        <v>1</v>
      </c>
      <c r="AB1063" s="464" t="s">
        <v>2944</v>
      </c>
      <c r="AC1063" s="463" t="s">
        <v>7009</v>
      </c>
      <c r="AD1063" s="463"/>
      <c r="AE1063" s="463"/>
      <c r="AF1063" s="463"/>
      <c r="AG1063" s="463"/>
      <c r="AH1063" s="463"/>
      <c r="AI1063" s="463"/>
      <c r="AJ1063" s="460"/>
      <c r="AK1063" s="460"/>
      <c r="AL1063" s="460"/>
      <c r="AM1063" s="460"/>
      <c r="AN1063" s="460"/>
      <c r="AO1063" s="460"/>
      <c r="AP1063" s="463" t="s">
        <v>289</v>
      </c>
      <c r="AQ1063" s="463">
        <v>0</v>
      </c>
      <c r="AT1063" s="177" t="s">
        <v>1056</v>
      </c>
      <c r="AU1063" s="392" t="s">
        <v>6509</v>
      </c>
      <c r="AV1063" s="392" t="s">
        <v>7010</v>
      </c>
      <c r="AW1063" s="392" t="s">
        <v>7011</v>
      </c>
      <c r="AX1063" s="450" t="s">
        <v>6507</v>
      </c>
    </row>
    <row r="1064" spans="1:50" ht="35.15" hidden="1" customHeight="1">
      <c r="A1064" s="149">
        <v>1060</v>
      </c>
      <c r="B1064" s="597" t="s">
        <v>2944</v>
      </c>
      <c r="C1064" s="597"/>
      <c r="D1064" s="597" t="s">
        <v>7012</v>
      </c>
      <c r="E1064" s="597" t="s">
        <v>7013</v>
      </c>
      <c r="F1064" s="597" t="s">
        <v>281</v>
      </c>
      <c r="G1064" s="597">
        <v>1</v>
      </c>
      <c r="H1064" s="597">
        <v>0</v>
      </c>
      <c r="I1064" s="597" t="s">
        <v>6679</v>
      </c>
      <c r="J1064" s="597" t="s">
        <v>6844</v>
      </c>
      <c r="K1064" s="597" t="s">
        <v>6843</v>
      </c>
      <c r="L1064" s="597" t="s">
        <v>2949</v>
      </c>
      <c r="M1064" s="597" t="s">
        <v>1062</v>
      </c>
      <c r="N1064" s="597" t="s">
        <v>7013</v>
      </c>
      <c r="O1064" s="597" t="s">
        <v>7013</v>
      </c>
      <c r="P1064" s="597" t="s">
        <v>7014</v>
      </c>
      <c r="Q1064" s="597">
        <v>3997</v>
      </c>
      <c r="R1064" s="621">
        <v>4072</v>
      </c>
      <c r="S1064" s="621">
        <v>3969</v>
      </c>
      <c r="T1064" s="621">
        <v>86</v>
      </c>
      <c r="U1064" s="621">
        <v>17</v>
      </c>
      <c r="V1064" s="621">
        <v>103</v>
      </c>
      <c r="W1064" s="622">
        <v>0.97470000000000001</v>
      </c>
      <c r="X1064" s="464">
        <v>0</v>
      </c>
      <c r="Y1064" s="464">
        <v>1</v>
      </c>
      <c r="Z1064" s="464">
        <v>1</v>
      </c>
      <c r="AA1064" s="464">
        <v>0</v>
      </c>
      <c r="AB1064" s="464" t="s">
        <v>2944</v>
      </c>
      <c r="AC1064" s="463" t="s">
        <v>7015</v>
      </c>
      <c r="AD1064" s="463"/>
      <c r="AE1064" s="463"/>
      <c r="AF1064" s="463"/>
      <c r="AG1064" s="463"/>
      <c r="AH1064" s="463"/>
      <c r="AI1064" s="463"/>
      <c r="AJ1064" s="460"/>
      <c r="AK1064" s="460"/>
      <c r="AL1064" s="460"/>
      <c r="AM1064" s="460"/>
      <c r="AN1064" s="460"/>
      <c r="AO1064" s="460"/>
      <c r="AP1064" s="463" t="s">
        <v>289</v>
      </c>
      <c r="AQ1064" s="463">
        <v>0</v>
      </c>
      <c r="AT1064" s="177" t="s">
        <v>1056</v>
      </c>
      <c r="AU1064" s="392" t="s">
        <v>6515</v>
      </c>
      <c r="AV1064" s="392" t="s">
        <v>7016</v>
      </c>
      <c r="AW1064" s="392" t="s">
        <v>6512</v>
      </c>
      <c r="AX1064" s="450" t="s">
        <v>6512</v>
      </c>
    </row>
    <row r="1065" spans="1:50" ht="35.15" hidden="1" customHeight="1">
      <c r="A1065" s="149">
        <v>1061</v>
      </c>
      <c r="B1065" s="597" t="s">
        <v>1319</v>
      </c>
      <c r="C1065" s="597"/>
      <c r="D1065" s="597" t="s">
        <v>7017</v>
      </c>
      <c r="E1065" s="597" t="s">
        <v>7018</v>
      </c>
      <c r="F1065" s="597" t="s">
        <v>281</v>
      </c>
      <c r="G1065" s="597">
        <v>1</v>
      </c>
      <c r="H1065" s="597">
        <v>0</v>
      </c>
      <c r="I1065" s="597" t="s">
        <v>6679</v>
      </c>
      <c r="J1065" s="597" t="s">
        <v>6961</v>
      </c>
      <c r="K1065" s="597" t="s">
        <v>2125</v>
      </c>
      <c r="L1065" s="597" t="s">
        <v>1322</v>
      </c>
      <c r="M1065" s="597" t="s">
        <v>285</v>
      </c>
      <c r="N1065" s="597" t="s">
        <v>7018</v>
      </c>
      <c r="O1065" s="597" t="s">
        <v>7019</v>
      </c>
      <c r="P1065" s="597" t="s">
        <v>7020</v>
      </c>
      <c r="Q1065" s="597">
        <v>8219</v>
      </c>
      <c r="R1065" s="621">
        <v>7838</v>
      </c>
      <c r="S1065" s="621">
        <v>7704</v>
      </c>
      <c r="T1065" s="621">
        <v>105</v>
      </c>
      <c r="U1065" s="621">
        <v>29</v>
      </c>
      <c r="V1065" s="621">
        <v>134</v>
      </c>
      <c r="W1065" s="622">
        <v>0.9829</v>
      </c>
      <c r="X1065" s="464">
        <v>1</v>
      </c>
      <c r="Y1065" s="464">
        <v>1</v>
      </c>
      <c r="Z1065" s="464">
        <v>1</v>
      </c>
      <c r="AA1065" s="464">
        <v>1</v>
      </c>
      <c r="AB1065" s="464" t="s">
        <v>1319</v>
      </c>
      <c r="AC1065" s="463" t="s">
        <v>7021</v>
      </c>
      <c r="AD1065" s="463"/>
      <c r="AE1065" s="463"/>
      <c r="AF1065" s="463"/>
      <c r="AG1065" s="463"/>
      <c r="AH1065" s="463"/>
      <c r="AI1065" s="463"/>
      <c r="AJ1065" s="460"/>
      <c r="AK1065" s="460"/>
      <c r="AL1065" s="460"/>
      <c r="AM1065" s="460"/>
      <c r="AN1065" s="460"/>
      <c r="AO1065" s="460"/>
      <c r="AP1065" s="463" t="s">
        <v>289</v>
      </c>
      <c r="AQ1065" s="463">
        <v>0</v>
      </c>
      <c r="AT1065" s="177" t="s">
        <v>1056</v>
      </c>
      <c r="AU1065" s="392" t="s">
        <v>6520</v>
      </c>
      <c r="AV1065" s="392" t="s">
        <v>7022</v>
      </c>
      <c r="AW1065" s="392" t="s">
        <v>6518</v>
      </c>
      <c r="AX1065" s="450" t="s">
        <v>6518</v>
      </c>
    </row>
    <row r="1066" spans="1:50" ht="35.15" hidden="1" customHeight="1">
      <c r="A1066" s="149">
        <v>1062</v>
      </c>
      <c r="B1066" s="597" t="s">
        <v>2944</v>
      </c>
      <c r="C1066" s="597"/>
      <c r="D1066" s="597" t="s">
        <v>7023</v>
      </c>
      <c r="E1066" s="597" t="s">
        <v>7024</v>
      </c>
      <c r="F1066" s="597" t="s">
        <v>281</v>
      </c>
      <c r="G1066" s="597">
        <v>1</v>
      </c>
      <c r="H1066" s="597">
        <v>0</v>
      </c>
      <c r="I1066" s="597" t="s">
        <v>6679</v>
      </c>
      <c r="J1066" s="597" t="s">
        <v>5978</v>
      </c>
      <c r="K1066" s="597" t="s">
        <v>2948</v>
      </c>
      <c r="L1066" s="597" t="s">
        <v>2949</v>
      </c>
      <c r="M1066" s="597" t="s">
        <v>1062</v>
      </c>
      <c r="N1066" s="597" t="s">
        <v>7024</v>
      </c>
      <c r="O1066" s="597" t="s">
        <v>7024</v>
      </c>
      <c r="P1066" s="597" t="s">
        <v>7025</v>
      </c>
      <c r="Q1066" s="597">
        <v>4002</v>
      </c>
      <c r="R1066" s="621">
        <v>4002</v>
      </c>
      <c r="S1066" s="621">
        <v>3974</v>
      </c>
      <c r="T1066" s="621">
        <v>20</v>
      </c>
      <c r="U1066" s="621">
        <v>8</v>
      </c>
      <c r="V1066" s="621">
        <v>28</v>
      </c>
      <c r="W1066" s="622">
        <v>0.99299999999999999</v>
      </c>
      <c r="X1066" s="464">
        <v>1</v>
      </c>
      <c r="Y1066" s="464">
        <v>1</v>
      </c>
      <c r="Z1066" s="464">
        <v>1</v>
      </c>
      <c r="AA1066" s="464">
        <v>1</v>
      </c>
      <c r="AB1066" s="464" t="s">
        <v>2944</v>
      </c>
      <c r="AC1066" s="463" t="s">
        <v>7026</v>
      </c>
      <c r="AD1066" s="463"/>
      <c r="AE1066" s="463"/>
      <c r="AF1066" s="463"/>
      <c r="AG1066" s="463"/>
      <c r="AH1066" s="463"/>
      <c r="AI1066" s="463"/>
      <c r="AJ1066" s="460"/>
      <c r="AK1066" s="460"/>
      <c r="AL1066" s="460"/>
      <c r="AM1066" s="460"/>
      <c r="AN1066" s="460"/>
      <c r="AO1066" s="460"/>
      <c r="AP1066" s="463" t="s">
        <v>289</v>
      </c>
      <c r="AQ1066" s="463">
        <v>0</v>
      </c>
      <c r="AT1066" s="177" t="s">
        <v>1056</v>
      </c>
      <c r="AU1066" s="392" t="s">
        <v>6525</v>
      </c>
      <c r="AV1066" s="392" t="s">
        <v>7027</v>
      </c>
      <c r="AW1066" s="392" t="s">
        <v>3322</v>
      </c>
      <c r="AX1066" s="450" t="s">
        <v>3322</v>
      </c>
    </row>
    <row r="1067" spans="1:50" ht="35.15" hidden="1" customHeight="1">
      <c r="A1067" s="149">
        <v>1063</v>
      </c>
      <c r="B1067" s="597" t="s">
        <v>2944</v>
      </c>
      <c r="C1067" s="597"/>
      <c r="D1067" s="597" t="s">
        <v>7028</v>
      </c>
      <c r="E1067" s="597" t="s">
        <v>4637</v>
      </c>
      <c r="F1067" s="597" t="s">
        <v>281</v>
      </c>
      <c r="G1067" s="597">
        <v>1</v>
      </c>
      <c r="H1067" s="597">
        <v>0</v>
      </c>
      <c r="I1067" s="597" t="s">
        <v>6679</v>
      </c>
      <c r="J1067" s="597" t="s">
        <v>6837</v>
      </c>
      <c r="K1067" s="597" t="s">
        <v>2948</v>
      </c>
      <c r="L1067" s="597" t="s">
        <v>2949</v>
      </c>
      <c r="M1067" s="597" t="s">
        <v>1062</v>
      </c>
      <c r="N1067" s="597" t="s">
        <v>4637</v>
      </c>
      <c r="O1067" s="597" t="s">
        <v>4637</v>
      </c>
      <c r="P1067" s="597" t="s">
        <v>7029</v>
      </c>
      <c r="Q1067" s="597">
        <v>6477</v>
      </c>
      <c r="R1067" s="621">
        <v>6477</v>
      </c>
      <c r="S1067" s="621">
        <v>5600</v>
      </c>
      <c r="T1067" s="621">
        <v>711</v>
      </c>
      <c r="U1067" s="621">
        <v>166</v>
      </c>
      <c r="V1067" s="621">
        <v>877</v>
      </c>
      <c r="W1067" s="622">
        <v>0.86460000000000004</v>
      </c>
      <c r="X1067" s="464">
        <v>0</v>
      </c>
      <c r="Y1067" s="464">
        <v>1</v>
      </c>
      <c r="Z1067" s="464">
        <v>1</v>
      </c>
      <c r="AA1067" s="464">
        <v>0</v>
      </c>
      <c r="AB1067" s="464" t="s">
        <v>2944</v>
      </c>
      <c r="AC1067" s="463" t="s">
        <v>7030</v>
      </c>
      <c r="AD1067" s="463"/>
      <c r="AE1067" s="463"/>
      <c r="AF1067" s="463"/>
      <c r="AG1067" s="463"/>
      <c r="AH1067" s="463"/>
      <c r="AI1067" s="463"/>
      <c r="AJ1067" s="460"/>
      <c r="AK1067" s="460"/>
      <c r="AL1067" s="460"/>
      <c r="AM1067" s="460"/>
      <c r="AN1067" s="460"/>
      <c r="AO1067" s="460"/>
      <c r="AP1067" s="463" t="s">
        <v>289</v>
      </c>
      <c r="AQ1067" s="463">
        <v>0</v>
      </c>
      <c r="AT1067" s="177" t="s">
        <v>1056</v>
      </c>
      <c r="AU1067" s="392" t="s">
        <v>6531</v>
      </c>
      <c r="AV1067" s="392" t="s">
        <v>7031</v>
      </c>
      <c r="AW1067" s="392" t="s">
        <v>6529</v>
      </c>
      <c r="AX1067" s="450" t="s">
        <v>6529</v>
      </c>
    </row>
    <row r="1068" spans="1:50" ht="35.15" hidden="1" customHeight="1">
      <c r="A1068" s="149">
        <v>1064</v>
      </c>
      <c r="B1068" s="597" t="s">
        <v>2944</v>
      </c>
      <c r="C1068" s="597"/>
      <c r="D1068" s="597" t="s">
        <v>7032</v>
      </c>
      <c r="E1068" s="597" t="s">
        <v>7033</v>
      </c>
      <c r="F1068" s="597" t="s">
        <v>281</v>
      </c>
      <c r="G1068" s="597">
        <v>4</v>
      </c>
      <c r="H1068" s="597">
        <v>0</v>
      </c>
      <c r="I1068" s="597" t="s">
        <v>6679</v>
      </c>
      <c r="J1068" s="597" t="s">
        <v>6850</v>
      </c>
      <c r="K1068" s="597" t="s">
        <v>2944</v>
      </c>
      <c r="L1068" s="597" t="s">
        <v>339</v>
      </c>
      <c r="M1068" s="597" t="s">
        <v>285</v>
      </c>
      <c r="N1068" s="597" t="s">
        <v>7033</v>
      </c>
      <c r="O1068" s="597" t="s">
        <v>7033</v>
      </c>
      <c r="P1068" s="597" t="s">
        <v>7034</v>
      </c>
      <c r="Q1068" s="597">
        <v>6596</v>
      </c>
      <c r="R1068" s="621">
        <v>6596</v>
      </c>
      <c r="S1068" s="621">
        <v>6475</v>
      </c>
      <c r="T1068" s="621">
        <v>103</v>
      </c>
      <c r="U1068" s="621">
        <v>18</v>
      </c>
      <c r="V1068" s="621">
        <v>121</v>
      </c>
      <c r="W1068" s="622">
        <v>0.98170000000000002</v>
      </c>
      <c r="X1068" s="464">
        <v>1</v>
      </c>
      <c r="Y1068" s="464">
        <v>1</v>
      </c>
      <c r="Z1068" s="464">
        <v>1</v>
      </c>
      <c r="AA1068" s="464">
        <v>1</v>
      </c>
      <c r="AB1068" s="464" t="s">
        <v>2944</v>
      </c>
      <c r="AC1068" s="463" t="s">
        <v>7035</v>
      </c>
      <c r="AD1068" s="595" t="s">
        <v>7036</v>
      </c>
      <c r="AE1068" s="595" t="s">
        <v>7037</v>
      </c>
      <c r="AF1068" s="595" t="s">
        <v>7038</v>
      </c>
      <c r="AG1068" s="463"/>
      <c r="AH1068" s="463"/>
      <c r="AI1068" s="463"/>
      <c r="AJ1068" s="460"/>
      <c r="AK1068" s="460"/>
      <c r="AL1068" s="460"/>
      <c r="AM1068" s="460"/>
      <c r="AN1068" s="460"/>
      <c r="AO1068" s="460"/>
      <c r="AP1068" s="463" t="s">
        <v>289</v>
      </c>
      <c r="AQ1068" s="463">
        <v>0</v>
      </c>
      <c r="AT1068" s="177" t="s">
        <v>1056</v>
      </c>
      <c r="AU1068" s="392" t="s">
        <v>6536</v>
      </c>
      <c r="AV1068" s="392" t="s">
        <v>7039</v>
      </c>
      <c r="AW1068" s="392" t="s">
        <v>6534</v>
      </c>
      <c r="AX1068" s="450" t="s">
        <v>6534</v>
      </c>
    </row>
    <row r="1069" spans="1:50" ht="35.15" hidden="1" customHeight="1">
      <c r="A1069" s="149">
        <v>1065</v>
      </c>
      <c r="B1069" s="597" t="s">
        <v>2944</v>
      </c>
      <c r="C1069" s="597"/>
      <c r="D1069" s="597" t="s">
        <v>7040</v>
      </c>
      <c r="E1069" s="597" t="s">
        <v>7041</v>
      </c>
      <c r="F1069" s="597" t="s">
        <v>281</v>
      </c>
      <c r="G1069" s="597">
        <v>1</v>
      </c>
      <c r="H1069" s="597">
        <v>0</v>
      </c>
      <c r="I1069" s="597" t="s">
        <v>6679</v>
      </c>
      <c r="J1069" s="597" t="s">
        <v>6865</v>
      </c>
      <c r="K1069" s="597" t="s">
        <v>2948</v>
      </c>
      <c r="L1069" s="597" t="s">
        <v>2949</v>
      </c>
      <c r="M1069" s="597" t="s">
        <v>1062</v>
      </c>
      <c r="N1069" s="597" t="s">
        <v>7041</v>
      </c>
      <c r="O1069" s="597" t="s">
        <v>7042</v>
      </c>
      <c r="P1069" s="597" t="s">
        <v>7043</v>
      </c>
      <c r="Q1069" s="597">
        <v>10018</v>
      </c>
      <c r="R1069" s="621">
        <v>10042</v>
      </c>
      <c r="S1069" s="621">
        <v>9538</v>
      </c>
      <c r="T1069" s="621">
        <v>445</v>
      </c>
      <c r="U1069" s="621">
        <v>59</v>
      </c>
      <c r="V1069" s="621">
        <v>504</v>
      </c>
      <c r="W1069" s="622">
        <v>0.94979999999999998</v>
      </c>
      <c r="X1069" s="464">
        <v>0</v>
      </c>
      <c r="Y1069" s="464">
        <v>1</v>
      </c>
      <c r="Z1069" s="464">
        <v>1</v>
      </c>
      <c r="AA1069" s="464">
        <v>0</v>
      </c>
      <c r="AB1069" s="464" t="s">
        <v>2944</v>
      </c>
      <c r="AC1069" s="463" t="s">
        <v>7044</v>
      </c>
      <c r="AD1069" s="463"/>
      <c r="AE1069" s="463"/>
      <c r="AF1069" s="463"/>
      <c r="AG1069" s="463"/>
      <c r="AH1069" s="463"/>
      <c r="AI1069" s="463"/>
      <c r="AJ1069" s="460"/>
      <c r="AK1069" s="460"/>
      <c r="AL1069" s="460"/>
      <c r="AM1069" s="460"/>
      <c r="AN1069" s="460"/>
      <c r="AO1069" s="460"/>
      <c r="AP1069" s="463" t="s">
        <v>289</v>
      </c>
      <c r="AQ1069" s="463">
        <v>0</v>
      </c>
      <c r="AT1069" s="177" t="s">
        <v>1056</v>
      </c>
      <c r="AU1069" s="392" t="s">
        <v>6542</v>
      </c>
      <c r="AV1069" s="392" t="s">
        <v>7045</v>
      </c>
      <c r="AW1069" s="392" t="s">
        <v>7046</v>
      </c>
      <c r="AX1069" s="450" t="s">
        <v>6540</v>
      </c>
    </row>
    <row r="1070" spans="1:50" ht="35.15" hidden="1" customHeight="1">
      <c r="A1070" s="149">
        <v>1066</v>
      </c>
      <c r="B1070" s="597" t="s">
        <v>2944</v>
      </c>
      <c r="C1070" s="597"/>
      <c r="D1070" s="597" t="s">
        <v>7047</v>
      </c>
      <c r="E1070" s="597" t="s">
        <v>7048</v>
      </c>
      <c r="F1070" s="597" t="s">
        <v>281</v>
      </c>
      <c r="G1070" s="597">
        <v>1</v>
      </c>
      <c r="H1070" s="597">
        <v>0</v>
      </c>
      <c r="I1070" s="597" t="s">
        <v>6679</v>
      </c>
      <c r="J1070" s="597" t="s">
        <v>6742</v>
      </c>
      <c r="K1070" s="597" t="s">
        <v>2944</v>
      </c>
      <c r="L1070" s="597" t="s">
        <v>339</v>
      </c>
      <c r="M1070" s="597" t="s">
        <v>285</v>
      </c>
      <c r="N1070" s="597" t="s">
        <v>7048</v>
      </c>
      <c r="O1070" s="597" t="s">
        <v>7048</v>
      </c>
      <c r="P1070" s="597" t="s">
        <v>7049</v>
      </c>
      <c r="Q1070" s="597">
        <v>11579</v>
      </c>
      <c r="R1070" s="621">
        <v>11064</v>
      </c>
      <c r="S1070" s="621">
        <v>9631</v>
      </c>
      <c r="T1070" s="621">
        <v>997</v>
      </c>
      <c r="U1070" s="621">
        <v>436</v>
      </c>
      <c r="V1070" s="621">
        <v>1433</v>
      </c>
      <c r="W1070" s="622">
        <v>0.87050000000000005</v>
      </c>
      <c r="X1070" s="464">
        <v>0</v>
      </c>
      <c r="Y1070" s="464">
        <v>1</v>
      </c>
      <c r="Z1070" s="464">
        <v>1</v>
      </c>
      <c r="AA1070" s="464">
        <v>0</v>
      </c>
      <c r="AB1070" s="464" t="s">
        <v>2944</v>
      </c>
      <c r="AC1070" s="463" t="s">
        <v>7050</v>
      </c>
      <c r="AD1070" s="463"/>
      <c r="AE1070" s="463"/>
      <c r="AF1070" s="463"/>
      <c r="AG1070" s="463"/>
      <c r="AH1070" s="463"/>
      <c r="AI1070" s="463"/>
      <c r="AJ1070" s="460"/>
      <c r="AK1070" s="460"/>
      <c r="AL1070" s="460"/>
      <c r="AM1070" s="460"/>
      <c r="AN1070" s="460"/>
      <c r="AO1070" s="460"/>
      <c r="AP1070" s="463" t="s">
        <v>289</v>
      </c>
      <c r="AQ1070" s="463">
        <v>0</v>
      </c>
      <c r="AT1070" s="177" t="s">
        <v>1056</v>
      </c>
      <c r="AU1070" s="392" t="s">
        <v>6548</v>
      </c>
      <c r="AV1070" s="392" t="s">
        <v>7051</v>
      </c>
      <c r="AW1070" s="392" t="s">
        <v>6545</v>
      </c>
      <c r="AX1070" s="450" t="s">
        <v>6545</v>
      </c>
    </row>
    <row r="1071" spans="1:50" ht="35.15" hidden="1" customHeight="1">
      <c r="A1071" s="149">
        <v>1067</v>
      </c>
      <c r="B1071" s="597" t="s">
        <v>1319</v>
      </c>
      <c r="C1071" s="597"/>
      <c r="D1071" s="597" t="s">
        <v>7052</v>
      </c>
      <c r="E1071" s="597" t="s">
        <v>7053</v>
      </c>
      <c r="F1071" s="597" t="s">
        <v>281</v>
      </c>
      <c r="G1071" s="597">
        <v>3</v>
      </c>
      <c r="H1071" s="597">
        <v>0</v>
      </c>
      <c r="I1071" s="597" t="s">
        <v>6679</v>
      </c>
      <c r="J1071" s="597" t="s">
        <v>6704</v>
      </c>
      <c r="K1071" s="597" t="s">
        <v>2125</v>
      </c>
      <c r="L1071" s="597" t="s">
        <v>1322</v>
      </c>
      <c r="M1071" s="597" t="s">
        <v>285</v>
      </c>
      <c r="N1071" s="597" t="s">
        <v>7053</v>
      </c>
      <c r="O1071" s="597" t="s">
        <v>7053</v>
      </c>
      <c r="P1071" s="597" t="s">
        <v>7054</v>
      </c>
      <c r="Q1071" s="597">
        <v>9937</v>
      </c>
      <c r="R1071" s="621">
        <v>9598</v>
      </c>
      <c r="S1071" s="621">
        <v>5108</v>
      </c>
      <c r="T1071" s="621">
        <v>4311</v>
      </c>
      <c r="U1071" s="621">
        <v>179</v>
      </c>
      <c r="V1071" s="621">
        <v>4490</v>
      </c>
      <c r="W1071" s="622">
        <v>0.53220000000000001</v>
      </c>
      <c r="X1071" s="464">
        <v>0</v>
      </c>
      <c r="Y1071" s="464">
        <v>0</v>
      </c>
      <c r="Z1071" s="464">
        <v>1</v>
      </c>
      <c r="AA1071" s="464">
        <v>0</v>
      </c>
      <c r="AB1071" s="464" t="s">
        <v>1319</v>
      </c>
      <c r="AC1071" s="463" t="s">
        <v>7055</v>
      </c>
      <c r="AD1071" s="464" t="s">
        <v>7056</v>
      </c>
      <c r="AE1071" s="464" t="s">
        <v>7057</v>
      </c>
      <c r="AF1071" s="463"/>
      <c r="AG1071" s="463"/>
      <c r="AH1071" s="463"/>
      <c r="AI1071" s="463"/>
      <c r="AJ1071" s="460"/>
      <c r="AK1071" s="460"/>
      <c r="AL1071" s="460"/>
      <c r="AM1071" s="460"/>
      <c r="AN1071" s="460"/>
      <c r="AO1071" s="460"/>
      <c r="AP1071" s="463" t="s">
        <v>289</v>
      </c>
      <c r="AQ1071" s="463">
        <v>0</v>
      </c>
      <c r="AT1071" s="177" t="s">
        <v>1056</v>
      </c>
      <c r="AU1071" s="392" t="s">
        <v>6553</v>
      </c>
      <c r="AV1071" s="392" t="s">
        <v>7058</v>
      </c>
      <c r="AW1071" s="392" t="s">
        <v>6551</v>
      </c>
      <c r="AX1071" s="450" t="s">
        <v>6551</v>
      </c>
    </row>
    <row r="1072" spans="1:50" ht="35.15" hidden="1" customHeight="1">
      <c r="A1072" s="149">
        <v>1068</v>
      </c>
      <c r="B1072" s="597" t="s">
        <v>2944</v>
      </c>
      <c r="C1072" s="597"/>
      <c r="D1072" s="597" t="s">
        <v>7059</v>
      </c>
      <c r="E1072" s="597" t="s">
        <v>7060</v>
      </c>
      <c r="F1072" s="597" t="s">
        <v>281</v>
      </c>
      <c r="G1072" s="597">
        <v>2</v>
      </c>
      <c r="H1072" s="597">
        <v>0</v>
      </c>
      <c r="I1072" s="597" t="s">
        <v>6679</v>
      </c>
      <c r="J1072" s="597" t="s">
        <v>6844</v>
      </c>
      <c r="K1072" s="597" t="s">
        <v>2948</v>
      </c>
      <c r="L1072" s="597" t="s">
        <v>2949</v>
      </c>
      <c r="M1072" s="597" t="s">
        <v>1062</v>
      </c>
      <c r="N1072" s="597" t="s">
        <v>7060</v>
      </c>
      <c r="O1072" s="597" t="s">
        <v>7060</v>
      </c>
      <c r="P1072" s="597" t="s">
        <v>7061</v>
      </c>
      <c r="Q1072" s="597">
        <v>7419</v>
      </c>
      <c r="R1072" s="621">
        <v>7388</v>
      </c>
      <c r="S1072" s="621">
        <v>5622</v>
      </c>
      <c r="T1072" s="621">
        <v>1692</v>
      </c>
      <c r="U1072" s="621">
        <v>74</v>
      </c>
      <c r="V1072" s="621">
        <v>1766</v>
      </c>
      <c r="W1072" s="622">
        <v>0.76100000000000001</v>
      </c>
      <c r="X1072" s="464">
        <v>0</v>
      </c>
      <c r="Y1072" s="623">
        <v>0</v>
      </c>
      <c r="Z1072" s="464">
        <v>1</v>
      </c>
      <c r="AA1072" s="464">
        <v>0</v>
      </c>
      <c r="AB1072" s="464" t="s">
        <v>2944</v>
      </c>
      <c r="AC1072" s="463" t="s">
        <v>7062</v>
      </c>
      <c r="AD1072" s="463" t="s">
        <v>7063</v>
      </c>
      <c r="AE1072" s="463"/>
      <c r="AF1072" s="463"/>
      <c r="AG1072" s="463"/>
      <c r="AH1072" s="463"/>
      <c r="AI1072" s="463"/>
      <c r="AJ1072" s="460"/>
      <c r="AK1072" s="460"/>
      <c r="AL1072" s="460"/>
      <c r="AM1072" s="460"/>
      <c r="AN1072" s="460"/>
      <c r="AO1072" s="460"/>
      <c r="AP1072" s="463" t="s">
        <v>289</v>
      </c>
      <c r="AQ1072" s="463">
        <v>0</v>
      </c>
      <c r="AT1072" s="177" t="s">
        <v>1056</v>
      </c>
      <c r="AU1072" s="392" t="s">
        <v>6558</v>
      </c>
      <c r="AV1072" s="392" t="s">
        <v>7064</v>
      </c>
      <c r="AW1072" s="392" t="s">
        <v>7065</v>
      </c>
      <c r="AX1072" s="450" t="s">
        <v>6556</v>
      </c>
    </row>
    <row r="1073" spans="1:50" ht="35.15" hidden="1" customHeight="1">
      <c r="A1073" s="149">
        <v>1069</v>
      </c>
      <c r="B1073" s="597" t="s">
        <v>2944</v>
      </c>
      <c r="C1073" s="597"/>
      <c r="D1073" s="597" t="s">
        <v>7066</v>
      </c>
      <c r="E1073" s="597" t="s">
        <v>7067</v>
      </c>
      <c r="F1073" s="597" t="s">
        <v>281</v>
      </c>
      <c r="G1073" s="597">
        <v>1</v>
      </c>
      <c r="H1073" s="597">
        <v>0</v>
      </c>
      <c r="I1073" s="597" t="s">
        <v>6679</v>
      </c>
      <c r="J1073" s="597" t="s">
        <v>6742</v>
      </c>
      <c r="K1073" s="597" t="s">
        <v>2944</v>
      </c>
      <c r="L1073" s="597" t="s">
        <v>339</v>
      </c>
      <c r="M1073" s="597" t="s">
        <v>285</v>
      </c>
      <c r="N1073" s="597" t="s">
        <v>7067</v>
      </c>
      <c r="O1073" s="597" t="s">
        <v>7068</v>
      </c>
      <c r="P1073" s="597" t="s">
        <v>7069</v>
      </c>
      <c r="Q1073" s="597">
        <v>3601</v>
      </c>
      <c r="R1073" s="621">
        <v>3626</v>
      </c>
      <c r="S1073" s="621">
        <v>1264</v>
      </c>
      <c r="T1073" s="621">
        <v>2254</v>
      </c>
      <c r="U1073" s="621">
        <v>108</v>
      </c>
      <c r="V1073" s="621">
        <v>2362</v>
      </c>
      <c r="W1073" s="622">
        <v>0.34860000000000002</v>
      </c>
      <c r="X1073" s="464">
        <v>0</v>
      </c>
      <c r="Y1073" s="464">
        <v>1</v>
      </c>
      <c r="Z1073" s="464">
        <v>1</v>
      </c>
      <c r="AA1073" s="464">
        <v>0</v>
      </c>
      <c r="AB1073" s="464" t="s">
        <v>2944</v>
      </c>
      <c r="AC1073" s="463" t="s">
        <v>7070</v>
      </c>
      <c r="AD1073" s="463"/>
      <c r="AE1073" s="463"/>
      <c r="AF1073" s="463"/>
      <c r="AG1073" s="463"/>
      <c r="AH1073" s="463"/>
      <c r="AI1073" s="463"/>
      <c r="AJ1073" s="460"/>
      <c r="AK1073" s="460"/>
      <c r="AL1073" s="460"/>
      <c r="AM1073" s="460"/>
      <c r="AN1073" s="460"/>
      <c r="AO1073" s="460"/>
      <c r="AP1073" s="463" t="s">
        <v>289</v>
      </c>
      <c r="AQ1073" s="463">
        <v>0</v>
      </c>
      <c r="AT1073" s="177" t="s">
        <v>1069</v>
      </c>
      <c r="AU1073" s="594" t="s">
        <v>6564</v>
      </c>
      <c r="AV1073" s="392" t="s">
        <v>7071</v>
      </c>
      <c r="AW1073" s="595" t="s">
        <v>6562</v>
      </c>
      <c r="AX1073" s="450" t="s">
        <v>6562</v>
      </c>
    </row>
    <row r="1074" spans="1:50" ht="35.15" hidden="1" customHeight="1">
      <c r="A1074" s="149">
        <v>1070</v>
      </c>
      <c r="B1074" s="597" t="s">
        <v>1319</v>
      </c>
      <c r="C1074" s="597"/>
      <c r="D1074" s="597" t="s">
        <v>7072</v>
      </c>
      <c r="E1074" s="597" t="s">
        <v>7073</v>
      </c>
      <c r="F1074" s="597" t="s">
        <v>281</v>
      </c>
      <c r="G1074" s="597">
        <v>1</v>
      </c>
      <c r="H1074" s="597">
        <v>0</v>
      </c>
      <c r="I1074" s="597" t="s">
        <v>6679</v>
      </c>
      <c r="J1074" s="597" t="s">
        <v>6704</v>
      </c>
      <c r="K1074" s="597" t="s">
        <v>7073</v>
      </c>
      <c r="L1074" s="597" t="s">
        <v>1322</v>
      </c>
      <c r="M1074" s="597" t="s">
        <v>285</v>
      </c>
      <c r="N1074" s="597" t="s">
        <v>7073</v>
      </c>
      <c r="O1074" s="597" t="s">
        <v>7073</v>
      </c>
      <c r="P1074" s="597" t="s">
        <v>7074</v>
      </c>
      <c r="Q1074" s="597">
        <v>8108</v>
      </c>
      <c r="R1074" s="621">
        <v>8399</v>
      </c>
      <c r="S1074" s="621">
        <v>2561</v>
      </c>
      <c r="T1074" s="621">
        <v>5465</v>
      </c>
      <c r="U1074" s="621">
        <v>297</v>
      </c>
      <c r="V1074" s="621">
        <v>5838</v>
      </c>
      <c r="W1074" s="622">
        <v>0.3049</v>
      </c>
      <c r="X1074" s="464">
        <v>0</v>
      </c>
      <c r="Y1074" s="464">
        <v>1</v>
      </c>
      <c r="Z1074" s="464">
        <v>0</v>
      </c>
      <c r="AA1074" s="464">
        <v>0</v>
      </c>
      <c r="AB1074" s="464" t="s">
        <v>1319</v>
      </c>
      <c r="AC1074" s="463" t="s">
        <v>7075</v>
      </c>
      <c r="AD1074" s="463"/>
      <c r="AE1074" s="463"/>
      <c r="AF1074" s="463"/>
      <c r="AG1074" s="463"/>
      <c r="AH1074" s="463"/>
      <c r="AI1074" s="463"/>
      <c r="AJ1074" s="460"/>
      <c r="AK1074" s="460"/>
      <c r="AL1074" s="460"/>
      <c r="AM1074" s="460"/>
      <c r="AN1074" s="460"/>
      <c r="AO1074" s="460"/>
      <c r="AP1074" s="463" t="s">
        <v>289</v>
      </c>
      <c r="AQ1074" s="463">
        <v>0</v>
      </c>
      <c r="AT1074" s="177" t="s">
        <v>1056</v>
      </c>
      <c r="AU1074" s="392" t="s">
        <v>6570</v>
      </c>
      <c r="AV1074" s="392" t="s">
        <v>7076</v>
      </c>
      <c r="AW1074" s="392" t="s">
        <v>6568</v>
      </c>
      <c r="AX1074" s="450" t="s">
        <v>6568</v>
      </c>
    </row>
    <row r="1075" spans="1:50" ht="35.15" hidden="1" customHeight="1">
      <c r="A1075" s="149">
        <v>1071</v>
      </c>
      <c r="B1075" s="597" t="s">
        <v>1319</v>
      </c>
      <c r="C1075" s="597"/>
      <c r="D1075" s="597" t="s">
        <v>7077</v>
      </c>
      <c r="E1075" s="597" t="s">
        <v>7078</v>
      </c>
      <c r="F1075" s="597" t="s">
        <v>281</v>
      </c>
      <c r="G1075" s="597">
        <v>1</v>
      </c>
      <c r="H1075" s="597">
        <v>0</v>
      </c>
      <c r="I1075" s="597" t="s">
        <v>6679</v>
      </c>
      <c r="J1075" s="597" t="s">
        <v>6704</v>
      </c>
      <c r="K1075" s="597" t="s">
        <v>1319</v>
      </c>
      <c r="L1075" s="597" t="s">
        <v>1322</v>
      </c>
      <c r="M1075" s="597" t="s">
        <v>285</v>
      </c>
      <c r="N1075" s="597" t="s">
        <v>7078</v>
      </c>
      <c r="O1075" s="597" t="s">
        <v>7078</v>
      </c>
      <c r="P1075" s="597" t="s">
        <v>7079</v>
      </c>
      <c r="Q1075" s="597">
        <v>5783</v>
      </c>
      <c r="R1075" s="621">
        <v>5783</v>
      </c>
      <c r="S1075" s="621">
        <v>5683</v>
      </c>
      <c r="T1075" s="621">
        <v>60</v>
      </c>
      <c r="U1075" s="621">
        <v>40</v>
      </c>
      <c r="V1075" s="621">
        <v>100</v>
      </c>
      <c r="W1075" s="622">
        <v>0.98270000000000002</v>
      </c>
      <c r="X1075" s="464">
        <v>1</v>
      </c>
      <c r="Y1075" s="464">
        <v>1</v>
      </c>
      <c r="Z1075" s="464">
        <v>1</v>
      </c>
      <c r="AA1075" s="464">
        <v>1</v>
      </c>
      <c r="AB1075" s="464" t="s">
        <v>1319</v>
      </c>
      <c r="AC1075" s="463" t="s">
        <v>7080</v>
      </c>
      <c r="AD1075" s="463"/>
      <c r="AE1075" s="463"/>
      <c r="AF1075" s="463"/>
      <c r="AG1075" s="463"/>
      <c r="AH1075" s="463"/>
      <c r="AI1075" s="463"/>
      <c r="AJ1075" s="460"/>
      <c r="AK1075" s="460"/>
      <c r="AL1075" s="460"/>
      <c r="AM1075" s="460"/>
      <c r="AN1075" s="460"/>
      <c r="AO1075" s="460"/>
      <c r="AP1075" s="463" t="s">
        <v>289</v>
      </c>
      <c r="AQ1075" s="463">
        <v>0</v>
      </c>
      <c r="AT1075" s="177" t="s">
        <v>1056</v>
      </c>
      <c r="AU1075" s="392" t="s">
        <v>6576</v>
      </c>
      <c r="AV1075" s="392" t="s">
        <v>7081</v>
      </c>
      <c r="AW1075" s="392" t="s">
        <v>6574</v>
      </c>
      <c r="AX1075" s="450" t="s">
        <v>6574</v>
      </c>
    </row>
    <row r="1076" spans="1:50" ht="35.15" hidden="1" customHeight="1">
      <c r="A1076" s="149">
        <v>1072</v>
      </c>
      <c r="B1076" s="597" t="s">
        <v>2944</v>
      </c>
      <c r="C1076" s="597"/>
      <c r="D1076" s="597" t="s">
        <v>7082</v>
      </c>
      <c r="E1076" s="597" t="s">
        <v>7083</v>
      </c>
      <c r="F1076" s="597" t="s">
        <v>281</v>
      </c>
      <c r="G1076" s="597">
        <v>1</v>
      </c>
      <c r="H1076" s="597">
        <v>0</v>
      </c>
      <c r="I1076" s="597" t="s">
        <v>6679</v>
      </c>
      <c r="J1076" s="597" t="s">
        <v>6865</v>
      </c>
      <c r="K1076" s="597" t="s">
        <v>2944</v>
      </c>
      <c r="L1076" s="597" t="s">
        <v>2949</v>
      </c>
      <c r="M1076" s="597" t="s">
        <v>1062</v>
      </c>
      <c r="N1076" s="597" t="s">
        <v>7083</v>
      </c>
      <c r="O1076" s="597" t="s">
        <v>7084</v>
      </c>
      <c r="P1076" s="597" t="s">
        <v>7085</v>
      </c>
      <c r="Q1076" s="597">
        <v>10914</v>
      </c>
      <c r="R1076" s="621">
        <v>10548</v>
      </c>
      <c r="S1076" s="621">
        <v>6876</v>
      </c>
      <c r="T1076" s="621">
        <v>3643</v>
      </c>
      <c r="U1076" s="621">
        <v>29</v>
      </c>
      <c r="V1076" s="621">
        <v>3672</v>
      </c>
      <c r="W1076" s="622">
        <v>0.65190000000000003</v>
      </c>
      <c r="X1076" s="464">
        <v>0</v>
      </c>
      <c r="Y1076" s="464">
        <v>0</v>
      </c>
      <c r="Z1076" s="464">
        <v>1</v>
      </c>
      <c r="AA1076" s="464">
        <v>0</v>
      </c>
      <c r="AB1076" s="464" t="s">
        <v>2944</v>
      </c>
      <c r="AC1076" s="463" t="s">
        <v>7086</v>
      </c>
      <c r="AD1076" s="463"/>
      <c r="AE1076" s="463"/>
      <c r="AF1076" s="463"/>
      <c r="AG1076" s="463"/>
      <c r="AH1076" s="463"/>
      <c r="AI1076" s="463"/>
      <c r="AJ1076" s="460"/>
      <c r="AK1076" s="460"/>
      <c r="AL1076" s="460"/>
      <c r="AM1076" s="460"/>
      <c r="AN1076" s="460"/>
      <c r="AO1076" s="460"/>
      <c r="AP1076" s="463" t="s">
        <v>289</v>
      </c>
      <c r="AQ1076" s="463">
        <v>0</v>
      </c>
      <c r="AT1076" s="177" t="s">
        <v>1056</v>
      </c>
      <c r="AU1076" s="392" t="s">
        <v>6582</v>
      </c>
      <c r="AV1076" s="392" t="s">
        <v>7087</v>
      </c>
      <c r="AW1076" s="392" t="s">
        <v>7088</v>
      </c>
      <c r="AX1076" s="450" t="s">
        <v>6580</v>
      </c>
    </row>
    <row r="1077" spans="1:50" ht="35.15" hidden="1" customHeight="1">
      <c r="A1077" s="149">
        <v>1073</v>
      </c>
      <c r="B1077" s="597" t="s">
        <v>2944</v>
      </c>
      <c r="C1077" s="597"/>
      <c r="D1077" s="597" t="s">
        <v>7089</v>
      </c>
      <c r="E1077" s="597" t="s">
        <v>7090</v>
      </c>
      <c r="F1077" s="597" t="s">
        <v>281</v>
      </c>
      <c r="G1077" s="597">
        <v>1</v>
      </c>
      <c r="H1077" s="597">
        <v>0</v>
      </c>
      <c r="I1077" s="597" t="s">
        <v>6679</v>
      </c>
      <c r="J1077" s="597" t="s">
        <v>6815</v>
      </c>
      <c r="K1077" s="597" t="s">
        <v>4721</v>
      </c>
      <c r="L1077" s="597" t="s">
        <v>284</v>
      </c>
      <c r="M1077" s="597" t="s">
        <v>285</v>
      </c>
      <c r="N1077" s="597" t="s">
        <v>7090</v>
      </c>
      <c r="O1077" s="597" t="s">
        <v>7090</v>
      </c>
      <c r="P1077" s="597" t="s">
        <v>7091</v>
      </c>
      <c r="Q1077" s="597">
        <v>6725</v>
      </c>
      <c r="R1077" s="621">
        <v>6625</v>
      </c>
      <c r="S1077" s="621">
        <v>6625</v>
      </c>
      <c r="T1077" s="621">
        <v>0</v>
      </c>
      <c r="U1077" s="621">
        <v>0</v>
      </c>
      <c r="V1077" s="621">
        <v>0</v>
      </c>
      <c r="W1077" s="622">
        <v>1</v>
      </c>
      <c r="X1077" s="464">
        <v>1</v>
      </c>
      <c r="Y1077" s="464">
        <v>1</v>
      </c>
      <c r="Z1077" s="464">
        <v>1</v>
      </c>
      <c r="AA1077" s="464">
        <v>1</v>
      </c>
      <c r="AB1077" s="464" t="s">
        <v>2944</v>
      </c>
      <c r="AC1077" s="463" t="s">
        <v>7092</v>
      </c>
      <c r="AD1077" s="463"/>
      <c r="AE1077" s="463"/>
      <c r="AF1077" s="463"/>
      <c r="AG1077" s="463"/>
      <c r="AH1077" s="463"/>
      <c r="AI1077" s="463"/>
      <c r="AJ1077" s="460"/>
      <c r="AK1077" s="460"/>
      <c r="AL1077" s="460"/>
      <c r="AM1077" s="460"/>
      <c r="AN1077" s="460"/>
      <c r="AO1077" s="460"/>
      <c r="AP1077" s="463" t="s">
        <v>289</v>
      </c>
      <c r="AQ1077" s="463">
        <v>0</v>
      </c>
      <c r="AT1077" s="177" t="s">
        <v>1056</v>
      </c>
      <c r="AU1077" s="392" t="s">
        <v>6588</v>
      </c>
      <c r="AV1077" s="392" t="s">
        <v>7093</v>
      </c>
      <c r="AW1077" s="392" t="s">
        <v>6586</v>
      </c>
      <c r="AX1077" s="450" t="s">
        <v>6586</v>
      </c>
    </row>
    <row r="1078" spans="1:50" ht="35.15" hidden="1" customHeight="1">
      <c r="A1078" s="149">
        <v>1074</v>
      </c>
      <c r="B1078" s="597" t="s">
        <v>1076</v>
      </c>
      <c r="C1078" s="597"/>
      <c r="D1078" s="597" t="s">
        <v>7094</v>
      </c>
      <c r="E1078" s="597" t="s">
        <v>7095</v>
      </c>
      <c r="F1078" s="597" t="s">
        <v>281</v>
      </c>
      <c r="G1078" s="597">
        <v>1</v>
      </c>
      <c r="H1078" s="597">
        <v>0</v>
      </c>
      <c r="I1078" s="597" t="s">
        <v>6679</v>
      </c>
      <c r="J1078" s="597" t="s">
        <v>6837</v>
      </c>
      <c r="K1078" s="597" t="s">
        <v>2132</v>
      </c>
      <c r="L1078" s="597" t="s">
        <v>1108</v>
      </c>
      <c r="M1078" s="597" t="s">
        <v>1062</v>
      </c>
      <c r="N1078" s="597" t="s">
        <v>7095</v>
      </c>
      <c r="O1078" s="597" t="s">
        <v>7095</v>
      </c>
      <c r="P1078" s="597" t="s">
        <v>7096</v>
      </c>
      <c r="Q1078" s="597">
        <v>7685</v>
      </c>
      <c r="R1078" s="621">
        <v>7686</v>
      </c>
      <c r="S1078" s="621">
        <v>7536</v>
      </c>
      <c r="T1078" s="621">
        <v>119</v>
      </c>
      <c r="U1078" s="621">
        <v>31</v>
      </c>
      <c r="V1078" s="621">
        <v>150</v>
      </c>
      <c r="W1078" s="622">
        <v>0.98050000000000004</v>
      </c>
      <c r="X1078" s="464">
        <v>1</v>
      </c>
      <c r="Y1078" s="464">
        <v>1</v>
      </c>
      <c r="Z1078" s="595">
        <v>1</v>
      </c>
      <c r="AA1078" s="595">
        <v>1</v>
      </c>
      <c r="AB1078" s="595" t="s">
        <v>1076</v>
      </c>
      <c r="AC1078" s="463" t="s">
        <v>7097</v>
      </c>
      <c r="AD1078" s="463"/>
      <c r="AE1078" s="463"/>
      <c r="AF1078" s="463"/>
      <c r="AG1078" s="463"/>
      <c r="AH1078" s="463"/>
      <c r="AI1078" s="463"/>
      <c r="AJ1078" s="460"/>
      <c r="AK1078" s="460"/>
      <c r="AL1078" s="460"/>
      <c r="AM1078" s="460"/>
      <c r="AN1078" s="460"/>
      <c r="AO1078" s="460"/>
      <c r="AP1078" s="463" t="s">
        <v>289</v>
      </c>
      <c r="AQ1078" s="463">
        <v>0</v>
      </c>
      <c r="AT1078" s="177" t="s">
        <v>1056</v>
      </c>
      <c r="AU1078" s="392" t="s">
        <v>6594</v>
      </c>
      <c r="AV1078" s="392" t="s">
        <v>7098</v>
      </c>
      <c r="AW1078" s="392" t="s">
        <v>6592</v>
      </c>
      <c r="AX1078" s="450" t="s">
        <v>6592</v>
      </c>
    </row>
    <row r="1079" spans="1:50" ht="35.15" hidden="1" customHeight="1">
      <c r="A1079" s="149">
        <v>1075</v>
      </c>
      <c r="B1079" s="597" t="s">
        <v>2944</v>
      </c>
      <c r="C1079" s="597"/>
      <c r="D1079" s="597" t="s">
        <v>7099</v>
      </c>
      <c r="E1079" s="597" t="s">
        <v>7100</v>
      </c>
      <c r="F1079" s="597" t="s">
        <v>281</v>
      </c>
      <c r="G1079" s="597">
        <v>1</v>
      </c>
      <c r="H1079" s="597">
        <v>0</v>
      </c>
      <c r="I1079" s="597" t="s">
        <v>6679</v>
      </c>
      <c r="J1079" s="597" t="s">
        <v>6837</v>
      </c>
      <c r="K1079" s="597" t="s">
        <v>2948</v>
      </c>
      <c r="L1079" s="597" t="s">
        <v>2949</v>
      </c>
      <c r="M1079" s="597" t="s">
        <v>1062</v>
      </c>
      <c r="N1079" s="597" t="s">
        <v>7100</v>
      </c>
      <c r="O1079" s="597" t="s">
        <v>7100</v>
      </c>
      <c r="P1079" s="597" t="s">
        <v>7101</v>
      </c>
      <c r="Q1079" s="597">
        <v>5683</v>
      </c>
      <c r="R1079" s="621">
        <v>5730</v>
      </c>
      <c r="S1079" s="621">
        <v>4829</v>
      </c>
      <c r="T1079" s="621">
        <v>867</v>
      </c>
      <c r="U1079" s="621">
        <v>34</v>
      </c>
      <c r="V1079" s="621">
        <v>901</v>
      </c>
      <c r="W1079" s="622">
        <v>0.84279999999999999</v>
      </c>
      <c r="X1079" s="464">
        <v>0</v>
      </c>
      <c r="Y1079" s="464">
        <v>1</v>
      </c>
      <c r="Z1079" s="464">
        <v>1</v>
      </c>
      <c r="AA1079" s="464">
        <v>0</v>
      </c>
      <c r="AB1079" s="464" t="s">
        <v>2944</v>
      </c>
      <c r="AC1079" s="463" t="s">
        <v>7102</v>
      </c>
      <c r="AD1079" s="463"/>
      <c r="AE1079" s="463"/>
      <c r="AF1079" s="463"/>
      <c r="AG1079" s="463"/>
      <c r="AH1079" s="463"/>
      <c r="AI1079" s="463"/>
      <c r="AJ1079" s="460"/>
      <c r="AK1079" s="460"/>
      <c r="AL1079" s="460"/>
      <c r="AM1079" s="460"/>
      <c r="AN1079" s="460"/>
      <c r="AO1079" s="460"/>
      <c r="AP1079" s="463" t="s">
        <v>289</v>
      </c>
      <c r="AQ1079" s="463">
        <v>0</v>
      </c>
      <c r="AT1079" s="177" t="s">
        <v>1056</v>
      </c>
      <c r="AU1079" s="392" t="s">
        <v>6595</v>
      </c>
      <c r="AV1079" s="392" t="s">
        <v>7103</v>
      </c>
      <c r="AW1079" s="392" t="s">
        <v>7104</v>
      </c>
      <c r="AX1079" s="450" t="s">
        <v>6592</v>
      </c>
    </row>
    <row r="1080" spans="1:50" ht="35.15" hidden="1" customHeight="1">
      <c r="A1080" s="149">
        <v>1076</v>
      </c>
      <c r="B1080" s="597" t="s">
        <v>1319</v>
      </c>
      <c r="C1080" s="597"/>
      <c r="D1080" s="597" t="s">
        <v>7105</v>
      </c>
      <c r="E1080" s="597" t="s">
        <v>7106</v>
      </c>
      <c r="F1080" s="597" t="s">
        <v>281</v>
      </c>
      <c r="G1080" s="597">
        <v>1</v>
      </c>
      <c r="H1080" s="597">
        <v>0</v>
      </c>
      <c r="I1080" s="597" t="s">
        <v>6679</v>
      </c>
      <c r="J1080" s="597" t="s">
        <v>6898</v>
      </c>
      <c r="K1080" s="597" t="s">
        <v>2125</v>
      </c>
      <c r="L1080" s="597" t="s">
        <v>1322</v>
      </c>
      <c r="M1080" s="597" t="s">
        <v>285</v>
      </c>
      <c r="N1080" s="597" t="s">
        <v>7106</v>
      </c>
      <c r="O1080" s="597" t="s">
        <v>7106</v>
      </c>
      <c r="P1080" s="597" t="s">
        <v>7107</v>
      </c>
      <c r="Q1080" s="597">
        <v>5272</v>
      </c>
      <c r="R1080" s="621">
        <v>5034</v>
      </c>
      <c r="S1080" s="621">
        <v>4952</v>
      </c>
      <c r="T1080" s="621">
        <v>82</v>
      </c>
      <c r="U1080" s="621">
        <v>0</v>
      </c>
      <c r="V1080" s="621">
        <v>82</v>
      </c>
      <c r="W1080" s="622">
        <v>0.98370000000000002</v>
      </c>
      <c r="X1080" s="464">
        <v>1</v>
      </c>
      <c r="Y1080" s="464">
        <v>0</v>
      </c>
      <c r="Z1080" s="464">
        <v>1</v>
      </c>
      <c r="AA1080" s="464">
        <v>0</v>
      </c>
      <c r="AB1080" s="464" t="s">
        <v>1319</v>
      </c>
      <c r="AC1080" s="463" t="s">
        <v>7108</v>
      </c>
      <c r="AD1080" s="463"/>
      <c r="AE1080" s="463"/>
      <c r="AF1080" s="463"/>
      <c r="AG1080" s="463"/>
      <c r="AH1080" s="463"/>
      <c r="AI1080" s="463"/>
      <c r="AJ1080" s="460"/>
      <c r="AK1080" s="460"/>
      <c r="AL1080" s="460"/>
      <c r="AM1080" s="460"/>
      <c r="AN1080" s="460"/>
      <c r="AO1080" s="460"/>
      <c r="AP1080" s="463" t="s">
        <v>289</v>
      </c>
      <c r="AQ1080" s="463">
        <v>0</v>
      </c>
      <c r="AT1080" s="177" t="s">
        <v>1056</v>
      </c>
      <c r="AU1080" s="392" t="s">
        <v>6601</v>
      </c>
      <c r="AV1080" s="392" t="s">
        <v>7109</v>
      </c>
      <c r="AW1080" s="392" t="s">
        <v>6599</v>
      </c>
      <c r="AX1080" s="450" t="s">
        <v>6599</v>
      </c>
    </row>
    <row r="1081" spans="1:50" ht="35.15" hidden="1" customHeight="1">
      <c r="A1081" s="149">
        <v>1077</v>
      </c>
      <c r="B1081" s="597" t="s">
        <v>2944</v>
      </c>
      <c r="C1081" s="597"/>
      <c r="D1081" s="597" t="s">
        <v>7110</v>
      </c>
      <c r="E1081" s="597" t="s">
        <v>7111</v>
      </c>
      <c r="F1081" s="597" t="s">
        <v>281</v>
      </c>
      <c r="G1081" s="597">
        <v>1</v>
      </c>
      <c r="H1081" s="597">
        <v>0</v>
      </c>
      <c r="I1081" s="597" t="s">
        <v>6679</v>
      </c>
      <c r="J1081" s="597" t="s">
        <v>6905</v>
      </c>
      <c r="K1081" s="597" t="s">
        <v>2948</v>
      </c>
      <c r="L1081" s="597" t="s">
        <v>2949</v>
      </c>
      <c r="M1081" s="597" t="s">
        <v>1062</v>
      </c>
      <c r="N1081" s="597" t="s">
        <v>7111</v>
      </c>
      <c r="O1081" s="597" t="s">
        <v>7111</v>
      </c>
      <c r="P1081" s="597" t="s">
        <v>7112</v>
      </c>
      <c r="Q1081" s="597">
        <v>7361</v>
      </c>
      <c r="R1081" s="621">
        <v>7361</v>
      </c>
      <c r="S1081" s="621">
        <v>7331</v>
      </c>
      <c r="T1081" s="621">
        <v>0</v>
      </c>
      <c r="U1081" s="621">
        <v>30</v>
      </c>
      <c r="V1081" s="621">
        <v>30</v>
      </c>
      <c r="W1081" s="622">
        <v>0.99590000000000001</v>
      </c>
      <c r="X1081" s="464">
        <v>1</v>
      </c>
      <c r="Y1081" s="464">
        <v>1</v>
      </c>
      <c r="Z1081" s="464">
        <v>1</v>
      </c>
      <c r="AA1081" s="464">
        <v>1</v>
      </c>
      <c r="AB1081" s="464" t="s">
        <v>2944</v>
      </c>
      <c r="AC1081" s="463" t="s">
        <v>7113</v>
      </c>
      <c r="AD1081" s="463"/>
      <c r="AE1081" s="463"/>
      <c r="AF1081" s="463"/>
      <c r="AG1081" s="463"/>
      <c r="AH1081" s="463"/>
      <c r="AI1081" s="463"/>
      <c r="AJ1081" s="460"/>
      <c r="AK1081" s="460"/>
      <c r="AL1081" s="460"/>
      <c r="AM1081" s="460"/>
      <c r="AN1081" s="460"/>
      <c r="AO1081" s="460"/>
      <c r="AP1081" s="463" t="s">
        <v>289</v>
      </c>
      <c r="AQ1081" s="463">
        <v>0</v>
      </c>
      <c r="AT1081" s="177" t="s">
        <v>1056</v>
      </c>
      <c r="AU1081" s="392" t="s">
        <v>6607</v>
      </c>
      <c r="AV1081" s="392" t="s">
        <v>7114</v>
      </c>
      <c r="AW1081" s="392" t="s">
        <v>6605</v>
      </c>
      <c r="AX1081" s="450" t="s">
        <v>6605</v>
      </c>
    </row>
    <row r="1082" spans="1:50" ht="35.15" hidden="1" customHeight="1">
      <c r="A1082" s="149">
        <v>1078</v>
      </c>
      <c r="B1082" s="597" t="s">
        <v>2944</v>
      </c>
      <c r="C1082" s="597"/>
      <c r="D1082" s="597" t="s">
        <v>7115</v>
      </c>
      <c r="E1082" s="597" t="s">
        <v>7116</v>
      </c>
      <c r="F1082" s="597" t="s">
        <v>281</v>
      </c>
      <c r="G1082" s="597">
        <v>1</v>
      </c>
      <c r="H1082" s="597">
        <v>0</v>
      </c>
      <c r="I1082" s="597" t="s">
        <v>6679</v>
      </c>
      <c r="J1082" s="597" t="s">
        <v>6815</v>
      </c>
      <c r="K1082" s="597" t="s">
        <v>4721</v>
      </c>
      <c r="L1082" s="597" t="s">
        <v>284</v>
      </c>
      <c r="M1082" s="597" t="s">
        <v>285</v>
      </c>
      <c r="N1082" s="597" t="s">
        <v>7116</v>
      </c>
      <c r="O1082" s="597" t="s">
        <v>7117</v>
      </c>
      <c r="P1082" s="597" t="s">
        <v>7118</v>
      </c>
      <c r="Q1082" s="597">
        <v>6589</v>
      </c>
      <c r="R1082" s="621">
        <v>6352</v>
      </c>
      <c r="S1082" s="621">
        <v>6262</v>
      </c>
      <c r="T1082" s="621">
        <v>69</v>
      </c>
      <c r="U1082" s="621">
        <v>21</v>
      </c>
      <c r="V1082" s="621">
        <v>90</v>
      </c>
      <c r="W1082" s="622">
        <v>0.98580000000000001</v>
      </c>
      <c r="X1082" s="464">
        <v>1</v>
      </c>
      <c r="Y1082" s="464">
        <v>1</v>
      </c>
      <c r="Z1082" s="464">
        <v>1</v>
      </c>
      <c r="AA1082" s="464">
        <v>1</v>
      </c>
      <c r="AB1082" s="464" t="s">
        <v>2944</v>
      </c>
      <c r="AC1082" s="463" t="s">
        <v>7119</v>
      </c>
      <c r="AD1082" s="463"/>
      <c r="AE1082" s="463"/>
      <c r="AF1082" s="463"/>
      <c r="AG1082" s="463"/>
      <c r="AH1082" s="463"/>
      <c r="AI1082" s="463"/>
      <c r="AJ1082" s="460"/>
      <c r="AK1082" s="460"/>
      <c r="AL1082" s="460"/>
      <c r="AM1082" s="460"/>
      <c r="AN1082" s="460"/>
      <c r="AO1082" s="460"/>
      <c r="AP1082" s="463" t="s">
        <v>289</v>
      </c>
      <c r="AQ1082" s="463">
        <v>0</v>
      </c>
      <c r="AT1082" s="177" t="s">
        <v>1069</v>
      </c>
      <c r="AU1082" s="392" t="s">
        <v>6613</v>
      </c>
      <c r="AV1082" s="392" t="s">
        <v>7120</v>
      </c>
      <c r="AW1082" s="392" t="s">
        <v>6611</v>
      </c>
      <c r="AX1082" s="450" t="s">
        <v>6611</v>
      </c>
    </row>
    <row r="1083" spans="1:50" ht="35.15" hidden="1" customHeight="1">
      <c r="A1083" s="149">
        <v>1079</v>
      </c>
      <c r="B1083" s="597" t="s">
        <v>1319</v>
      </c>
      <c r="C1083" s="597"/>
      <c r="D1083" s="597" t="s">
        <v>7121</v>
      </c>
      <c r="E1083" s="597" t="s">
        <v>7122</v>
      </c>
      <c r="F1083" s="597" t="s">
        <v>281</v>
      </c>
      <c r="G1083" s="597">
        <v>1</v>
      </c>
      <c r="H1083" s="597">
        <v>0</v>
      </c>
      <c r="I1083" s="597" t="s">
        <v>6679</v>
      </c>
      <c r="J1083" s="597" t="s">
        <v>6930</v>
      </c>
      <c r="K1083" s="597" t="s">
        <v>2125</v>
      </c>
      <c r="L1083" s="597" t="s">
        <v>1322</v>
      </c>
      <c r="M1083" s="597" t="s">
        <v>285</v>
      </c>
      <c r="N1083" s="597" t="s">
        <v>7123</v>
      </c>
      <c r="O1083" s="597" t="s">
        <v>7123</v>
      </c>
      <c r="P1083" s="597" t="s">
        <v>7124</v>
      </c>
      <c r="Q1083" s="597">
        <v>3107</v>
      </c>
      <c r="R1083" s="621">
        <v>3107</v>
      </c>
      <c r="S1083" s="621">
        <v>2559</v>
      </c>
      <c r="T1083" s="621">
        <v>542</v>
      </c>
      <c r="U1083" s="621">
        <v>6</v>
      </c>
      <c r="V1083" s="621">
        <v>548</v>
      </c>
      <c r="W1083" s="622">
        <v>0.8236</v>
      </c>
      <c r="X1083" s="464">
        <v>0</v>
      </c>
      <c r="Y1083" s="464">
        <v>1</v>
      </c>
      <c r="Z1083" s="464">
        <v>1</v>
      </c>
      <c r="AA1083" s="464">
        <v>0</v>
      </c>
      <c r="AB1083" s="464" t="s">
        <v>1319</v>
      </c>
      <c r="AC1083" s="463" t="s">
        <v>7125</v>
      </c>
      <c r="AD1083" s="463"/>
      <c r="AE1083" s="463"/>
      <c r="AF1083" s="463"/>
      <c r="AG1083" s="463"/>
      <c r="AH1083" s="463"/>
      <c r="AI1083" s="463"/>
      <c r="AJ1083" s="460"/>
      <c r="AK1083" s="460"/>
      <c r="AL1083" s="460"/>
      <c r="AM1083" s="460"/>
      <c r="AN1083" s="460"/>
      <c r="AO1083" s="460"/>
      <c r="AP1083" s="463" t="s">
        <v>289</v>
      </c>
      <c r="AQ1083" s="463">
        <v>0</v>
      </c>
      <c r="AT1083" s="177" t="s">
        <v>1056</v>
      </c>
      <c r="AU1083" s="392" t="s">
        <v>6619</v>
      </c>
      <c r="AV1083" s="392" t="s">
        <v>7126</v>
      </c>
      <c r="AW1083" s="392" t="s">
        <v>7127</v>
      </c>
      <c r="AX1083" s="450" t="s">
        <v>6617</v>
      </c>
    </row>
    <row r="1084" spans="1:50" ht="35.15" hidden="1" customHeight="1">
      <c r="A1084" s="149">
        <v>1080</v>
      </c>
      <c r="B1084" s="597" t="s">
        <v>2944</v>
      </c>
      <c r="C1084" s="597"/>
      <c r="D1084" s="597" t="s">
        <v>7128</v>
      </c>
      <c r="E1084" s="597" t="s">
        <v>7129</v>
      </c>
      <c r="F1084" s="597" t="s">
        <v>281</v>
      </c>
      <c r="G1084" s="597">
        <v>1</v>
      </c>
      <c r="H1084" s="597">
        <v>0</v>
      </c>
      <c r="I1084" s="597" t="s">
        <v>6679</v>
      </c>
      <c r="J1084" s="597" t="s">
        <v>6930</v>
      </c>
      <c r="K1084" s="597" t="s">
        <v>285</v>
      </c>
      <c r="L1084" s="597" t="s">
        <v>284</v>
      </c>
      <c r="M1084" s="597" t="s">
        <v>285</v>
      </c>
      <c r="N1084" s="597" t="s">
        <v>7129</v>
      </c>
      <c r="O1084" s="597" t="s">
        <v>7129</v>
      </c>
      <c r="P1084" s="597" t="s">
        <v>7130</v>
      </c>
      <c r="Q1084" s="597">
        <v>3666</v>
      </c>
      <c r="R1084" s="621">
        <v>3615</v>
      </c>
      <c r="S1084" s="621">
        <v>2896</v>
      </c>
      <c r="T1084" s="621">
        <v>660</v>
      </c>
      <c r="U1084" s="621">
        <v>59</v>
      </c>
      <c r="V1084" s="621">
        <v>719</v>
      </c>
      <c r="W1084" s="622">
        <v>0.80110000000000003</v>
      </c>
      <c r="X1084" s="464">
        <v>0</v>
      </c>
      <c r="Y1084" s="464">
        <v>1</v>
      </c>
      <c r="Z1084" s="464">
        <v>1</v>
      </c>
      <c r="AA1084" s="464">
        <v>0</v>
      </c>
      <c r="AB1084" s="464" t="s">
        <v>2944</v>
      </c>
      <c r="AC1084" s="463" t="s">
        <v>7131</v>
      </c>
      <c r="AD1084" s="463"/>
      <c r="AE1084" s="463"/>
      <c r="AF1084" s="463"/>
      <c r="AG1084" s="463"/>
      <c r="AH1084" s="463"/>
      <c r="AI1084" s="463"/>
      <c r="AJ1084" s="460"/>
      <c r="AK1084" s="460"/>
      <c r="AL1084" s="460"/>
      <c r="AM1084" s="460"/>
      <c r="AN1084" s="460"/>
      <c r="AO1084" s="460"/>
      <c r="AP1084" s="463" t="s">
        <v>289</v>
      </c>
      <c r="AQ1084" s="463">
        <v>0</v>
      </c>
      <c r="AT1084" s="177" t="s">
        <v>1056</v>
      </c>
      <c r="AU1084" s="392" t="s">
        <v>6624</v>
      </c>
      <c r="AV1084" s="392" t="s">
        <v>7132</v>
      </c>
      <c r="AW1084" s="392" t="s">
        <v>6431</v>
      </c>
      <c r="AX1084" s="450" t="s">
        <v>6431</v>
      </c>
    </row>
    <row r="1085" spans="1:50" ht="35.15" hidden="1" customHeight="1">
      <c r="A1085" s="149">
        <v>1081</v>
      </c>
      <c r="B1085" s="597" t="s">
        <v>2944</v>
      </c>
      <c r="C1085" s="597"/>
      <c r="D1085" s="597" t="s">
        <v>7133</v>
      </c>
      <c r="E1085" s="597" t="s">
        <v>7134</v>
      </c>
      <c r="F1085" s="597" t="s">
        <v>281</v>
      </c>
      <c r="G1085" s="597">
        <v>1</v>
      </c>
      <c r="H1085" s="597">
        <v>0</v>
      </c>
      <c r="I1085" s="597" t="s">
        <v>6679</v>
      </c>
      <c r="J1085" s="597" t="s">
        <v>6815</v>
      </c>
      <c r="K1085" s="597" t="s">
        <v>4721</v>
      </c>
      <c r="L1085" s="597" t="s">
        <v>339</v>
      </c>
      <c r="M1085" s="597" t="s">
        <v>285</v>
      </c>
      <c r="N1085" s="597" t="s">
        <v>7134</v>
      </c>
      <c r="O1085" s="597" t="s">
        <v>7134</v>
      </c>
      <c r="P1085" s="597" t="s">
        <v>7135</v>
      </c>
      <c r="Q1085" s="597">
        <v>4944</v>
      </c>
      <c r="R1085" s="621">
        <v>5242</v>
      </c>
      <c r="S1085" s="621">
        <v>5041</v>
      </c>
      <c r="T1085" s="621">
        <v>201</v>
      </c>
      <c r="U1085" s="621">
        <v>0</v>
      </c>
      <c r="V1085" s="621">
        <v>201</v>
      </c>
      <c r="W1085" s="622">
        <v>0.9617</v>
      </c>
      <c r="X1085" s="464">
        <v>0</v>
      </c>
      <c r="Y1085" s="464">
        <v>1</v>
      </c>
      <c r="Z1085" s="464">
        <v>1</v>
      </c>
      <c r="AA1085" s="464">
        <v>0</v>
      </c>
      <c r="AB1085" s="464" t="s">
        <v>2944</v>
      </c>
      <c r="AC1085" s="463" t="s">
        <v>7136</v>
      </c>
      <c r="AD1085" s="463"/>
      <c r="AE1085" s="463"/>
      <c r="AF1085" s="463"/>
      <c r="AG1085" s="463"/>
      <c r="AH1085" s="463"/>
      <c r="AI1085" s="463"/>
      <c r="AJ1085" s="460"/>
      <c r="AK1085" s="460"/>
      <c r="AL1085" s="460"/>
      <c r="AM1085" s="460"/>
      <c r="AN1085" s="460"/>
      <c r="AO1085" s="460"/>
      <c r="AP1085" s="463" t="s">
        <v>289</v>
      </c>
      <c r="AQ1085" s="463">
        <v>0</v>
      </c>
      <c r="AT1085" s="177" t="s">
        <v>1056</v>
      </c>
      <c r="AU1085" s="392" t="s">
        <v>6630</v>
      </c>
      <c r="AV1085" s="392" t="s">
        <v>7137</v>
      </c>
      <c r="AW1085" s="392" t="s">
        <v>6628</v>
      </c>
      <c r="AX1085" s="450" t="s">
        <v>6628</v>
      </c>
    </row>
    <row r="1086" spans="1:50" ht="35.15" hidden="1" customHeight="1">
      <c r="A1086" s="149">
        <v>1082</v>
      </c>
      <c r="B1086" s="597" t="s">
        <v>2944</v>
      </c>
      <c r="C1086" s="597"/>
      <c r="D1086" s="597" t="s">
        <v>7138</v>
      </c>
      <c r="E1086" s="597" t="s">
        <v>7139</v>
      </c>
      <c r="F1086" s="597" t="s">
        <v>281</v>
      </c>
      <c r="G1086" s="597">
        <v>1</v>
      </c>
      <c r="H1086" s="597">
        <v>0</v>
      </c>
      <c r="I1086" s="597" t="s">
        <v>6679</v>
      </c>
      <c r="J1086" s="597" t="s">
        <v>6850</v>
      </c>
      <c r="K1086" s="597" t="s">
        <v>2948</v>
      </c>
      <c r="L1086" s="597" t="s">
        <v>2949</v>
      </c>
      <c r="M1086" s="597" t="s">
        <v>1062</v>
      </c>
      <c r="N1086" s="597" t="s">
        <v>7139</v>
      </c>
      <c r="O1086" s="597" t="s">
        <v>7139</v>
      </c>
      <c r="P1086" s="597" t="s">
        <v>7140</v>
      </c>
      <c r="Q1086" s="597">
        <v>3398</v>
      </c>
      <c r="R1086" s="621">
        <v>3475</v>
      </c>
      <c r="S1086" s="621">
        <v>3425</v>
      </c>
      <c r="T1086" s="621">
        <v>50</v>
      </c>
      <c r="U1086" s="621">
        <v>0</v>
      </c>
      <c r="V1086" s="621">
        <v>50</v>
      </c>
      <c r="W1086" s="622">
        <v>0.98560000000000003</v>
      </c>
      <c r="X1086" s="464">
        <v>1</v>
      </c>
      <c r="Y1086" s="464">
        <v>1</v>
      </c>
      <c r="Z1086" s="464">
        <v>1</v>
      </c>
      <c r="AA1086" s="464">
        <v>1</v>
      </c>
      <c r="AB1086" s="464" t="s">
        <v>2944</v>
      </c>
      <c r="AC1086" s="463" t="s">
        <v>7141</v>
      </c>
      <c r="AD1086" s="463"/>
      <c r="AE1086" s="463"/>
      <c r="AF1086" s="463"/>
      <c r="AG1086" s="463"/>
      <c r="AH1086" s="463"/>
      <c r="AI1086" s="463"/>
      <c r="AJ1086" s="460"/>
      <c r="AK1086" s="460"/>
      <c r="AL1086" s="460"/>
      <c r="AM1086" s="460"/>
      <c r="AN1086" s="460"/>
      <c r="AO1086" s="460"/>
      <c r="AP1086" s="463" t="s">
        <v>289</v>
      </c>
      <c r="AQ1086" s="463">
        <v>0</v>
      </c>
      <c r="AT1086" s="177" t="s">
        <v>1056</v>
      </c>
      <c r="AU1086" s="392" t="s">
        <v>6636</v>
      </c>
      <c r="AV1086" s="392" t="s">
        <v>7142</v>
      </c>
      <c r="AW1086" s="392" t="s">
        <v>6634</v>
      </c>
      <c r="AX1086" s="450" t="s">
        <v>6634</v>
      </c>
    </row>
    <row r="1087" spans="1:50" ht="35.15" hidden="1" customHeight="1">
      <c r="A1087" s="149">
        <v>1083</v>
      </c>
      <c r="B1087" s="597" t="s">
        <v>1319</v>
      </c>
      <c r="C1087" s="597"/>
      <c r="D1087" s="597" t="s">
        <v>7143</v>
      </c>
      <c r="E1087" s="597" t="s">
        <v>7144</v>
      </c>
      <c r="F1087" s="597" t="s">
        <v>281</v>
      </c>
      <c r="G1087" s="597">
        <v>1</v>
      </c>
      <c r="H1087" s="597">
        <v>0</v>
      </c>
      <c r="I1087" s="597" t="s">
        <v>6679</v>
      </c>
      <c r="J1087" s="597" t="s">
        <v>6704</v>
      </c>
      <c r="K1087" s="597" t="s">
        <v>2125</v>
      </c>
      <c r="L1087" s="597" t="s">
        <v>1322</v>
      </c>
      <c r="M1087" s="597" t="s">
        <v>285</v>
      </c>
      <c r="N1087" s="597" t="s">
        <v>7144</v>
      </c>
      <c r="O1087" s="597" t="s">
        <v>7144</v>
      </c>
      <c r="P1087" s="597" t="s">
        <v>7145</v>
      </c>
      <c r="Q1087" s="597">
        <v>5038</v>
      </c>
      <c r="R1087" s="621">
        <v>5432</v>
      </c>
      <c r="S1087" s="621">
        <v>4620</v>
      </c>
      <c r="T1087" s="621">
        <v>749</v>
      </c>
      <c r="U1087" s="621">
        <v>63</v>
      </c>
      <c r="V1087" s="621">
        <v>812</v>
      </c>
      <c r="W1087" s="622">
        <v>0.85050000000000003</v>
      </c>
      <c r="X1087" s="464">
        <v>0</v>
      </c>
      <c r="Y1087" s="464">
        <v>1</v>
      </c>
      <c r="Z1087" s="464">
        <v>1</v>
      </c>
      <c r="AA1087" s="464">
        <v>0</v>
      </c>
      <c r="AB1087" s="464" t="s">
        <v>1319</v>
      </c>
      <c r="AC1087" s="463" t="s">
        <v>7146</v>
      </c>
      <c r="AD1087" s="463"/>
      <c r="AE1087" s="463"/>
      <c r="AF1087" s="463"/>
      <c r="AG1087" s="463"/>
      <c r="AH1087" s="463"/>
      <c r="AI1087" s="463"/>
      <c r="AJ1087" s="460"/>
      <c r="AK1087" s="460"/>
      <c r="AL1087" s="460"/>
      <c r="AM1087" s="460"/>
      <c r="AN1087" s="460"/>
      <c r="AO1087" s="460"/>
      <c r="AP1087" s="463" t="s">
        <v>289</v>
      </c>
      <c r="AQ1087" s="463">
        <v>0</v>
      </c>
      <c r="AT1087" s="177" t="s">
        <v>1056</v>
      </c>
      <c r="AU1087" s="392" t="s">
        <v>6641</v>
      </c>
      <c r="AV1087" s="392" t="s">
        <v>7147</v>
      </c>
      <c r="AW1087" s="392" t="s">
        <v>6639</v>
      </c>
      <c r="AX1087" s="450" t="s">
        <v>6639</v>
      </c>
    </row>
    <row r="1088" spans="1:50" ht="35.15" hidden="1" customHeight="1">
      <c r="A1088" s="149">
        <v>1084</v>
      </c>
      <c r="B1088" s="597" t="s">
        <v>1319</v>
      </c>
      <c r="C1088" s="597"/>
      <c r="D1088" s="597" t="s">
        <v>7148</v>
      </c>
      <c r="E1088" s="597" t="s">
        <v>7149</v>
      </c>
      <c r="F1088" s="597" t="s">
        <v>281</v>
      </c>
      <c r="G1088" s="597">
        <v>1</v>
      </c>
      <c r="H1088" s="597">
        <v>0</v>
      </c>
      <c r="I1088" s="597" t="s">
        <v>6679</v>
      </c>
      <c r="J1088" s="597" t="s">
        <v>6961</v>
      </c>
      <c r="K1088" s="597" t="s">
        <v>2125</v>
      </c>
      <c r="L1088" s="597" t="s">
        <v>1322</v>
      </c>
      <c r="M1088" s="597" t="s">
        <v>285</v>
      </c>
      <c r="N1088" s="597" t="s">
        <v>7149</v>
      </c>
      <c r="O1088" s="597" t="s">
        <v>7150</v>
      </c>
      <c r="P1088" s="597" t="s">
        <v>7151</v>
      </c>
      <c r="Q1088" s="597">
        <v>3737</v>
      </c>
      <c r="R1088" s="621">
        <v>3737</v>
      </c>
      <c r="S1088" s="621">
        <v>2561</v>
      </c>
      <c r="T1088" s="621">
        <v>1128</v>
      </c>
      <c r="U1088" s="621">
        <v>48</v>
      </c>
      <c r="V1088" s="621">
        <v>1176</v>
      </c>
      <c r="W1088" s="622">
        <v>0.68530000000000002</v>
      </c>
      <c r="X1088" s="464">
        <v>0</v>
      </c>
      <c r="Y1088" s="464">
        <v>1</v>
      </c>
      <c r="Z1088" s="464">
        <v>1</v>
      </c>
      <c r="AA1088" s="464">
        <v>0</v>
      </c>
      <c r="AB1088" s="464" t="s">
        <v>1319</v>
      </c>
      <c r="AC1088" s="463" t="s">
        <v>7152</v>
      </c>
      <c r="AD1088" s="463"/>
      <c r="AE1088" s="463"/>
      <c r="AF1088" s="463"/>
      <c r="AG1088" s="463"/>
      <c r="AH1088" s="463"/>
      <c r="AI1088" s="463"/>
      <c r="AJ1088" s="460"/>
      <c r="AK1088" s="460"/>
      <c r="AL1088" s="460"/>
      <c r="AM1088" s="460"/>
      <c r="AN1088" s="460"/>
      <c r="AO1088" s="460"/>
      <c r="AP1088" s="463" t="s">
        <v>289</v>
      </c>
      <c r="AQ1088" s="463">
        <v>0</v>
      </c>
      <c r="AT1088" s="177" t="s">
        <v>1056</v>
      </c>
      <c r="AU1088" s="392" t="s">
        <v>6646</v>
      </c>
      <c r="AV1088" s="392" t="s">
        <v>7153</v>
      </c>
      <c r="AW1088" s="392" t="s">
        <v>6644</v>
      </c>
      <c r="AX1088" s="450" t="s">
        <v>6644</v>
      </c>
    </row>
    <row r="1089" spans="1:50" ht="35.15" hidden="1" customHeight="1">
      <c r="A1089" s="149">
        <v>1085</v>
      </c>
      <c r="B1089" s="597" t="s">
        <v>2944</v>
      </c>
      <c r="C1089" s="597"/>
      <c r="D1089" s="597" t="s">
        <v>7154</v>
      </c>
      <c r="E1089" s="597" t="s">
        <v>7155</v>
      </c>
      <c r="F1089" s="597" t="s">
        <v>281</v>
      </c>
      <c r="G1089" s="597">
        <v>1</v>
      </c>
      <c r="H1089" s="597">
        <v>0</v>
      </c>
      <c r="I1089" s="597" t="s">
        <v>6679</v>
      </c>
      <c r="J1089" s="597" t="s">
        <v>7156</v>
      </c>
      <c r="K1089" s="597" t="s">
        <v>2944</v>
      </c>
      <c r="L1089" s="597" t="s">
        <v>339</v>
      </c>
      <c r="M1089" s="597" t="s">
        <v>285</v>
      </c>
      <c r="N1089" s="597" t="s">
        <v>7155</v>
      </c>
      <c r="O1089" s="597" t="s">
        <v>7155</v>
      </c>
      <c r="P1089" s="597" t="s">
        <v>7157</v>
      </c>
      <c r="Q1089" s="597">
        <v>5570</v>
      </c>
      <c r="R1089" s="621">
        <v>5500</v>
      </c>
      <c r="S1089" s="621">
        <v>1772</v>
      </c>
      <c r="T1089" s="621">
        <v>3718</v>
      </c>
      <c r="U1089" s="621">
        <v>10</v>
      </c>
      <c r="V1089" s="621">
        <v>3728</v>
      </c>
      <c r="W1089" s="622">
        <v>0.32219999999999999</v>
      </c>
      <c r="X1089" s="464">
        <v>0</v>
      </c>
      <c r="Y1089" s="464">
        <v>1</v>
      </c>
      <c r="Z1089" s="464">
        <v>1</v>
      </c>
      <c r="AA1089" s="464">
        <v>0</v>
      </c>
      <c r="AB1089" s="464" t="s">
        <v>2944</v>
      </c>
      <c r="AC1089" s="463" t="s">
        <v>7158</v>
      </c>
      <c r="AD1089" s="463"/>
      <c r="AE1089" s="463"/>
      <c r="AF1089" s="463"/>
      <c r="AG1089" s="463"/>
      <c r="AH1089" s="463"/>
      <c r="AI1089" s="463"/>
      <c r="AJ1089" s="460"/>
      <c r="AK1089" s="460"/>
      <c r="AL1089" s="460"/>
      <c r="AM1089" s="460"/>
      <c r="AN1089" s="460"/>
      <c r="AO1089" s="460"/>
      <c r="AP1089" s="463" t="s">
        <v>289</v>
      </c>
      <c r="AQ1089" s="463">
        <v>0</v>
      </c>
      <c r="AT1089" s="177" t="s">
        <v>1056</v>
      </c>
      <c r="AU1089" s="392" t="s">
        <v>6651</v>
      </c>
      <c r="AV1089" s="392" t="s">
        <v>7159</v>
      </c>
      <c r="AW1089" s="392" t="s">
        <v>7160</v>
      </c>
      <c r="AX1089" s="450" t="s">
        <v>6649</v>
      </c>
    </row>
    <row r="1090" spans="1:50" ht="35.15" hidden="1" customHeight="1">
      <c r="A1090" s="149">
        <v>1086</v>
      </c>
      <c r="B1090" s="597" t="s">
        <v>2944</v>
      </c>
      <c r="C1090" s="597"/>
      <c r="D1090" s="597" t="s">
        <v>7161</v>
      </c>
      <c r="E1090" s="597" t="s">
        <v>7162</v>
      </c>
      <c r="F1090" s="597" t="s">
        <v>281</v>
      </c>
      <c r="G1090" s="597">
        <v>1</v>
      </c>
      <c r="H1090" s="597">
        <v>0</v>
      </c>
      <c r="I1090" s="597" t="s">
        <v>6679</v>
      </c>
      <c r="J1090" s="597" t="s">
        <v>6905</v>
      </c>
      <c r="K1090" s="597" t="s">
        <v>2948</v>
      </c>
      <c r="L1090" s="597" t="s">
        <v>1689</v>
      </c>
      <c r="M1090" s="597" t="s">
        <v>1062</v>
      </c>
      <c r="N1090" s="597" t="s">
        <v>7162</v>
      </c>
      <c r="O1090" s="597" t="s">
        <v>7162</v>
      </c>
      <c r="P1090" s="597" t="s">
        <v>7163</v>
      </c>
      <c r="Q1090" s="597">
        <v>5845</v>
      </c>
      <c r="R1090" s="621">
        <v>5845</v>
      </c>
      <c r="S1090" s="621">
        <v>5760</v>
      </c>
      <c r="T1090" s="621">
        <v>10</v>
      </c>
      <c r="U1090" s="621">
        <v>75</v>
      </c>
      <c r="V1090" s="621">
        <v>85</v>
      </c>
      <c r="W1090" s="622">
        <v>0.98550000000000004</v>
      </c>
      <c r="X1090" s="464">
        <v>1</v>
      </c>
      <c r="Y1090" s="464">
        <v>1</v>
      </c>
      <c r="Z1090" s="464">
        <v>1</v>
      </c>
      <c r="AA1090" s="464">
        <v>1</v>
      </c>
      <c r="AB1090" s="464" t="s">
        <v>2944</v>
      </c>
      <c r="AC1090" s="463" t="s">
        <v>7164</v>
      </c>
      <c r="AD1090" s="463"/>
      <c r="AE1090" s="463"/>
      <c r="AF1090" s="463"/>
      <c r="AG1090" s="463"/>
      <c r="AH1090" s="463"/>
      <c r="AI1090" s="463"/>
      <c r="AJ1090" s="460"/>
      <c r="AK1090" s="460"/>
      <c r="AL1090" s="460"/>
      <c r="AM1090" s="460"/>
      <c r="AN1090" s="460"/>
      <c r="AO1090" s="460"/>
      <c r="AP1090" s="463" t="s">
        <v>289</v>
      </c>
      <c r="AQ1090" s="463">
        <v>0</v>
      </c>
      <c r="AT1090" s="177" t="s">
        <v>1056</v>
      </c>
      <c r="AU1090" s="392" t="s">
        <v>6665</v>
      </c>
      <c r="AV1090" s="392" t="s">
        <v>7165</v>
      </c>
      <c r="AW1090" s="392" t="s">
        <v>7166</v>
      </c>
      <c r="AX1090" s="450" t="s">
        <v>6662</v>
      </c>
    </row>
    <row r="1091" spans="1:50" ht="35.15" hidden="1" customHeight="1">
      <c r="A1091" s="149">
        <v>1087</v>
      </c>
      <c r="B1091" s="597" t="s">
        <v>1319</v>
      </c>
      <c r="C1091" s="597"/>
      <c r="D1091" s="597" t="s">
        <v>7167</v>
      </c>
      <c r="E1091" s="597" t="s">
        <v>7168</v>
      </c>
      <c r="F1091" s="597" t="s">
        <v>281</v>
      </c>
      <c r="G1091" s="597">
        <v>1</v>
      </c>
      <c r="H1091" s="597">
        <v>0</v>
      </c>
      <c r="I1091" s="597" t="s">
        <v>6679</v>
      </c>
      <c r="J1091" s="597" t="s">
        <v>6704</v>
      </c>
      <c r="K1091" s="597" t="s">
        <v>2125</v>
      </c>
      <c r="L1091" s="597" t="s">
        <v>1322</v>
      </c>
      <c r="M1091" s="597" t="s">
        <v>285</v>
      </c>
      <c r="N1091" s="597" t="s">
        <v>7168</v>
      </c>
      <c r="O1091" s="597" t="s">
        <v>7168</v>
      </c>
      <c r="P1091" s="597" t="s">
        <v>7169</v>
      </c>
      <c r="Q1091" s="597">
        <v>5843</v>
      </c>
      <c r="R1091" s="621">
        <v>5853</v>
      </c>
      <c r="S1091" s="621">
        <v>5750</v>
      </c>
      <c r="T1091" s="621">
        <v>41</v>
      </c>
      <c r="U1091" s="621">
        <v>62</v>
      </c>
      <c r="V1091" s="621">
        <v>103</v>
      </c>
      <c r="W1091" s="622">
        <v>0.98240000000000005</v>
      </c>
      <c r="X1091" s="464">
        <v>1</v>
      </c>
      <c r="Y1091" s="464">
        <v>1</v>
      </c>
      <c r="Z1091" s="464">
        <v>1</v>
      </c>
      <c r="AA1091" s="464">
        <v>1</v>
      </c>
      <c r="AB1091" s="464" t="s">
        <v>1319</v>
      </c>
      <c r="AC1091" s="463" t="s">
        <v>7170</v>
      </c>
      <c r="AD1091" s="463"/>
      <c r="AE1091" s="463"/>
      <c r="AF1091" s="463"/>
      <c r="AG1091" s="463"/>
      <c r="AH1091" s="463"/>
      <c r="AI1091" s="463"/>
      <c r="AJ1091" s="460"/>
      <c r="AK1091" s="460"/>
      <c r="AL1091" s="460"/>
      <c r="AM1091" s="460"/>
      <c r="AN1091" s="460"/>
      <c r="AO1091" s="460"/>
      <c r="AP1091" s="463" t="s">
        <v>289</v>
      </c>
      <c r="AQ1091" s="463">
        <v>0</v>
      </c>
      <c r="AT1091" s="177" t="s">
        <v>2944</v>
      </c>
      <c r="AU1091" s="594" t="s">
        <v>6683</v>
      </c>
      <c r="AV1091" s="392" t="s">
        <v>7171</v>
      </c>
      <c r="AW1091" s="595" t="s">
        <v>7172</v>
      </c>
      <c r="AX1091" s="450" t="s">
        <v>6678</v>
      </c>
    </row>
    <row r="1092" spans="1:50" ht="35.15" hidden="1" customHeight="1">
      <c r="A1092" s="149">
        <v>1088</v>
      </c>
      <c r="B1092" s="597" t="s">
        <v>1319</v>
      </c>
      <c r="C1092" s="597"/>
      <c r="D1092" s="597" t="s">
        <v>7173</v>
      </c>
      <c r="E1092" s="597" t="s">
        <v>7174</v>
      </c>
      <c r="F1092" s="597" t="s">
        <v>281</v>
      </c>
      <c r="G1092" s="597">
        <v>1</v>
      </c>
      <c r="H1092" s="597">
        <v>0</v>
      </c>
      <c r="I1092" s="597" t="s">
        <v>6679</v>
      </c>
      <c r="J1092" s="597" t="s">
        <v>6961</v>
      </c>
      <c r="K1092" s="597" t="s">
        <v>2125</v>
      </c>
      <c r="L1092" s="597" t="s">
        <v>1322</v>
      </c>
      <c r="M1092" s="597" t="s">
        <v>285</v>
      </c>
      <c r="N1092" s="597" t="s">
        <v>7174</v>
      </c>
      <c r="O1092" s="597" t="s">
        <v>7175</v>
      </c>
      <c r="P1092" s="597" t="s">
        <v>7176</v>
      </c>
      <c r="Q1092" s="597">
        <v>5259</v>
      </c>
      <c r="R1092" s="621">
        <v>5327</v>
      </c>
      <c r="S1092" s="621">
        <v>5327</v>
      </c>
      <c r="T1092" s="621">
        <v>0</v>
      </c>
      <c r="U1092" s="621">
        <v>0</v>
      </c>
      <c r="V1092" s="621">
        <v>0</v>
      </c>
      <c r="W1092" s="622">
        <v>1</v>
      </c>
      <c r="X1092" s="464">
        <v>1</v>
      </c>
      <c r="Y1092" s="464">
        <v>1</v>
      </c>
      <c r="Z1092" s="464">
        <v>1</v>
      </c>
      <c r="AA1092" s="464">
        <v>1</v>
      </c>
      <c r="AB1092" s="464" t="s">
        <v>1319</v>
      </c>
      <c r="AC1092" s="463" t="s">
        <v>7177</v>
      </c>
      <c r="AD1092" s="463"/>
      <c r="AE1092" s="463"/>
      <c r="AF1092" s="463"/>
      <c r="AG1092" s="463"/>
      <c r="AH1092" s="463"/>
      <c r="AI1092" s="463"/>
      <c r="AJ1092" s="460"/>
      <c r="AK1092" s="460"/>
      <c r="AL1092" s="460"/>
      <c r="AM1092" s="460"/>
      <c r="AN1092" s="460"/>
      <c r="AO1092" s="460"/>
      <c r="AP1092" s="463" t="s">
        <v>289</v>
      </c>
      <c r="AQ1092" s="463">
        <v>0</v>
      </c>
      <c r="AT1092" s="177" t="s">
        <v>2944</v>
      </c>
      <c r="AU1092" s="594" t="s">
        <v>6684</v>
      </c>
      <c r="AV1092" s="392" t="s">
        <v>7178</v>
      </c>
      <c r="AW1092" s="595" t="s">
        <v>7179</v>
      </c>
      <c r="AX1092" s="450" t="s">
        <v>6678</v>
      </c>
    </row>
    <row r="1093" spans="1:50" ht="35.15" hidden="1" customHeight="1">
      <c r="A1093" s="149">
        <v>1089</v>
      </c>
      <c r="B1093" s="597" t="s">
        <v>1319</v>
      </c>
      <c r="C1093" s="597"/>
      <c r="D1093" s="597" t="s">
        <v>7180</v>
      </c>
      <c r="E1093" s="597" t="s">
        <v>7181</v>
      </c>
      <c r="F1093" s="597" t="s">
        <v>281</v>
      </c>
      <c r="G1093" s="597">
        <v>1</v>
      </c>
      <c r="H1093" s="597">
        <v>0</v>
      </c>
      <c r="I1093" s="597" t="s">
        <v>6679</v>
      </c>
      <c r="J1093" s="597" t="s">
        <v>6704</v>
      </c>
      <c r="K1093" s="597" t="s">
        <v>2125</v>
      </c>
      <c r="L1093" s="597" t="s">
        <v>1322</v>
      </c>
      <c r="M1093" s="597" t="s">
        <v>285</v>
      </c>
      <c r="N1093" s="597" t="s">
        <v>7181</v>
      </c>
      <c r="O1093" s="597" t="s">
        <v>7181</v>
      </c>
      <c r="P1093" s="597" t="s">
        <v>7182</v>
      </c>
      <c r="Q1093" s="597">
        <v>3651</v>
      </c>
      <c r="R1093" s="621">
        <v>3337</v>
      </c>
      <c r="S1093" s="621">
        <v>2826</v>
      </c>
      <c r="T1093" s="621">
        <v>447</v>
      </c>
      <c r="U1093" s="621">
        <v>64</v>
      </c>
      <c r="V1093" s="621">
        <v>511</v>
      </c>
      <c r="W1093" s="622">
        <v>0.84689999999999999</v>
      </c>
      <c r="X1093" s="464">
        <v>0</v>
      </c>
      <c r="Y1093" s="464">
        <v>1</v>
      </c>
      <c r="Z1093" s="464">
        <v>1</v>
      </c>
      <c r="AA1093" s="464">
        <v>0</v>
      </c>
      <c r="AB1093" s="464" t="s">
        <v>1319</v>
      </c>
      <c r="AC1093" s="463" t="s">
        <v>7183</v>
      </c>
      <c r="AD1093" s="463"/>
      <c r="AE1093" s="463"/>
      <c r="AF1093" s="463"/>
      <c r="AG1093" s="463"/>
      <c r="AH1093" s="463"/>
      <c r="AI1093" s="463"/>
      <c r="AJ1093" s="460"/>
      <c r="AK1093" s="460"/>
      <c r="AL1093" s="460"/>
      <c r="AM1093" s="460"/>
      <c r="AN1093" s="460"/>
      <c r="AO1093" s="460"/>
      <c r="AP1093" s="463" t="s">
        <v>289</v>
      </c>
      <c r="AQ1093" s="463">
        <v>0</v>
      </c>
      <c r="AT1093" s="177" t="s">
        <v>2944</v>
      </c>
      <c r="AU1093" s="594" t="s">
        <v>6692</v>
      </c>
      <c r="AV1093" s="392" t="s">
        <v>7184</v>
      </c>
      <c r="AW1093" s="595" t="s">
        <v>7185</v>
      </c>
      <c r="AX1093" s="450" t="s">
        <v>6688</v>
      </c>
    </row>
    <row r="1094" spans="1:50" ht="35.15" hidden="1" customHeight="1">
      <c r="A1094" s="149">
        <v>1090</v>
      </c>
      <c r="B1094" s="597" t="s">
        <v>248</v>
      </c>
      <c r="C1094" s="597"/>
      <c r="D1094" s="597" t="s">
        <v>7186</v>
      </c>
      <c r="E1094" s="597" t="s">
        <v>7187</v>
      </c>
      <c r="F1094" s="597" t="s">
        <v>281</v>
      </c>
      <c r="G1094" s="597">
        <v>1</v>
      </c>
      <c r="H1094" s="597">
        <v>0</v>
      </c>
      <c r="I1094" s="597" t="s">
        <v>6679</v>
      </c>
      <c r="J1094" s="597" t="s">
        <v>6728</v>
      </c>
      <c r="K1094" s="597" t="s">
        <v>2933</v>
      </c>
      <c r="L1094" s="597" t="s">
        <v>1689</v>
      </c>
      <c r="M1094" s="597" t="s">
        <v>1062</v>
      </c>
      <c r="N1094" s="597" t="s">
        <v>7187</v>
      </c>
      <c r="O1094" s="597" t="s">
        <v>7187</v>
      </c>
      <c r="P1094" s="597" t="s">
        <v>7188</v>
      </c>
      <c r="Q1094" s="597">
        <v>4335</v>
      </c>
      <c r="R1094" s="621">
        <v>4643</v>
      </c>
      <c r="S1094" s="621">
        <v>4307</v>
      </c>
      <c r="T1094" s="621">
        <v>324</v>
      </c>
      <c r="U1094" s="621">
        <v>12</v>
      </c>
      <c r="V1094" s="621">
        <v>336</v>
      </c>
      <c r="W1094" s="622">
        <v>0.92759999999999998</v>
      </c>
      <c r="X1094" s="464">
        <v>0</v>
      </c>
      <c r="Y1094" s="464">
        <v>1</v>
      </c>
      <c r="Z1094" s="464">
        <v>1</v>
      </c>
      <c r="AA1094" s="464">
        <v>0</v>
      </c>
      <c r="AB1094" s="464" t="s">
        <v>248</v>
      </c>
      <c r="AC1094" s="463" t="s">
        <v>7189</v>
      </c>
      <c r="AD1094" s="463"/>
      <c r="AE1094" s="463"/>
      <c r="AF1094" s="463"/>
      <c r="AG1094" s="463"/>
      <c r="AH1094" s="463"/>
      <c r="AI1094" s="463"/>
      <c r="AJ1094" s="460"/>
      <c r="AK1094" s="460"/>
      <c r="AL1094" s="460"/>
      <c r="AM1094" s="460"/>
      <c r="AN1094" s="460"/>
      <c r="AO1094" s="460"/>
      <c r="AP1094" s="463" t="s">
        <v>289</v>
      </c>
      <c r="AQ1094" s="463">
        <v>0</v>
      </c>
      <c r="AT1094" s="177" t="s">
        <v>2944</v>
      </c>
      <c r="AU1094" s="392" t="s">
        <v>6700</v>
      </c>
      <c r="AV1094" s="392" t="s">
        <v>7190</v>
      </c>
      <c r="AW1094" s="392" t="s">
        <v>7191</v>
      </c>
      <c r="AX1094" s="450" t="s">
        <v>6696</v>
      </c>
    </row>
    <row r="1095" spans="1:50" ht="35.15" hidden="1" customHeight="1">
      <c r="A1095" s="149">
        <v>1091</v>
      </c>
      <c r="B1095" s="597" t="s">
        <v>2944</v>
      </c>
      <c r="C1095" s="597"/>
      <c r="D1095" s="597" t="s">
        <v>7192</v>
      </c>
      <c r="E1095" s="597" t="s">
        <v>7193</v>
      </c>
      <c r="F1095" s="597" t="s">
        <v>281</v>
      </c>
      <c r="G1095" s="597">
        <v>1</v>
      </c>
      <c r="H1095" s="597">
        <v>0</v>
      </c>
      <c r="I1095" s="597" t="s">
        <v>6679</v>
      </c>
      <c r="J1095" s="597" t="s">
        <v>6815</v>
      </c>
      <c r="K1095" s="597" t="s">
        <v>4721</v>
      </c>
      <c r="L1095" s="597" t="s">
        <v>284</v>
      </c>
      <c r="M1095" s="597" t="s">
        <v>285</v>
      </c>
      <c r="N1095" s="597" t="s">
        <v>7193</v>
      </c>
      <c r="O1095" s="597" t="s">
        <v>7193</v>
      </c>
      <c r="P1095" s="597" t="s">
        <v>7194</v>
      </c>
      <c r="Q1095" s="597">
        <v>2268</v>
      </c>
      <c r="R1095" s="621">
        <v>2268</v>
      </c>
      <c r="S1095" s="621">
        <v>2268</v>
      </c>
      <c r="T1095" s="621">
        <v>0</v>
      </c>
      <c r="U1095" s="621">
        <v>0</v>
      </c>
      <c r="V1095" s="621">
        <v>0</v>
      </c>
      <c r="W1095" s="622">
        <v>1</v>
      </c>
      <c r="X1095" s="464">
        <v>1</v>
      </c>
      <c r="Y1095" s="464">
        <v>1</v>
      </c>
      <c r="Z1095" s="464">
        <v>1</v>
      </c>
      <c r="AA1095" s="464">
        <v>1</v>
      </c>
      <c r="AB1095" s="464" t="s">
        <v>2944</v>
      </c>
      <c r="AC1095" s="463" t="s">
        <v>7195</v>
      </c>
      <c r="AD1095" s="463"/>
      <c r="AE1095" s="463"/>
      <c r="AF1095" s="463"/>
      <c r="AG1095" s="463"/>
      <c r="AH1095" s="463"/>
      <c r="AI1095" s="463"/>
      <c r="AJ1095" s="460"/>
      <c r="AK1095" s="460"/>
      <c r="AL1095" s="460"/>
      <c r="AM1095" s="460"/>
      <c r="AN1095" s="460"/>
      <c r="AO1095" s="460"/>
      <c r="AP1095" s="463" t="s">
        <v>289</v>
      </c>
      <c r="AQ1095" s="463">
        <v>0</v>
      </c>
      <c r="AT1095" s="177" t="s">
        <v>1319</v>
      </c>
      <c r="AU1095" s="392" t="s">
        <v>6707</v>
      </c>
      <c r="AV1095" s="392" t="s">
        <v>7196</v>
      </c>
      <c r="AW1095" s="392" t="s">
        <v>7197</v>
      </c>
      <c r="AX1095" s="450" t="s">
        <v>6703</v>
      </c>
    </row>
    <row r="1096" spans="1:50" ht="35.15" hidden="1" customHeight="1">
      <c r="A1096" s="149">
        <v>1092</v>
      </c>
      <c r="B1096" s="597" t="s">
        <v>2944</v>
      </c>
      <c r="C1096" s="597"/>
      <c r="D1096" s="597" t="s">
        <v>7198</v>
      </c>
      <c r="E1096" s="597" t="s">
        <v>7199</v>
      </c>
      <c r="F1096" s="597" t="s">
        <v>281</v>
      </c>
      <c r="G1096" s="597">
        <v>1</v>
      </c>
      <c r="H1096" s="597">
        <v>0</v>
      </c>
      <c r="I1096" s="597" t="s">
        <v>6679</v>
      </c>
      <c r="J1096" s="597" t="s">
        <v>6844</v>
      </c>
      <c r="K1096" s="597" t="s">
        <v>2948</v>
      </c>
      <c r="L1096" s="597" t="s">
        <v>2949</v>
      </c>
      <c r="M1096" s="597" t="s">
        <v>1062</v>
      </c>
      <c r="N1096" s="597" t="s">
        <v>7199</v>
      </c>
      <c r="O1096" s="597" t="s">
        <v>7199</v>
      </c>
      <c r="P1096" s="597" t="s">
        <v>7200</v>
      </c>
      <c r="Q1096" s="597">
        <v>4790</v>
      </c>
      <c r="R1096" s="621">
        <v>4896</v>
      </c>
      <c r="S1096" s="621">
        <v>4838</v>
      </c>
      <c r="T1096" s="621">
        <v>24</v>
      </c>
      <c r="U1096" s="621">
        <v>34</v>
      </c>
      <c r="V1096" s="621">
        <v>58</v>
      </c>
      <c r="W1096" s="622">
        <v>0.98819999999999997</v>
      </c>
      <c r="X1096" s="464">
        <v>1</v>
      </c>
      <c r="Y1096" s="464">
        <v>1</v>
      </c>
      <c r="Z1096" s="464">
        <v>1</v>
      </c>
      <c r="AA1096" s="464">
        <v>1</v>
      </c>
      <c r="AB1096" s="464" t="s">
        <v>2944</v>
      </c>
      <c r="AC1096" s="463" t="s">
        <v>7201</v>
      </c>
      <c r="AD1096" s="463"/>
      <c r="AE1096" s="463"/>
      <c r="AF1096" s="463"/>
      <c r="AG1096" s="463"/>
      <c r="AH1096" s="463"/>
      <c r="AI1096" s="463"/>
      <c r="AJ1096" s="460"/>
      <c r="AK1096" s="460"/>
      <c r="AL1096" s="460"/>
      <c r="AM1096" s="460"/>
      <c r="AN1096" s="460"/>
      <c r="AO1096" s="460"/>
      <c r="AP1096" s="463" t="s">
        <v>289</v>
      </c>
      <c r="AQ1096" s="463">
        <v>0</v>
      </c>
      <c r="AT1096" s="177" t="s">
        <v>1319</v>
      </c>
      <c r="AU1096" s="392" t="s">
        <v>6708</v>
      </c>
      <c r="AV1096" s="392" t="s">
        <v>7202</v>
      </c>
      <c r="AW1096" s="392" t="s">
        <v>2636</v>
      </c>
      <c r="AX1096" s="450" t="s">
        <v>6703</v>
      </c>
    </row>
    <row r="1097" spans="1:50" ht="35.15" hidden="1" customHeight="1">
      <c r="A1097" s="149">
        <v>1093</v>
      </c>
      <c r="B1097" s="597" t="s">
        <v>2944</v>
      </c>
      <c r="C1097" s="597"/>
      <c r="D1097" s="597" t="s">
        <v>7203</v>
      </c>
      <c r="E1097" s="597" t="s">
        <v>7204</v>
      </c>
      <c r="F1097" s="597" t="s">
        <v>281</v>
      </c>
      <c r="G1097" s="597">
        <v>1</v>
      </c>
      <c r="H1097" s="597">
        <v>0</v>
      </c>
      <c r="I1097" s="597" t="s">
        <v>6679</v>
      </c>
      <c r="J1097" s="597" t="s">
        <v>6850</v>
      </c>
      <c r="K1097" s="597" t="s">
        <v>2948</v>
      </c>
      <c r="L1097" s="597" t="s">
        <v>2949</v>
      </c>
      <c r="M1097" s="597" t="s">
        <v>1062</v>
      </c>
      <c r="N1097" s="597" t="s">
        <v>7204</v>
      </c>
      <c r="O1097" s="597" t="s">
        <v>7204</v>
      </c>
      <c r="P1097" s="597" t="s">
        <v>7205</v>
      </c>
      <c r="Q1097" s="597">
        <v>10051</v>
      </c>
      <c r="R1097" s="621">
        <v>9729</v>
      </c>
      <c r="S1097" s="621">
        <v>7242</v>
      </c>
      <c r="T1097" s="621">
        <v>2439</v>
      </c>
      <c r="U1097" s="621">
        <v>48</v>
      </c>
      <c r="V1097" s="621">
        <v>2487</v>
      </c>
      <c r="W1097" s="622">
        <v>0.74439999999999995</v>
      </c>
      <c r="X1097" s="464">
        <v>0</v>
      </c>
      <c r="Y1097" s="464">
        <v>1</v>
      </c>
      <c r="Z1097" s="464">
        <v>1</v>
      </c>
      <c r="AA1097" s="464">
        <v>0</v>
      </c>
      <c r="AB1097" s="464" t="s">
        <v>2944</v>
      </c>
      <c r="AC1097" s="463" t="s">
        <v>7206</v>
      </c>
      <c r="AD1097" s="463"/>
      <c r="AE1097" s="463"/>
      <c r="AF1097" s="463"/>
      <c r="AG1097" s="463"/>
      <c r="AH1097" s="463"/>
      <c r="AI1097" s="463"/>
      <c r="AJ1097" s="460"/>
      <c r="AK1097" s="460"/>
      <c r="AL1097" s="460"/>
      <c r="AM1097" s="460"/>
      <c r="AN1097" s="460"/>
      <c r="AO1097" s="460"/>
      <c r="AP1097" s="463" t="s">
        <v>289</v>
      </c>
      <c r="AQ1097" s="463">
        <v>0</v>
      </c>
      <c r="AT1097" s="177" t="s">
        <v>2944</v>
      </c>
      <c r="AU1097" s="594" t="s">
        <v>6714</v>
      </c>
      <c r="AV1097" s="392" t="s">
        <v>7207</v>
      </c>
      <c r="AW1097" s="595" t="s">
        <v>7208</v>
      </c>
      <c r="AX1097" s="450" t="s">
        <v>2948</v>
      </c>
    </row>
    <row r="1098" spans="1:50" ht="35.15" hidden="1" customHeight="1">
      <c r="A1098" s="149">
        <v>1094</v>
      </c>
      <c r="B1098" s="597" t="s">
        <v>2944</v>
      </c>
      <c r="C1098" s="597"/>
      <c r="D1098" s="597" t="s">
        <v>7209</v>
      </c>
      <c r="E1098" s="597" t="s">
        <v>7210</v>
      </c>
      <c r="F1098" s="597" t="s">
        <v>281</v>
      </c>
      <c r="G1098" s="597">
        <v>1</v>
      </c>
      <c r="H1098" s="597">
        <v>0</v>
      </c>
      <c r="I1098" s="597" t="s">
        <v>6679</v>
      </c>
      <c r="J1098" s="597" t="s">
        <v>7156</v>
      </c>
      <c r="K1098" s="597" t="s">
        <v>2944</v>
      </c>
      <c r="L1098" s="597" t="s">
        <v>339</v>
      </c>
      <c r="M1098" s="597" t="s">
        <v>285</v>
      </c>
      <c r="N1098" s="597" t="s">
        <v>7210</v>
      </c>
      <c r="O1098" s="597" t="s">
        <v>7210</v>
      </c>
      <c r="P1098" s="597" t="s">
        <v>7211</v>
      </c>
      <c r="Q1098" s="597">
        <v>6765</v>
      </c>
      <c r="R1098" s="621">
        <v>6335</v>
      </c>
      <c r="S1098" s="621">
        <v>4826</v>
      </c>
      <c r="T1098" s="621">
        <v>1394</v>
      </c>
      <c r="U1098" s="621">
        <v>115</v>
      </c>
      <c r="V1098" s="621">
        <v>1509</v>
      </c>
      <c r="W1098" s="622">
        <v>0.76180000000000003</v>
      </c>
      <c r="X1098" s="464">
        <v>0</v>
      </c>
      <c r="Y1098" s="464">
        <v>1</v>
      </c>
      <c r="Z1098" s="464">
        <v>1</v>
      </c>
      <c r="AA1098" s="464">
        <v>0</v>
      </c>
      <c r="AB1098" s="464" t="s">
        <v>2944</v>
      </c>
      <c r="AC1098" s="463" t="s">
        <v>7212</v>
      </c>
      <c r="AD1098" s="463"/>
      <c r="AE1098" s="463"/>
      <c r="AF1098" s="463"/>
      <c r="AG1098" s="463"/>
      <c r="AH1098" s="463"/>
      <c r="AI1098" s="463"/>
      <c r="AJ1098" s="460"/>
      <c r="AK1098" s="460"/>
      <c r="AL1098" s="460"/>
      <c r="AM1098" s="460"/>
      <c r="AN1098" s="460"/>
      <c r="AO1098" s="460"/>
      <c r="AP1098" s="463" t="s">
        <v>289</v>
      </c>
      <c r="AQ1098" s="463">
        <v>0</v>
      </c>
      <c r="AT1098" s="177" t="s">
        <v>2944</v>
      </c>
      <c r="AU1098" s="594" t="s">
        <v>6715</v>
      </c>
      <c r="AV1098" s="392" t="s">
        <v>7213</v>
      </c>
      <c r="AW1098" s="595" t="s">
        <v>7214</v>
      </c>
      <c r="AX1098" s="450" t="s">
        <v>2948</v>
      </c>
    </row>
    <row r="1099" spans="1:50" ht="35.15" hidden="1" customHeight="1">
      <c r="A1099" s="149">
        <v>1095</v>
      </c>
      <c r="B1099" s="597" t="s">
        <v>2944</v>
      </c>
      <c r="C1099" s="597"/>
      <c r="D1099" s="597" t="s">
        <v>7215</v>
      </c>
      <c r="E1099" s="597" t="s">
        <v>7216</v>
      </c>
      <c r="F1099" s="597" t="s">
        <v>281</v>
      </c>
      <c r="G1099" s="597">
        <v>1</v>
      </c>
      <c r="H1099" s="597">
        <v>0</v>
      </c>
      <c r="I1099" s="597" t="s">
        <v>6679</v>
      </c>
      <c r="J1099" s="597" t="s">
        <v>6742</v>
      </c>
      <c r="K1099" s="597" t="s">
        <v>2944</v>
      </c>
      <c r="L1099" s="597" t="s">
        <v>339</v>
      </c>
      <c r="M1099" s="597" t="s">
        <v>285</v>
      </c>
      <c r="N1099" s="597" t="s">
        <v>7216</v>
      </c>
      <c r="O1099" s="597" t="s">
        <v>7216</v>
      </c>
      <c r="P1099" s="597" t="s">
        <v>7217</v>
      </c>
      <c r="Q1099" s="597">
        <v>3381</v>
      </c>
      <c r="R1099" s="621">
        <v>3393</v>
      </c>
      <c r="S1099" s="621">
        <v>1973</v>
      </c>
      <c r="T1099" s="621">
        <v>1348</v>
      </c>
      <c r="U1099" s="621">
        <v>72</v>
      </c>
      <c r="V1099" s="621">
        <v>1420</v>
      </c>
      <c r="W1099" s="622">
        <v>0.58150000000000002</v>
      </c>
      <c r="X1099" s="464">
        <v>0</v>
      </c>
      <c r="Y1099" s="464">
        <v>1</v>
      </c>
      <c r="Z1099" s="464">
        <v>1</v>
      </c>
      <c r="AA1099" s="464">
        <v>0</v>
      </c>
      <c r="AB1099" s="464" t="s">
        <v>2944</v>
      </c>
      <c r="AC1099" s="463" t="s">
        <v>7218</v>
      </c>
      <c r="AD1099" s="463"/>
      <c r="AE1099" s="463"/>
      <c r="AF1099" s="463"/>
      <c r="AG1099" s="463"/>
      <c r="AH1099" s="463"/>
      <c r="AI1099" s="463"/>
      <c r="AJ1099" s="460"/>
      <c r="AK1099" s="460"/>
      <c r="AL1099" s="460"/>
      <c r="AM1099" s="460"/>
      <c r="AN1099" s="460"/>
      <c r="AO1099" s="460"/>
      <c r="AP1099" s="463" t="s">
        <v>289</v>
      </c>
      <c r="AQ1099" s="463">
        <v>0</v>
      </c>
      <c r="AT1099" s="177" t="s">
        <v>2944</v>
      </c>
      <c r="AU1099" s="392" t="s">
        <v>6716</v>
      </c>
      <c r="AV1099" s="392" t="s">
        <v>7219</v>
      </c>
      <c r="AW1099" s="392" t="s">
        <v>7220</v>
      </c>
      <c r="AX1099" s="450" t="s">
        <v>2948</v>
      </c>
    </row>
    <row r="1100" spans="1:50" ht="35.15" hidden="1" customHeight="1">
      <c r="A1100" s="149">
        <v>1096</v>
      </c>
      <c r="B1100" s="597" t="s">
        <v>2944</v>
      </c>
      <c r="C1100" s="597"/>
      <c r="D1100" s="597" t="s">
        <v>7221</v>
      </c>
      <c r="E1100" s="597" t="s">
        <v>7222</v>
      </c>
      <c r="F1100" s="597" t="s">
        <v>281</v>
      </c>
      <c r="G1100" s="597">
        <v>1</v>
      </c>
      <c r="H1100" s="597">
        <v>0</v>
      </c>
      <c r="I1100" s="597" t="s">
        <v>6679</v>
      </c>
      <c r="J1100" s="597" t="s">
        <v>6815</v>
      </c>
      <c r="K1100" s="597" t="s">
        <v>2948</v>
      </c>
      <c r="L1100" s="597" t="s">
        <v>2949</v>
      </c>
      <c r="M1100" s="597" t="s">
        <v>1062</v>
      </c>
      <c r="N1100" s="597" t="s">
        <v>7222</v>
      </c>
      <c r="O1100" s="597" t="s">
        <v>7223</v>
      </c>
      <c r="P1100" s="597" t="s">
        <v>7224</v>
      </c>
      <c r="Q1100" s="597">
        <v>13473</v>
      </c>
      <c r="R1100" s="621">
        <v>13420</v>
      </c>
      <c r="S1100" s="621">
        <v>13075</v>
      </c>
      <c r="T1100" s="621">
        <v>181</v>
      </c>
      <c r="U1100" s="621">
        <v>164</v>
      </c>
      <c r="V1100" s="621">
        <v>345</v>
      </c>
      <c r="W1100" s="622">
        <v>0.97430000000000005</v>
      </c>
      <c r="X1100" s="464">
        <v>0</v>
      </c>
      <c r="Y1100" s="464">
        <v>1</v>
      </c>
      <c r="Z1100" s="464">
        <v>1</v>
      </c>
      <c r="AA1100" s="464">
        <v>0</v>
      </c>
      <c r="AB1100" s="464" t="s">
        <v>2944</v>
      </c>
      <c r="AC1100" s="463" t="s">
        <v>7225</v>
      </c>
      <c r="AD1100" s="463"/>
      <c r="AE1100" s="463"/>
      <c r="AF1100" s="463"/>
      <c r="AG1100" s="463"/>
      <c r="AH1100" s="463"/>
      <c r="AI1100" s="463"/>
      <c r="AJ1100" s="460"/>
      <c r="AK1100" s="460"/>
      <c r="AL1100" s="460"/>
      <c r="AM1100" s="460"/>
      <c r="AN1100" s="460"/>
      <c r="AO1100" s="460"/>
      <c r="AP1100" s="463" t="s">
        <v>289</v>
      </c>
      <c r="AQ1100" s="463">
        <v>0</v>
      </c>
      <c r="AT1100" s="177" t="s">
        <v>2944</v>
      </c>
      <c r="AU1100" s="594" t="s">
        <v>6717</v>
      </c>
      <c r="AV1100" s="392" t="s">
        <v>7226</v>
      </c>
      <c r="AW1100" s="595" t="s">
        <v>7227</v>
      </c>
      <c r="AX1100" s="450" t="s">
        <v>2948</v>
      </c>
    </row>
    <row r="1101" spans="1:50" ht="35.15" hidden="1" customHeight="1">
      <c r="A1101" s="149">
        <v>1097</v>
      </c>
      <c r="B1101" s="597" t="s">
        <v>2944</v>
      </c>
      <c r="C1101" s="597"/>
      <c r="D1101" s="597" t="s">
        <v>7228</v>
      </c>
      <c r="E1101" s="597" t="s">
        <v>7229</v>
      </c>
      <c r="F1101" s="597" t="s">
        <v>281</v>
      </c>
      <c r="G1101" s="597">
        <v>1</v>
      </c>
      <c r="H1101" s="597">
        <v>0</v>
      </c>
      <c r="I1101" s="597" t="s">
        <v>6679</v>
      </c>
      <c r="J1101" s="597" t="s">
        <v>6865</v>
      </c>
      <c r="K1101" s="597" t="s">
        <v>2948</v>
      </c>
      <c r="L1101" s="597" t="s">
        <v>2949</v>
      </c>
      <c r="M1101" s="597" t="s">
        <v>1062</v>
      </c>
      <c r="N1101" s="597" t="s">
        <v>7230</v>
      </c>
      <c r="O1101" s="597" t="s">
        <v>7230</v>
      </c>
      <c r="P1101" s="597" t="s">
        <v>7231</v>
      </c>
      <c r="Q1101" s="597">
        <v>2533</v>
      </c>
      <c r="R1101" s="621">
        <v>2363</v>
      </c>
      <c r="S1101" s="621">
        <v>2280</v>
      </c>
      <c r="T1101" s="621">
        <v>59</v>
      </c>
      <c r="U1101" s="621">
        <v>24</v>
      </c>
      <c r="V1101" s="621">
        <v>83</v>
      </c>
      <c r="W1101" s="622">
        <v>0.96489999999999998</v>
      </c>
      <c r="X1101" s="464">
        <v>0</v>
      </c>
      <c r="Y1101" s="464">
        <v>1</v>
      </c>
      <c r="Z1101" s="464">
        <v>1</v>
      </c>
      <c r="AA1101" s="464">
        <v>0</v>
      </c>
      <c r="AB1101" s="464" t="s">
        <v>2944</v>
      </c>
      <c r="AC1101" s="463" t="s">
        <v>7232</v>
      </c>
      <c r="AD1101" s="463"/>
      <c r="AE1101" s="463"/>
      <c r="AF1101" s="463"/>
      <c r="AG1101" s="463"/>
      <c r="AH1101" s="463"/>
      <c r="AI1101" s="463"/>
      <c r="AJ1101" s="460"/>
      <c r="AK1101" s="460"/>
      <c r="AL1101" s="460"/>
      <c r="AM1101" s="460"/>
      <c r="AN1101" s="460"/>
      <c r="AO1101" s="460"/>
      <c r="AP1101" s="463" t="s">
        <v>289</v>
      </c>
      <c r="AQ1101" s="463">
        <v>0</v>
      </c>
      <c r="AT1101" s="177" t="s">
        <v>2944</v>
      </c>
      <c r="AU1101" s="594" t="s">
        <v>6718</v>
      </c>
      <c r="AV1101" s="392" t="s">
        <v>7233</v>
      </c>
      <c r="AW1101" s="595" t="s">
        <v>7234</v>
      </c>
      <c r="AX1101" s="450" t="s">
        <v>2948</v>
      </c>
    </row>
    <row r="1102" spans="1:50" ht="35.15" hidden="1" customHeight="1">
      <c r="A1102" s="149">
        <v>1098</v>
      </c>
      <c r="B1102" s="597" t="s">
        <v>2944</v>
      </c>
      <c r="C1102" s="597"/>
      <c r="D1102" s="597" t="s">
        <v>7235</v>
      </c>
      <c r="E1102" s="597" t="s">
        <v>7236</v>
      </c>
      <c r="F1102" s="597" t="s">
        <v>281</v>
      </c>
      <c r="G1102" s="597">
        <v>1</v>
      </c>
      <c r="H1102" s="597">
        <v>0</v>
      </c>
      <c r="I1102" s="597" t="s">
        <v>6679</v>
      </c>
      <c r="J1102" s="597" t="s">
        <v>6930</v>
      </c>
      <c r="K1102" s="597" t="s">
        <v>285</v>
      </c>
      <c r="L1102" s="597" t="s">
        <v>284</v>
      </c>
      <c r="M1102" s="597" t="s">
        <v>285</v>
      </c>
      <c r="N1102" s="597" t="s">
        <v>7129</v>
      </c>
      <c r="O1102" s="597" t="s">
        <v>7129</v>
      </c>
      <c r="P1102" s="597" t="s">
        <v>7237</v>
      </c>
      <c r="Q1102" s="597">
        <v>4225</v>
      </c>
      <c r="R1102" s="621">
        <v>4379</v>
      </c>
      <c r="S1102" s="621">
        <v>2409</v>
      </c>
      <c r="T1102" s="621">
        <v>1859</v>
      </c>
      <c r="U1102" s="621">
        <v>111</v>
      </c>
      <c r="V1102" s="621">
        <v>1970</v>
      </c>
      <c r="W1102" s="622">
        <v>0.55010000000000003</v>
      </c>
      <c r="X1102" s="464">
        <v>0</v>
      </c>
      <c r="Y1102" s="464">
        <v>1</v>
      </c>
      <c r="Z1102" s="464">
        <v>1</v>
      </c>
      <c r="AA1102" s="464">
        <v>0</v>
      </c>
      <c r="AB1102" s="464" t="s">
        <v>2944</v>
      </c>
      <c r="AC1102" s="463" t="s">
        <v>7238</v>
      </c>
      <c r="AD1102" s="463"/>
      <c r="AE1102" s="463"/>
      <c r="AF1102" s="463"/>
      <c r="AG1102" s="463"/>
      <c r="AH1102" s="463"/>
      <c r="AI1102" s="463"/>
      <c r="AJ1102" s="460"/>
      <c r="AK1102" s="460"/>
      <c r="AL1102" s="460"/>
      <c r="AM1102" s="460"/>
      <c r="AN1102" s="460"/>
      <c r="AO1102" s="460"/>
      <c r="AP1102" s="463" t="s">
        <v>289</v>
      </c>
      <c r="AQ1102" s="463">
        <v>0</v>
      </c>
      <c r="AT1102" s="177" t="s">
        <v>2944</v>
      </c>
      <c r="AU1102" s="594" t="s">
        <v>6723</v>
      </c>
      <c r="AV1102" s="392" t="s">
        <v>7239</v>
      </c>
      <c r="AW1102" s="595" t="s">
        <v>7240</v>
      </c>
      <c r="AX1102" s="450" t="s">
        <v>6721</v>
      </c>
    </row>
    <row r="1103" spans="1:50" ht="35.15" hidden="1" customHeight="1">
      <c r="A1103" s="149">
        <v>1099</v>
      </c>
      <c r="B1103" s="597" t="s">
        <v>1319</v>
      </c>
      <c r="C1103" s="597"/>
      <c r="D1103" s="597" t="s">
        <v>7241</v>
      </c>
      <c r="E1103" s="597" t="s">
        <v>7242</v>
      </c>
      <c r="F1103" s="597" t="s">
        <v>281</v>
      </c>
      <c r="G1103" s="597">
        <v>1</v>
      </c>
      <c r="H1103" s="597">
        <v>0</v>
      </c>
      <c r="I1103" s="597" t="s">
        <v>6679</v>
      </c>
      <c r="J1103" s="597" t="s">
        <v>6704</v>
      </c>
      <c r="K1103" s="597" t="s">
        <v>2125</v>
      </c>
      <c r="L1103" s="597" t="s">
        <v>1322</v>
      </c>
      <c r="M1103" s="597" t="s">
        <v>285</v>
      </c>
      <c r="N1103" s="597" t="s">
        <v>7144</v>
      </c>
      <c r="O1103" s="597" t="s">
        <v>7144</v>
      </c>
      <c r="P1103" s="597" t="s">
        <v>7243</v>
      </c>
      <c r="Q1103" s="597">
        <v>2526</v>
      </c>
      <c r="R1103" s="621">
        <v>2966</v>
      </c>
      <c r="S1103" s="621">
        <v>1786</v>
      </c>
      <c r="T1103" s="621">
        <v>1058</v>
      </c>
      <c r="U1103" s="621">
        <v>122</v>
      </c>
      <c r="V1103" s="621">
        <v>1180</v>
      </c>
      <c r="W1103" s="622">
        <v>0.60219999999999996</v>
      </c>
      <c r="X1103" s="464">
        <v>0</v>
      </c>
      <c r="Y1103" s="464">
        <v>1</v>
      </c>
      <c r="Z1103" s="464">
        <v>1</v>
      </c>
      <c r="AA1103" s="464">
        <v>0</v>
      </c>
      <c r="AB1103" s="464" t="s">
        <v>1319</v>
      </c>
      <c r="AC1103" s="463" t="s">
        <v>7244</v>
      </c>
      <c r="AD1103" s="463"/>
      <c r="AE1103" s="463"/>
      <c r="AF1103" s="463"/>
      <c r="AG1103" s="463"/>
      <c r="AH1103" s="463"/>
      <c r="AI1103" s="463"/>
      <c r="AJ1103" s="460"/>
      <c r="AK1103" s="460"/>
      <c r="AL1103" s="460"/>
      <c r="AM1103" s="460"/>
      <c r="AN1103" s="460"/>
      <c r="AO1103" s="460"/>
      <c r="AP1103" s="463" t="s">
        <v>289</v>
      </c>
      <c r="AQ1103" s="463">
        <v>0</v>
      </c>
      <c r="AT1103" s="177" t="s">
        <v>2944</v>
      </c>
      <c r="AU1103" s="594" t="s">
        <v>6724</v>
      </c>
      <c r="AV1103" s="392" t="s">
        <v>7245</v>
      </c>
      <c r="AW1103" s="595" t="s">
        <v>7246</v>
      </c>
      <c r="AX1103" s="450" t="s">
        <v>6721</v>
      </c>
    </row>
    <row r="1104" spans="1:50" ht="35.15" hidden="1" customHeight="1">
      <c r="A1104" s="149">
        <v>1100</v>
      </c>
      <c r="B1104" s="597" t="s">
        <v>2944</v>
      </c>
      <c r="C1104" s="597"/>
      <c r="D1104" s="597" t="s">
        <v>7247</v>
      </c>
      <c r="E1104" s="597" t="s">
        <v>7248</v>
      </c>
      <c r="F1104" s="597" t="s">
        <v>281</v>
      </c>
      <c r="G1104" s="597">
        <v>1</v>
      </c>
      <c r="H1104" s="597">
        <v>0</v>
      </c>
      <c r="I1104" s="597" t="s">
        <v>6679</v>
      </c>
      <c r="J1104" s="597" t="s">
        <v>6742</v>
      </c>
      <c r="K1104" s="597" t="s">
        <v>2944</v>
      </c>
      <c r="L1104" s="597" t="s">
        <v>339</v>
      </c>
      <c r="M1104" s="597" t="s">
        <v>285</v>
      </c>
      <c r="N1104" s="597" t="s">
        <v>6858</v>
      </c>
      <c r="O1104" s="597" t="s">
        <v>6858</v>
      </c>
      <c r="P1104" s="597" t="s">
        <v>7249</v>
      </c>
      <c r="Q1104" s="597">
        <v>5559</v>
      </c>
      <c r="R1104" s="621">
        <v>5193</v>
      </c>
      <c r="S1104" s="621">
        <v>5193</v>
      </c>
      <c r="T1104" s="621">
        <v>0</v>
      </c>
      <c r="U1104" s="621">
        <v>0</v>
      </c>
      <c r="V1104" s="621">
        <v>0</v>
      </c>
      <c r="W1104" s="622">
        <v>1</v>
      </c>
      <c r="X1104" s="464">
        <v>1</v>
      </c>
      <c r="Y1104" s="464">
        <v>1</v>
      </c>
      <c r="Z1104" s="464">
        <v>1</v>
      </c>
      <c r="AA1104" s="464">
        <v>1</v>
      </c>
      <c r="AB1104" s="464" t="s">
        <v>2944</v>
      </c>
      <c r="AC1104" s="463" t="s">
        <v>7250</v>
      </c>
      <c r="AD1104" s="463"/>
      <c r="AE1104" s="463"/>
      <c r="AF1104" s="463"/>
      <c r="AG1104" s="463"/>
      <c r="AH1104" s="463"/>
      <c r="AI1104" s="463"/>
      <c r="AJ1104" s="460"/>
      <c r="AK1104" s="460"/>
      <c r="AL1104" s="460"/>
      <c r="AM1104" s="460"/>
      <c r="AN1104" s="460"/>
      <c r="AO1104" s="460"/>
      <c r="AP1104" s="463" t="s">
        <v>289</v>
      </c>
      <c r="AQ1104" s="463">
        <v>0</v>
      </c>
      <c r="AT1104" s="177" t="s">
        <v>248</v>
      </c>
      <c r="AU1104" s="392" t="s">
        <v>6731</v>
      </c>
      <c r="AV1104" s="392" t="s">
        <v>7251</v>
      </c>
      <c r="AW1104" s="392" t="s">
        <v>840</v>
      </c>
      <c r="AX1104" s="450" t="s">
        <v>2933</v>
      </c>
    </row>
    <row r="1105" spans="1:50" ht="35.15" hidden="1" customHeight="1">
      <c r="A1105" s="149">
        <v>1101</v>
      </c>
      <c r="B1105" s="597" t="s">
        <v>2944</v>
      </c>
      <c r="C1105" s="597"/>
      <c r="D1105" s="597" t="s">
        <v>7252</v>
      </c>
      <c r="E1105" s="597" t="s">
        <v>7253</v>
      </c>
      <c r="F1105" s="597" t="s">
        <v>281</v>
      </c>
      <c r="G1105" s="597">
        <v>1</v>
      </c>
      <c r="H1105" s="597">
        <v>0</v>
      </c>
      <c r="I1105" s="597" t="s">
        <v>6679</v>
      </c>
      <c r="J1105" s="597" t="s">
        <v>6749</v>
      </c>
      <c r="K1105" s="597" t="s">
        <v>2948</v>
      </c>
      <c r="L1105" s="597" t="s">
        <v>2949</v>
      </c>
      <c r="M1105" s="597" t="s">
        <v>1062</v>
      </c>
      <c r="N1105" s="597" t="s">
        <v>6750</v>
      </c>
      <c r="O1105" s="597" t="s">
        <v>7254</v>
      </c>
      <c r="P1105" s="597" t="s">
        <v>7255</v>
      </c>
      <c r="Q1105" s="597">
        <v>25122</v>
      </c>
      <c r="R1105" s="621">
        <v>25392</v>
      </c>
      <c r="S1105" s="621">
        <v>23032</v>
      </c>
      <c r="T1105" s="621">
        <v>1922</v>
      </c>
      <c r="U1105" s="621">
        <v>438</v>
      </c>
      <c r="V1105" s="621">
        <v>2360</v>
      </c>
      <c r="W1105" s="622">
        <v>0.90710000000000002</v>
      </c>
      <c r="X1105" s="464">
        <v>0</v>
      </c>
      <c r="Y1105" s="464">
        <v>1</v>
      </c>
      <c r="Z1105" s="464">
        <v>1</v>
      </c>
      <c r="AA1105" s="464">
        <v>0</v>
      </c>
      <c r="AB1105" s="464" t="s">
        <v>2944</v>
      </c>
      <c r="AC1105" s="463" t="s">
        <v>7256</v>
      </c>
      <c r="AD1105" s="463"/>
      <c r="AE1105" s="463"/>
      <c r="AF1105" s="463"/>
      <c r="AG1105" s="463"/>
      <c r="AH1105" s="463"/>
      <c r="AI1105" s="463"/>
      <c r="AJ1105" s="460"/>
      <c r="AK1105" s="460"/>
      <c r="AL1105" s="460"/>
      <c r="AM1105" s="460"/>
      <c r="AN1105" s="460"/>
      <c r="AO1105" s="460"/>
      <c r="AP1105" s="463" t="s">
        <v>289</v>
      </c>
      <c r="AQ1105" s="463">
        <v>0</v>
      </c>
      <c r="AT1105" s="177" t="s">
        <v>2944</v>
      </c>
      <c r="AU1105" s="594" t="s">
        <v>6738</v>
      </c>
      <c r="AV1105" s="392" t="s">
        <v>7257</v>
      </c>
      <c r="AW1105" s="595" t="s">
        <v>7258</v>
      </c>
      <c r="AX1105" s="450" t="s">
        <v>6734</v>
      </c>
    </row>
    <row r="1106" spans="1:50" ht="35.15" hidden="1" customHeight="1">
      <c r="A1106" s="149">
        <v>1102</v>
      </c>
      <c r="B1106" s="597" t="s">
        <v>2944</v>
      </c>
      <c r="C1106" s="597"/>
      <c r="D1106" s="597" t="s">
        <v>7259</v>
      </c>
      <c r="E1106" s="597" t="s">
        <v>7260</v>
      </c>
      <c r="F1106" s="597" t="s">
        <v>281</v>
      </c>
      <c r="G1106" s="597">
        <v>1</v>
      </c>
      <c r="H1106" s="597">
        <v>0</v>
      </c>
      <c r="I1106" s="597" t="s">
        <v>6679</v>
      </c>
      <c r="J1106" s="597" t="s">
        <v>6905</v>
      </c>
      <c r="K1106" s="597" t="s">
        <v>2948</v>
      </c>
      <c r="L1106" s="597" t="s">
        <v>2949</v>
      </c>
      <c r="M1106" s="597" t="s">
        <v>1062</v>
      </c>
      <c r="N1106" s="597" t="s">
        <v>6938</v>
      </c>
      <c r="O1106" s="597" t="s">
        <v>6938</v>
      </c>
      <c r="P1106" s="597" t="s">
        <v>7261</v>
      </c>
      <c r="Q1106" s="597">
        <v>10067</v>
      </c>
      <c r="R1106" s="621">
        <v>10116</v>
      </c>
      <c r="S1106" s="621">
        <v>9936</v>
      </c>
      <c r="T1106" s="621">
        <v>60</v>
      </c>
      <c r="U1106" s="621">
        <v>120</v>
      </c>
      <c r="V1106" s="621">
        <v>180</v>
      </c>
      <c r="W1106" s="622">
        <v>0.98219999999999996</v>
      </c>
      <c r="X1106" s="464">
        <v>1</v>
      </c>
      <c r="Y1106" s="464">
        <v>1</v>
      </c>
      <c r="Z1106" s="464">
        <v>1</v>
      </c>
      <c r="AA1106" s="464">
        <v>1</v>
      </c>
      <c r="AB1106" s="464" t="s">
        <v>2944</v>
      </c>
      <c r="AC1106" s="463" t="s">
        <v>7262</v>
      </c>
      <c r="AD1106" s="463"/>
      <c r="AE1106" s="463"/>
      <c r="AF1106" s="463"/>
      <c r="AG1106" s="463"/>
      <c r="AH1106" s="463"/>
      <c r="AI1106" s="463"/>
      <c r="AJ1106" s="460"/>
      <c r="AK1106" s="460"/>
      <c r="AL1106" s="460"/>
      <c r="AM1106" s="460"/>
      <c r="AN1106" s="460"/>
      <c r="AO1106" s="460"/>
      <c r="AP1106" s="463" t="s">
        <v>289</v>
      </c>
      <c r="AQ1106" s="463">
        <v>0</v>
      </c>
      <c r="AT1106" s="177" t="s">
        <v>2944</v>
      </c>
      <c r="AU1106" s="594" t="s">
        <v>6745</v>
      </c>
      <c r="AV1106" s="392" t="s">
        <v>7263</v>
      </c>
      <c r="AW1106" s="595" t="s">
        <v>7264</v>
      </c>
      <c r="AX1106" s="450" t="s">
        <v>2944</v>
      </c>
    </row>
    <row r="1107" spans="1:50" ht="35.15" hidden="1" customHeight="1">
      <c r="A1107" s="149">
        <v>1103</v>
      </c>
      <c r="B1107" s="597" t="s">
        <v>2944</v>
      </c>
      <c r="C1107" s="597"/>
      <c r="D1107" s="597" t="s">
        <v>7265</v>
      </c>
      <c r="E1107" s="597" t="s">
        <v>7266</v>
      </c>
      <c r="F1107" s="597" t="s">
        <v>281</v>
      </c>
      <c r="G1107" s="597">
        <v>1</v>
      </c>
      <c r="H1107" s="597">
        <v>0</v>
      </c>
      <c r="I1107" s="597" t="s">
        <v>6679</v>
      </c>
      <c r="J1107" s="597" t="s">
        <v>6844</v>
      </c>
      <c r="K1107" s="597" t="s">
        <v>6843</v>
      </c>
      <c r="L1107" s="597" t="s">
        <v>2949</v>
      </c>
      <c r="M1107" s="597" t="s">
        <v>1062</v>
      </c>
      <c r="N1107" s="597" t="s">
        <v>7013</v>
      </c>
      <c r="O1107" s="597" t="s">
        <v>7013</v>
      </c>
      <c r="P1107" s="597" t="s">
        <v>7267</v>
      </c>
      <c r="Q1107" s="597">
        <v>9471</v>
      </c>
      <c r="R1107" s="621">
        <v>9309</v>
      </c>
      <c r="S1107" s="621">
        <v>9155</v>
      </c>
      <c r="T1107" s="621">
        <v>132</v>
      </c>
      <c r="U1107" s="621">
        <v>22</v>
      </c>
      <c r="V1107" s="621">
        <v>154</v>
      </c>
      <c r="W1107" s="622">
        <v>0.98350000000000004</v>
      </c>
      <c r="X1107" s="464">
        <v>1</v>
      </c>
      <c r="Y1107" s="464">
        <v>1</v>
      </c>
      <c r="Z1107" s="464">
        <v>1</v>
      </c>
      <c r="AA1107" s="464">
        <v>1</v>
      </c>
      <c r="AB1107" s="464" t="s">
        <v>2944</v>
      </c>
      <c r="AC1107" s="463" t="s">
        <v>7268</v>
      </c>
      <c r="AD1107" s="463"/>
      <c r="AE1107" s="463"/>
      <c r="AF1107" s="463"/>
      <c r="AG1107" s="463"/>
      <c r="AH1107" s="463"/>
      <c r="AI1107" s="463"/>
      <c r="AJ1107" s="460"/>
      <c r="AK1107" s="460"/>
      <c r="AL1107" s="460"/>
      <c r="AM1107" s="460"/>
      <c r="AN1107" s="460"/>
      <c r="AO1107" s="460"/>
      <c r="AP1107" s="463" t="s">
        <v>289</v>
      </c>
      <c r="AQ1107" s="463">
        <v>0</v>
      </c>
      <c r="AT1107" s="177" t="s">
        <v>2944</v>
      </c>
      <c r="AU1107" s="594" t="s">
        <v>6753</v>
      </c>
      <c r="AV1107" s="392" t="s">
        <v>7269</v>
      </c>
      <c r="AW1107" s="595" t="s">
        <v>7270</v>
      </c>
      <c r="AX1107" s="450" t="s">
        <v>6748</v>
      </c>
    </row>
    <row r="1108" spans="1:50" ht="35.15" hidden="1" customHeight="1">
      <c r="A1108" s="149">
        <v>1104</v>
      </c>
      <c r="B1108" s="597" t="s">
        <v>2944</v>
      </c>
      <c r="C1108" s="597"/>
      <c r="D1108" s="597" t="s">
        <v>7271</v>
      </c>
      <c r="E1108" s="597" t="s">
        <v>7272</v>
      </c>
      <c r="F1108" s="597" t="s">
        <v>281</v>
      </c>
      <c r="G1108" s="597">
        <v>1</v>
      </c>
      <c r="H1108" s="597">
        <v>0</v>
      </c>
      <c r="I1108" s="597" t="s">
        <v>6679</v>
      </c>
      <c r="J1108" s="597" t="s">
        <v>6815</v>
      </c>
      <c r="K1108" s="597" t="s">
        <v>2944</v>
      </c>
      <c r="L1108" s="597" t="s">
        <v>339</v>
      </c>
      <c r="M1108" s="597" t="s">
        <v>285</v>
      </c>
      <c r="N1108" s="597" t="s">
        <v>7273</v>
      </c>
      <c r="O1108" s="597" t="s">
        <v>7272</v>
      </c>
      <c r="P1108" s="597" t="s">
        <v>7274</v>
      </c>
      <c r="Q1108" s="597">
        <v>6516</v>
      </c>
      <c r="R1108" s="621">
        <v>6250</v>
      </c>
      <c r="S1108" s="621">
        <v>5478</v>
      </c>
      <c r="T1108" s="621">
        <v>474</v>
      </c>
      <c r="U1108" s="621">
        <v>298</v>
      </c>
      <c r="V1108" s="621">
        <v>772</v>
      </c>
      <c r="W1108" s="622">
        <v>0.87649999999999995</v>
      </c>
      <c r="X1108" s="464">
        <v>0</v>
      </c>
      <c r="Y1108" s="464">
        <v>1</v>
      </c>
      <c r="Z1108" s="464">
        <v>1</v>
      </c>
      <c r="AA1108" s="464">
        <v>0</v>
      </c>
      <c r="AB1108" s="464" t="s">
        <v>2944</v>
      </c>
      <c r="AC1108" s="463" t="s">
        <v>7275</v>
      </c>
      <c r="AD1108" s="463"/>
      <c r="AE1108" s="463"/>
      <c r="AF1108" s="463"/>
      <c r="AG1108" s="463"/>
      <c r="AH1108" s="463"/>
      <c r="AI1108" s="463"/>
      <c r="AJ1108" s="460"/>
      <c r="AK1108" s="460"/>
      <c r="AL1108" s="460"/>
      <c r="AM1108" s="460"/>
      <c r="AN1108" s="460"/>
      <c r="AO1108" s="460"/>
      <c r="AP1108" s="463" t="s">
        <v>289</v>
      </c>
      <c r="AQ1108" s="463">
        <v>0</v>
      </c>
      <c r="AT1108" s="177" t="s">
        <v>2944</v>
      </c>
      <c r="AU1108" s="594" t="s">
        <v>6760</v>
      </c>
      <c r="AV1108" s="392" t="s">
        <v>7276</v>
      </c>
      <c r="AW1108" s="595" t="s">
        <v>5007</v>
      </c>
      <c r="AX1108" s="450" t="s">
        <v>6756</v>
      </c>
    </row>
    <row r="1109" spans="1:50" ht="35.15" hidden="1" customHeight="1">
      <c r="A1109" s="149">
        <v>1105</v>
      </c>
      <c r="B1109" s="597" t="s">
        <v>2944</v>
      </c>
      <c r="C1109" s="597"/>
      <c r="D1109" s="597" t="s">
        <v>7277</v>
      </c>
      <c r="E1109" s="597" t="s">
        <v>7278</v>
      </c>
      <c r="F1109" s="597" t="s">
        <v>281</v>
      </c>
      <c r="G1109" s="597">
        <v>1</v>
      </c>
      <c r="H1109" s="597">
        <v>0</v>
      </c>
      <c r="I1109" s="597" t="s">
        <v>6679</v>
      </c>
      <c r="J1109" s="597" t="s">
        <v>7156</v>
      </c>
      <c r="K1109" s="597" t="s">
        <v>2944</v>
      </c>
      <c r="L1109" s="597" t="s">
        <v>339</v>
      </c>
      <c r="M1109" s="597" t="s">
        <v>285</v>
      </c>
      <c r="N1109" s="597" t="s">
        <v>7278</v>
      </c>
      <c r="O1109" s="597" t="s">
        <v>7279</v>
      </c>
      <c r="P1109" s="597" t="s">
        <v>7280</v>
      </c>
      <c r="Q1109" s="597">
        <v>5849</v>
      </c>
      <c r="R1109" s="621">
        <v>5370</v>
      </c>
      <c r="S1109" s="621">
        <v>361</v>
      </c>
      <c r="T1109" s="621">
        <v>4419</v>
      </c>
      <c r="U1109" s="621">
        <v>590</v>
      </c>
      <c r="V1109" s="621">
        <v>5009</v>
      </c>
      <c r="W1109" s="622">
        <v>6.7199999999999996E-2</v>
      </c>
      <c r="X1109" s="464">
        <v>0</v>
      </c>
      <c r="Y1109" s="464">
        <v>1</v>
      </c>
      <c r="Z1109" s="464">
        <v>1</v>
      </c>
      <c r="AA1109" s="464">
        <v>0</v>
      </c>
      <c r="AB1109" s="464" t="s">
        <v>2944</v>
      </c>
      <c r="AC1109" s="463" t="s">
        <v>7281</v>
      </c>
      <c r="AD1109" s="463"/>
      <c r="AE1109" s="463"/>
      <c r="AF1109" s="463"/>
      <c r="AG1109" s="463"/>
      <c r="AH1109" s="463"/>
      <c r="AI1109" s="463"/>
      <c r="AJ1109" s="460"/>
      <c r="AK1109" s="460"/>
      <c r="AL1109" s="460"/>
      <c r="AM1109" s="460"/>
      <c r="AN1109" s="460"/>
      <c r="AO1109" s="460"/>
      <c r="AP1109" s="463" t="s">
        <v>289</v>
      </c>
      <c r="AQ1109" s="463">
        <v>0</v>
      </c>
      <c r="AT1109" s="177" t="s">
        <v>2944</v>
      </c>
      <c r="AU1109" s="594" t="s">
        <v>6761</v>
      </c>
      <c r="AV1109" s="392" t="s">
        <v>7282</v>
      </c>
      <c r="AW1109" s="595" t="s">
        <v>7283</v>
      </c>
      <c r="AX1109" s="450" t="s">
        <v>6756</v>
      </c>
    </row>
    <row r="1110" spans="1:50" ht="35.15" hidden="1" customHeight="1">
      <c r="A1110" s="149">
        <v>1106</v>
      </c>
      <c r="B1110" s="597" t="s">
        <v>1319</v>
      </c>
      <c r="C1110" s="597"/>
      <c r="D1110" s="597" t="s">
        <v>7284</v>
      </c>
      <c r="E1110" s="597" t="s">
        <v>7285</v>
      </c>
      <c r="F1110" s="597" t="s">
        <v>281</v>
      </c>
      <c r="G1110" s="597">
        <v>1</v>
      </c>
      <c r="H1110" s="597">
        <v>0</v>
      </c>
      <c r="I1110" s="597" t="s">
        <v>6679</v>
      </c>
      <c r="J1110" s="597" t="s">
        <v>6898</v>
      </c>
      <c r="K1110" s="597" t="s">
        <v>2125</v>
      </c>
      <c r="L1110" s="597" t="s">
        <v>339</v>
      </c>
      <c r="M1110" s="597" t="s">
        <v>1062</v>
      </c>
      <c r="N1110" s="597" t="s">
        <v>7285</v>
      </c>
      <c r="O1110" s="597" t="s">
        <v>7285</v>
      </c>
      <c r="P1110" s="597" t="s">
        <v>7286</v>
      </c>
      <c r="Q1110" s="597">
        <v>4929</v>
      </c>
      <c r="R1110" s="621">
        <v>4025</v>
      </c>
      <c r="S1110" s="621">
        <v>0</v>
      </c>
      <c r="T1110" s="621">
        <v>3905</v>
      </c>
      <c r="U1110" s="621">
        <v>120</v>
      </c>
      <c r="V1110" s="621">
        <v>4025</v>
      </c>
      <c r="W1110" s="622">
        <v>0</v>
      </c>
      <c r="X1110" s="464">
        <v>0</v>
      </c>
      <c r="Y1110" s="464">
        <v>1</v>
      </c>
      <c r="Z1110" s="464">
        <v>1</v>
      </c>
      <c r="AA1110" s="464">
        <v>0</v>
      </c>
      <c r="AB1110" s="464" t="s">
        <v>1319</v>
      </c>
      <c r="AC1110" s="463" t="s">
        <v>7287</v>
      </c>
      <c r="AD1110" s="463"/>
      <c r="AE1110" s="463"/>
      <c r="AF1110" s="463"/>
      <c r="AG1110" s="463"/>
      <c r="AH1110" s="463"/>
      <c r="AI1110" s="463"/>
      <c r="AJ1110" s="460"/>
      <c r="AK1110" s="460"/>
      <c r="AL1110" s="460"/>
      <c r="AM1110" s="460"/>
      <c r="AN1110" s="460"/>
      <c r="AO1110" s="460"/>
      <c r="AP1110" s="463" t="s">
        <v>289</v>
      </c>
      <c r="AQ1110" s="463">
        <v>0</v>
      </c>
      <c r="AT1110" s="177" t="s">
        <v>2944</v>
      </c>
      <c r="AU1110" s="594" t="s">
        <v>6762</v>
      </c>
      <c r="AV1110" s="392" t="s">
        <v>7288</v>
      </c>
      <c r="AW1110" s="595" t="s">
        <v>7289</v>
      </c>
      <c r="AX1110" s="450" t="s">
        <v>6756</v>
      </c>
    </row>
    <row r="1111" spans="1:50" ht="35.15" hidden="1" customHeight="1">
      <c r="A1111" s="149">
        <v>1107</v>
      </c>
      <c r="B1111" s="597" t="s">
        <v>1319</v>
      </c>
      <c r="C1111" s="597"/>
      <c r="D1111" s="597" t="s">
        <v>7290</v>
      </c>
      <c r="E1111" s="597" t="s">
        <v>7291</v>
      </c>
      <c r="F1111" s="597" t="s">
        <v>281</v>
      </c>
      <c r="G1111" s="597">
        <v>1</v>
      </c>
      <c r="H1111" s="597">
        <v>0</v>
      </c>
      <c r="I1111" s="597" t="s">
        <v>6679</v>
      </c>
      <c r="J1111" s="597" t="s">
        <v>6961</v>
      </c>
      <c r="K1111" s="597" t="s">
        <v>2125</v>
      </c>
      <c r="L1111" s="597" t="s">
        <v>1322</v>
      </c>
      <c r="M1111" s="597" t="s">
        <v>285</v>
      </c>
      <c r="N1111" s="597" t="s">
        <v>7291</v>
      </c>
      <c r="O1111" s="597" t="s">
        <v>7291</v>
      </c>
      <c r="P1111" s="597" t="s">
        <v>7292</v>
      </c>
      <c r="Q1111" s="597">
        <v>4992</v>
      </c>
      <c r="R1111" s="621">
        <v>4992</v>
      </c>
      <c r="S1111" s="621">
        <v>4914</v>
      </c>
      <c r="T1111" s="621">
        <v>54</v>
      </c>
      <c r="U1111" s="621">
        <v>24</v>
      </c>
      <c r="V1111" s="621">
        <v>78</v>
      </c>
      <c r="W1111" s="622">
        <v>0.98440000000000005</v>
      </c>
      <c r="X1111" s="464">
        <v>1</v>
      </c>
      <c r="Y1111" s="464">
        <v>0</v>
      </c>
      <c r="Z1111" s="464">
        <v>1</v>
      </c>
      <c r="AA1111" s="464">
        <v>0</v>
      </c>
      <c r="AB1111" s="464" t="s">
        <v>1319</v>
      </c>
      <c r="AC1111" s="463" t="s">
        <v>7293</v>
      </c>
      <c r="AD1111" s="463"/>
      <c r="AE1111" s="463"/>
      <c r="AF1111" s="463"/>
      <c r="AG1111" s="463"/>
      <c r="AH1111" s="463"/>
      <c r="AI1111" s="463"/>
      <c r="AJ1111" s="460"/>
      <c r="AK1111" s="460"/>
      <c r="AL1111" s="460"/>
      <c r="AM1111" s="460"/>
      <c r="AN1111" s="460"/>
      <c r="AO1111" s="460"/>
      <c r="AP1111" s="463" t="s">
        <v>289</v>
      </c>
      <c r="AQ1111" s="463">
        <v>0</v>
      </c>
      <c r="AT1111" s="177" t="s">
        <v>2944</v>
      </c>
      <c r="AU1111" s="594" t="s">
        <v>6770</v>
      </c>
      <c r="AV1111" s="392" t="s">
        <v>7294</v>
      </c>
      <c r="AW1111" s="595" t="s">
        <v>7295</v>
      </c>
      <c r="AX1111" s="450" t="s">
        <v>6766</v>
      </c>
    </row>
    <row r="1112" spans="1:50" ht="35.15" hidden="1" customHeight="1">
      <c r="A1112" s="149">
        <v>1108</v>
      </c>
      <c r="B1112" s="597" t="s">
        <v>1319</v>
      </c>
      <c r="C1112" s="597"/>
      <c r="D1112" s="597" t="s">
        <v>7296</v>
      </c>
      <c r="E1112" s="597" t="s">
        <v>7297</v>
      </c>
      <c r="F1112" s="597" t="s">
        <v>281</v>
      </c>
      <c r="G1112" s="597">
        <v>1</v>
      </c>
      <c r="H1112" s="597">
        <v>0</v>
      </c>
      <c r="I1112" s="597" t="s">
        <v>6679</v>
      </c>
      <c r="J1112" s="597" t="s">
        <v>6704</v>
      </c>
      <c r="K1112" s="597" t="s">
        <v>2125</v>
      </c>
      <c r="L1112" s="597" t="s">
        <v>1322</v>
      </c>
      <c r="M1112" s="597" t="s">
        <v>285</v>
      </c>
      <c r="N1112" s="597" t="s">
        <v>7297</v>
      </c>
      <c r="O1112" s="597" t="s">
        <v>7297</v>
      </c>
      <c r="P1112" s="597" t="s">
        <v>7298</v>
      </c>
      <c r="Q1112" s="597">
        <v>5442</v>
      </c>
      <c r="R1112" s="621">
        <v>5509</v>
      </c>
      <c r="S1112" s="621">
        <v>5091</v>
      </c>
      <c r="T1112" s="621">
        <v>418</v>
      </c>
      <c r="U1112" s="621">
        <v>0</v>
      </c>
      <c r="V1112" s="621">
        <v>418</v>
      </c>
      <c r="W1112" s="622">
        <v>0.92410000000000003</v>
      </c>
      <c r="X1112" s="464">
        <v>0</v>
      </c>
      <c r="Y1112" s="464">
        <v>1</v>
      </c>
      <c r="Z1112" s="464">
        <v>1</v>
      </c>
      <c r="AA1112" s="464">
        <v>0</v>
      </c>
      <c r="AB1112" s="464" t="s">
        <v>1319</v>
      </c>
      <c r="AC1112" s="463" t="s">
        <v>7299</v>
      </c>
      <c r="AD1112" s="463"/>
      <c r="AE1112" s="463"/>
      <c r="AF1112" s="463"/>
      <c r="AG1112" s="463"/>
      <c r="AH1112" s="463"/>
      <c r="AI1112" s="463"/>
      <c r="AJ1112" s="460"/>
      <c r="AK1112" s="460"/>
      <c r="AL1112" s="460"/>
      <c r="AM1112" s="460"/>
      <c r="AN1112" s="460"/>
      <c r="AO1112" s="460"/>
      <c r="AP1112" s="463" t="s">
        <v>289</v>
      </c>
      <c r="AQ1112" s="463">
        <v>0</v>
      </c>
      <c r="AT1112" s="177" t="s">
        <v>2944</v>
      </c>
      <c r="AU1112" s="594" t="s">
        <v>6778</v>
      </c>
      <c r="AV1112" s="392" t="s">
        <v>7300</v>
      </c>
      <c r="AW1112" s="595" t="s">
        <v>7301</v>
      </c>
      <c r="AX1112" s="450" t="s">
        <v>6774</v>
      </c>
    </row>
    <row r="1113" spans="1:50" ht="35.15" hidden="1" customHeight="1">
      <c r="A1113" s="149">
        <v>1109</v>
      </c>
      <c r="B1113" s="597" t="s">
        <v>2944</v>
      </c>
      <c r="C1113" s="597"/>
      <c r="D1113" s="597" t="s">
        <v>7302</v>
      </c>
      <c r="E1113" s="597" t="s">
        <v>7303</v>
      </c>
      <c r="F1113" s="597" t="s">
        <v>281</v>
      </c>
      <c r="G1113" s="597">
        <v>1</v>
      </c>
      <c r="H1113" s="597">
        <v>0</v>
      </c>
      <c r="I1113" s="597" t="s">
        <v>6679</v>
      </c>
      <c r="J1113" s="597" t="s">
        <v>6837</v>
      </c>
      <c r="K1113" s="597" t="s">
        <v>2944</v>
      </c>
      <c r="L1113" s="597" t="s">
        <v>2949</v>
      </c>
      <c r="M1113" s="597" t="s">
        <v>1062</v>
      </c>
      <c r="N1113" s="597" t="s">
        <v>7303</v>
      </c>
      <c r="O1113" s="597" t="s">
        <v>7303</v>
      </c>
      <c r="P1113" s="597" t="s">
        <v>7304</v>
      </c>
      <c r="Q1113" s="597">
        <v>3572</v>
      </c>
      <c r="R1113" s="621">
        <v>3590</v>
      </c>
      <c r="S1113" s="621">
        <v>3231</v>
      </c>
      <c r="T1113" s="621">
        <v>341</v>
      </c>
      <c r="U1113" s="621">
        <v>18</v>
      </c>
      <c r="V1113" s="621">
        <v>359</v>
      </c>
      <c r="W1113" s="622">
        <v>0.9</v>
      </c>
      <c r="X1113" s="464">
        <v>0</v>
      </c>
      <c r="Y1113" s="464">
        <v>1</v>
      </c>
      <c r="Z1113" s="464">
        <v>1</v>
      </c>
      <c r="AA1113" s="464">
        <v>0</v>
      </c>
      <c r="AB1113" s="464" t="s">
        <v>2944</v>
      </c>
      <c r="AC1113" s="463" t="s">
        <v>7305</v>
      </c>
      <c r="AD1113" s="463"/>
      <c r="AE1113" s="463"/>
      <c r="AF1113" s="463"/>
      <c r="AG1113" s="463"/>
      <c r="AH1113" s="463"/>
      <c r="AI1113" s="463"/>
      <c r="AJ1113" s="460"/>
      <c r="AK1113" s="460"/>
      <c r="AL1113" s="460"/>
      <c r="AM1113" s="460"/>
      <c r="AN1113" s="460"/>
      <c r="AO1113" s="460"/>
      <c r="AP1113" s="463" t="s">
        <v>289</v>
      </c>
      <c r="AQ1113" s="463">
        <v>0</v>
      </c>
      <c r="AT1113" s="177" t="s">
        <v>2944</v>
      </c>
      <c r="AU1113" s="392" t="s">
        <v>6784</v>
      </c>
      <c r="AV1113" s="392" t="s">
        <v>7306</v>
      </c>
      <c r="AW1113" s="392" t="s">
        <v>7307</v>
      </c>
      <c r="AX1113" s="450" t="s">
        <v>6782</v>
      </c>
    </row>
    <row r="1114" spans="1:50" ht="35.15" hidden="1" customHeight="1">
      <c r="A1114" s="149">
        <v>1110</v>
      </c>
      <c r="B1114" s="597" t="s">
        <v>2944</v>
      </c>
      <c r="C1114" s="597"/>
      <c r="D1114" s="597" t="s">
        <v>7308</v>
      </c>
      <c r="E1114" s="597" t="s">
        <v>7309</v>
      </c>
      <c r="F1114" s="597" t="s">
        <v>281</v>
      </c>
      <c r="G1114" s="597">
        <v>1</v>
      </c>
      <c r="H1114" s="597">
        <v>0</v>
      </c>
      <c r="I1114" s="597" t="s">
        <v>6679</v>
      </c>
      <c r="J1114" s="597" t="s">
        <v>6905</v>
      </c>
      <c r="K1114" s="597" t="s">
        <v>2948</v>
      </c>
      <c r="L1114" s="597" t="s">
        <v>2949</v>
      </c>
      <c r="M1114" s="597" t="s">
        <v>1062</v>
      </c>
      <c r="N1114" s="597" t="s">
        <v>6938</v>
      </c>
      <c r="O1114" s="597" t="s">
        <v>6938</v>
      </c>
      <c r="P1114" s="597" t="s">
        <v>7310</v>
      </c>
      <c r="Q1114" s="597">
        <v>5314</v>
      </c>
      <c r="R1114" s="621">
        <v>5421</v>
      </c>
      <c r="S1114" s="621">
        <v>5169</v>
      </c>
      <c r="T1114" s="621">
        <v>120</v>
      </c>
      <c r="U1114" s="621">
        <v>132</v>
      </c>
      <c r="V1114" s="621">
        <v>252</v>
      </c>
      <c r="W1114" s="622">
        <v>0.95350000000000001</v>
      </c>
      <c r="X1114" s="464">
        <v>0</v>
      </c>
      <c r="Y1114" s="464">
        <v>0</v>
      </c>
      <c r="Z1114" s="464">
        <v>1</v>
      </c>
      <c r="AA1114" s="464">
        <v>0</v>
      </c>
      <c r="AB1114" s="464" t="s">
        <v>2944</v>
      </c>
      <c r="AC1114" s="463" t="s">
        <v>7311</v>
      </c>
      <c r="AD1114" s="463"/>
      <c r="AE1114" s="463"/>
      <c r="AF1114" s="463"/>
      <c r="AG1114" s="463"/>
      <c r="AH1114" s="463"/>
      <c r="AI1114" s="463"/>
      <c r="AJ1114" s="460"/>
      <c r="AK1114" s="460"/>
      <c r="AL1114" s="460"/>
      <c r="AM1114" s="460"/>
      <c r="AN1114" s="460"/>
      <c r="AO1114" s="460"/>
      <c r="AP1114" s="463" t="s">
        <v>289</v>
      </c>
      <c r="AQ1114" s="463">
        <v>0</v>
      </c>
      <c r="AT1114" s="177" t="s">
        <v>2944</v>
      </c>
      <c r="AU1114" s="594" t="s">
        <v>6785</v>
      </c>
      <c r="AV1114" s="392" t="s">
        <v>7312</v>
      </c>
      <c r="AW1114" s="595" t="s">
        <v>7313</v>
      </c>
      <c r="AX1114" s="450" t="s">
        <v>6782</v>
      </c>
    </row>
    <row r="1115" spans="1:50" ht="35.15" hidden="1" customHeight="1">
      <c r="A1115" s="149">
        <v>1111</v>
      </c>
      <c r="B1115" s="597" t="s">
        <v>2944</v>
      </c>
      <c r="C1115" s="597"/>
      <c r="D1115" s="597" t="s">
        <v>7314</v>
      </c>
      <c r="E1115" s="597" t="s">
        <v>7315</v>
      </c>
      <c r="F1115" s="597" t="s">
        <v>281</v>
      </c>
      <c r="G1115" s="597">
        <v>1</v>
      </c>
      <c r="H1115" s="597">
        <v>0</v>
      </c>
      <c r="I1115" s="597" t="s">
        <v>6679</v>
      </c>
      <c r="J1115" s="597" t="s">
        <v>6886</v>
      </c>
      <c r="K1115" s="597" t="s">
        <v>2944</v>
      </c>
      <c r="L1115" s="597" t="s">
        <v>2949</v>
      </c>
      <c r="M1115" s="597" t="s">
        <v>1062</v>
      </c>
      <c r="N1115" s="597" t="s">
        <v>7315</v>
      </c>
      <c r="O1115" s="597" t="s">
        <v>7315</v>
      </c>
      <c r="P1115" s="597" t="s">
        <v>7316</v>
      </c>
      <c r="Q1115" s="597">
        <v>5799</v>
      </c>
      <c r="R1115" s="621">
        <v>5860</v>
      </c>
      <c r="S1115" s="621">
        <v>5745</v>
      </c>
      <c r="T1115" s="621">
        <v>115</v>
      </c>
      <c r="U1115" s="621">
        <v>0</v>
      </c>
      <c r="V1115" s="621">
        <v>115</v>
      </c>
      <c r="W1115" s="622">
        <v>0.98040000000000005</v>
      </c>
      <c r="X1115" s="464">
        <v>1</v>
      </c>
      <c r="Y1115" s="464">
        <v>1</v>
      </c>
      <c r="Z1115" s="464">
        <v>1</v>
      </c>
      <c r="AA1115" s="464">
        <v>1</v>
      </c>
      <c r="AB1115" s="464" t="s">
        <v>2944</v>
      </c>
      <c r="AC1115" s="463" t="s">
        <v>7317</v>
      </c>
      <c r="AD1115" s="463"/>
      <c r="AE1115" s="463"/>
      <c r="AF1115" s="463"/>
      <c r="AG1115" s="463"/>
      <c r="AH1115" s="463"/>
      <c r="AI1115" s="463"/>
      <c r="AJ1115" s="460"/>
      <c r="AK1115" s="460"/>
      <c r="AL1115" s="460"/>
      <c r="AM1115" s="460"/>
      <c r="AN1115" s="460"/>
      <c r="AO1115" s="460"/>
      <c r="AP1115" s="463" t="s">
        <v>289</v>
      </c>
      <c r="AQ1115" s="463">
        <v>0</v>
      </c>
      <c r="AT1115" s="177" t="s">
        <v>2944</v>
      </c>
      <c r="AU1115" s="594" t="s">
        <v>6786</v>
      </c>
      <c r="AV1115" s="392" t="s">
        <v>7318</v>
      </c>
      <c r="AW1115" s="595" t="s">
        <v>7319</v>
      </c>
      <c r="AX1115" s="450" t="s">
        <v>6782</v>
      </c>
    </row>
    <row r="1116" spans="1:50" ht="35.15" hidden="1" customHeight="1">
      <c r="A1116" s="149">
        <v>1112</v>
      </c>
      <c r="B1116" s="597" t="s">
        <v>1319</v>
      </c>
      <c r="C1116" s="597"/>
      <c r="D1116" s="597" t="s">
        <v>7320</v>
      </c>
      <c r="E1116" s="597" t="s">
        <v>7321</v>
      </c>
      <c r="F1116" s="597" t="s">
        <v>281</v>
      </c>
      <c r="G1116" s="597">
        <v>1</v>
      </c>
      <c r="H1116" s="597">
        <v>0</v>
      </c>
      <c r="I1116" s="597" t="s">
        <v>6679</v>
      </c>
      <c r="J1116" s="597" t="s">
        <v>6930</v>
      </c>
      <c r="K1116" s="597" t="s">
        <v>2125</v>
      </c>
      <c r="L1116" s="597" t="s">
        <v>1322</v>
      </c>
      <c r="M1116" s="597" t="s">
        <v>285</v>
      </c>
      <c r="N1116" s="597" t="s">
        <v>7321</v>
      </c>
      <c r="O1116" s="597" t="s">
        <v>7321</v>
      </c>
      <c r="P1116" s="597" t="s">
        <v>7322</v>
      </c>
      <c r="Q1116" s="597">
        <v>4105</v>
      </c>
      <c r="R1116" s="621">
        <v>4034</v>
      </c>
      <c r="S1116" s="621">
        <v>4012</v>
      </c>
      <c r="T1116" s="621">
        <v>22</v>
      </c>
      <c r="U1116" s="621">
        <v>0</v>
      </c>
      <c r="V1116" s="621">
        <v>22</v>
      </c>
      <c r="W1116" s="622">
        <v>0.99450000000000005</v>
      </c>
      <c r="X1116" s="464">
        <v>1</v>
      </c>
      <c r="Y1116" s="464">
        <v>1</v>
      </c>
      <c r="Z1116" s="464">
        <v>1</v>
      </c>
      <c r="AA1116" s="464">
        <v>1</v>
      </c>
      <c r="AB1116" s="464" t="s">
        <v>1319</v>
      </c>
      <c r="AC1116" s="463" t="s">
        <v>7323</v>
      </c>
      <c r="AD1116" s="463"/>
      <c r="AE1116" s="463"/>
      <c r="AF1116" s="463"/>
      <c r="AG1116" s="463"/>
      <c r="AH1116" s="463"/>
      <c r="AI1116" s="463"/>
      <c r="AJ1116" s="460"/>
      <c r="AK1116" s="460"/>
      <c r="AL1116" s="460"/>
      <c r="AM1116" s="460"/>
      <c r="AN1116" s="460"/>
      <c r="AO1116" s="460"/>
      <c r="AP1116" s="463" t="s">
        <v>289</v>
      </c>
      <c r="AQ1116" s="463">
        <v>0</v>
      </c>
      <c r="AT1116" s="177" t="s">
        <v>2944</v>
      </c>
      <c r="AU1116" s="594" t="s">
        <v>6793</v>
      </c>
      <c r="AV1116" s="392" t="s">
        <v>7324</v>
      </c>
      <c r="AW1116" s="595" t="s">
        <v>7325</v>
      </c>
      <c r="AX1116" s="450" t="s">
        <v>6789</v>
      </c>
    </row>
    <row r="1117" spans="1:50" ht="35.15" hidden="1" customHeight="1">
      <c r="A1117" s="149">
        <v>1113</v>
      </c>
      <c r="B1117" s="597" t="s">
        <v>1319</v>
      </c>
      <c r="C1117" s="597"/>
      <c r="D1117" s="597" t="s">
        <v>7326</v>
      </c>
      <c r="E1117" s="597" t="s">
        <v>7327</v>
      </c>
      <c r="F1117" s="597" t="s">
        <v>281</v>
      </c>
      <c r="G1117" s="597">
        <v>1</v>
      </c>
      <c r="H1117" s="597">
        <v>0</v>
      </c>
      <c r="I1117" s="597" t="s">
        <v>6679</v>
      </c>
      <c r="J1117" s="597" t="s">
        <v>6930</v>
      </c>
      <c r="K1117" s="597" t="s">
        <v>2125</v>
      </c>
      <c r="L1117" s="597" t="s">
        <v>1322</v>
      </c>
      <c r="M1117" s="597" t="s">
        <v>285</v>
      </c>
      <c r="N1117" s="597" t="s">
        <v>7328</v>
      </c>
      <c r="O1117" s="597" t="s">
        <v>7328</v>
      </c>
      <c r="P1117" s="597" t="s">
        <v>7329</v>
      </c>
      <c r="Q1117" s="597">
        <v>4444</v>
      </c>
      <c r="R1117" s="621">
        <v>4360</v>
      </c>
      <c r="S1117" s="621">
        <v>4032</v>
      </c>
      <c r="T1117" s="621">
        <v>328</v>
      </c>
      <c r="U1117" s="621">
        <v>0</v>
      </c>
      <c r="V1117" s="621">
        <v>328</v>
      </c>
      <c r="W1117" s="622">
        <v>0.92479999999999996</v>
      </c>
      <c r="X1117" s="464">
        <v>0</v>
      </c>
      <c r="Y1117" s="464">
        <v>1</v>
      </c>
      <c r="Z1117" s="464">
        <v>1</v>
      </c>
      <c r="AA1117" s="464">
        <v>0</v>
      </c>
      <c r="AB1117" s="464" t="s">
        <v>1319</v>
      </c>
      <c r="AC1117" s="463" t="s">
        <v>7330</v>
      </c>
      <c r="AD1117" s="463"/>
      <c r="AE1117" s="463"/>
      <c r="AF1117" s="463"/>
      <c r="AG1117" s="463"/>
      <c r="AH1117" s="463"/>
      <c r="AI1117" s="463"/>
      <c r="AJ1117" s="460"/>
      <c r="AK1117" s="460"/>
      <c r="AL1117" s="460"/>
      <c r="AM1117" s="460"/>
      <c r="AN1117" s="460"/>
      <c r="AO1117" s="460"/>
      <c r="AP1117" s="463" t="s">
        <v>289</v>
      </c>
      <c r="AQ1117" s="463">
        <v>0</v>
      </c>
      <c r="AT1117" s="177" t="s">
        <v>2944</v>
      </c>
      <c r="AU1117" s="594" t="s">
        <v>6794</v>
      </c>
      <c r="AV1117" s="392" t="s">
        <v>7331</v>
      </c>
      <c r="AW1117" s="595" t="s">
        <v>7332</v>
      </c>
      <c r="AX1117" s="450" t="s">
        <v>6789</v>
      </c>
    </row>
    <row r="1118" spans="1:50" ht="35.15" hidden="1" customHeight="1">
      <c r="A1118" s="149">
        <v>1114</v>
      </c>
      <c r="B1118" s="597" t="s">
        <v>2944</v>
      </c>
      <c r="C1118" s="597"/>
      <c r="D1118" s="597" t="s">
        <v>7333</v>
      </c>
      <c r="E1118" s="597" t="s">
        <v>7334</v>
      </c>
      <c r="F1118" s="597" t="s">
        <v>281</v>
      </c>
      <c r="G1118" s="597">
        <v>1</v>
      </c>
      <c r="H1118" s="597">
        <v>0</v>
      </c>
      <c r="I1118" s="597" t="s">
        <v>6679</v>
      </c>
      <c r="J1118" s="597" t="s">
        <v>6742</v>
      </c>
      <c r="K1118" s="597" t="s">
        <v>2944</v>
      </c>
      <c r="L1118" s="597" t="s">
        <v>339</v>
      </c>
      <c r="M1118" s="597" t="s">
        <v>285</v>
      </c>
      <c r="N1118" s="597" t="s">
        <v>7334</v>
      </c>
      <c r="O1118" s="597" t="s">
        <v>7334</v>
      </c>
      <c r="P1118" s="597" t="s">
        <v>7335</v>
      </c>
      <c r="Q1118" s="597">
        <v>3605</v>
      </c>
      <c r="R1118" s="621">
        <v>3605</v>
      </c>
      <c r="S1118" s="621">
        <v>3605</v>
      </c>
      <c r="T1118" s="621">
        <v>0</v>
      </c>
      <c r="U1118" s="621">
        <v>0</v>
      </c>
      <c r="V1118" s="621">
        <v>0</v>
      </c>
      <c r="W1118" s="622">
        <v>1</v>
      </c>
      <c r="X1118" s="464">
        <v>1</v>
      </c>
      <c r="Y1118" s="464">
        <v>1</v>
      </c>
      <c r="Z1118" s="464">
        <v>1</v>
      </c>
      <c r="AA1118" s="464">
        <v>1</v>
      </c>
      <c r="AB1118" s="464" t="s">
        <v>2944</v>
      </c>
      <c r="AC1118" s="463" t="s">
        <v>7336</v>
      </c>
      <c r="AD1118" s="463"/>
      <c r="AE1118" s="463"/>
      <c r="AF1118" s="463"/>
      <c r="AG1118" s="463"/>
      <c r="AH1118" s="463"/>
      <c r="AI1118" s="463"/>
      <c r="AJ1118" s="460"/>
      <c r="AK1118" s="460"/>
      <c r="AL1118" s="460"/>
      <c r="AM1118" s="460"/>
      <c r="AN1118" s="460"/>
      <c r="AO1118" s="460"/>
      <c r="AP1118" s="463" t="s">
        <v>289</v>
      </c>
      <c r="AQ1118" s="463">
        <v>0</v>
      </c>
      <c r="AT1118" s="177" t="s">
        <v>2944</v>
      </c>
      <c r="AU1118" s="594" t="s">
        <v>6801</v>
      </c>
      <c r="AV1118" s="392" t="s">
        <v>7337</v>
      </c>
      <c r="AW1118" s="595" t="s">
        <v>7338</v>
      </c>
      <c r="AX1118" s="450" t="s">
        <v>6797</v>
      </c>
    </row>
    <row r="1119" spans="1:50" ht="35.15" hidden="1" customHeight="1">
      <c r="A1119" s="149">
        <v>1115</v>
      </c>
      <c r="B1119" s="597" t="s">
        <v>1319</v>
      </c>
      <c r="C1119" s="597"/>
      <c r="D1119" s="597" t="s">
        <v>7339</v>
      </c>
      <c r="E1119" s="597" t="s">
        <v>7340</v>
      </c>
      <c r="F1119" s="597" t="s">
        <v>281</v>
      </c>
      <c r="G1119" s="597">
        <v>1</v>
      </c>
      <c r="H1119" s="597">
        <v>0</v>
      </c>
      <c r="I1119" s="597" t="s">
        <v>6679</v>
      </c>
      <c r="J1119" s="597" t="s">
        <v>6930</v>
      </c>
      <c r="K1119" s="597" t="s">
        <v>2125</v>
      </c>
      <c r="L1119" s="597" t="s">
        <v>1322</v>
      </c>
      <c r="M1119" s="597" t="s">
        <v>285</v>
      </c>
      <c r="N1119" s="597" t="s">
        <v>7321</v>
      </c>
      <c r="O1119" s="597" t="s">
        <v>7341</v>
      </c>
      <c r="P1119" s="597" t="s">
        <v>7342</v>
      </c>
      <c r="Q1119" s="597">
        <v>3893</v>
      </c>
      <c r="R1119" s="621">
        <v>3801</v>
      </c>
      <c r="S1119" s="621">
        <v>3756</v>
      </c>
      <c r="T1119" s="621">
        <v>34</v>
      </c>
      <c r="U1119" s="621">
        <v>11</v>
      </c>
      <c r="V1119" s="621">
        <v>45</v>
      </c>
      <c r="W1119" s="622">
        <v>0.98819999999999997</v>
      </c>
      <c r="X1119" s="464">
        <v>1</v>
      </c>
      <c r="Y1119" s="464">
        <v>1</v>
      </c>
      <c r="Z1119" s="464">
        <v>1</v>
      </c>
      <c r="AA1119" s="464">
        <v>1</v>
      </c>
      <c r="AB1119" s="464" t="s">
        <v>1319</v>
      </c>
      <c r="AC1119" s="463" t="s">
        <v>7343</v>
      </c>
      <c r="AD1119" s="463"/>
      <c r="AE1119" s="463"/>
      <c r="AF1119" s="463"/>
      <c r="AG1119" s="463"/>
      <c r="AH1119" s="463"/>
      <c r="AI1119" s="463"/>
      <c r="AJ1119" s="460"/>
      <c r="AK1119" s="460"/>
      <c r="AL1119" s="460"/>
      <c r="AM1119" s="460"/>
      <c r="AN1119" s="460"/>
      <c r="AO1119" s="460"/>
      <c r="AP1119" s="463" t="s">
        <v>289</v>
      </c>
      <c r="AQ1119" s="463">
        <v>0</v>
      </c>
      <c r="AT1119" s="177" t="s">
        <v>2944</v>
      </c>
      <c r="AU1119" s="594" t="s">
        <v>6802</v>
      </c>
      <c r="AV1119" s="392" t="s">
        <v>7344</v>
      </c>
      <c r="AW1119" s="595" t="s">
        <v>7345</v>
      </c>
      <c r="AX1119" s="450" t="s">
        <v>6797</v>
      </c>
    </row>
    <row r="1120" spans="1:50" ht="35.15" hidden="1" customHeight="1">
      <c r="A1120" s="149">
        <v>1116</v>
      </c>
      <c r="B1120" s="597" t="s">
        <v>2944</v>
      </c>
      <c r="C1120" s="597"/>
      <c r="D1120" s="597" t="s">
        <v>7346</v>
      </c>
      <c r="E1120" s="597" t="s">
        <v>7347</v>
      </c>
      <c r="F1120" s="597" t="s">
        <v>281</v>
      </c>
      <c r="G1120" s="597">
        <v>1</v>
      </c>
      <c r="H1120" s="597">
        <v>0</v>
      </c>
      <c r="I1120" s="597" t="s">
        <v>6679</v>
      </c>
      <c r="J1120" s="597" t="s">
        <v>6742</v>
      </c>
      <c r="K1120" s="597" t="s">
        <v>2944</v>
      </c>
      <c r="L1120" s="597" t="s">
        <v>339</v>
      </c>
      <c r="M1120" s="597" t="s">
        <v>285</v>
      </c>
      <c r="N1120" s="597" t="s">
        <v>7067</v>
      </c>
      <c r="O1120" s="597" t="s">
        <v>7068</v>
      </c>
      <c r="P1120" s="597" t="s">
        <v>7348</v>
      </c>
      <c r="Q1120" s="597">
        <v>3072</v>
      </c>
      <c r="R1120" s="621">
        <v>3107</v>
      </c>
      <c r="S1120" s="621">
        <v>2439</v>
      </c>
      <c r="T1120" s="621">
        <v>613</v>
      </c>
      <c r="U1120" s="621">
        <v>55</v>
      </c>
      <c r="V1120" s="621">
        <v>668</v>
      </c>
      <c r="W1120" s="622">
        <v>0.78500000000000003</v>
      </c>
      <c r="X1120" s="464">
        <v>0</v>
      </c>
      <c r="Y1120" s="464">
        <v>1</v>
      </c>
      <c r="Z1120" s="464">
        <v>0</v>
      </c>
      <c r="AA1120" s="464">
        <v>0</v>
      </c>
      <c r="AB1120" s="464" t="s">
        <v>2944</v>
      </c>
      <c r="AC1120" s="463" t="s">
        <v>7349</v>
      </c>
      <c r="AD1120" s="463"/>
      <c r="AE1120" s="463"/>
      <c r="AF1120" s="463"/>
      <c r="AG1120" s="463"/>
      <c r="AH1120" s="463"/>
      <c r="AI1120" s="463"/>
      <c r="AJ1120" s="460"/>
      <c r="AK1120" s="460"/>
      <c r="AL1120" s="460"/>
      <c r="AM1120" s="460"/>
      <c r="AN1120" s="460"/>
      <c r="AO1120" s="460"/>
      <c r="AP1120" s="463" t="s">
        <v>289</v>
      </c>
      <c r="AQ1120" s="463">
        <v>0</v>
      </c>
      <c r="AT1120" s="177" t="s">
        <v>2944</v>
      </c>
      <c r="AU1120" s="594" t="s">
        <v>6809</v>
      </c>
      <c r="AV1120" s="392" t="s">
        <v>7350</v>
      </c>
      <c r="AW1120" s="595" t="s">
        <v>7351</v>
      </c>
      <c r="AX1120" s="450" t="s">
        <v>6805</v>
      </c>
    </row>
    <row r="1121" spans="1:50" ht="35.15" hidden="1" customHeight="1">
      <c r="A1121" s="149">
        <v>1117</v>
      </c>
      <c r="B1121" s="597" t="s">
        <v>1319</v>
      </c>
      <c r="C1121" s="597"/>
      <c r="D1121" s="597" t="s">
        <v>7352</v>
      </c>
      <c r="E1121" s="597" t="s">
        <v>7353</v>
      </c>
      <c r="F1121" s="597" t="s">
        <v>281</v>
      </c>
      <c r="G1121" s="597">
        <v>2</v>
      </c>
      <c r="H1121" s="597">
        <v>0</v>
      </c>
      <c r="I1121" s="597" t="s">
        <v>6679</v>
      </c>
      <c r="J1121" s="597" t="s">
        <v>6961</v>
      </c>
      <c r="K1121" s="597" t="s">
        <v>2125</v>
      </c>
      <c r="L1121" s="597" t="s">
        <v>1322</v>
      </c>
      <c r="M1121" s="597" t="s">
        <v>285</v>
      </c>
      <c r="N1121" s="597" t="s">
        <v>7353</v>
      </c>
      <c r="O1121" s="597" t="s">
        <v>7353</v>
      </c>
      <c r="P1121" s="597" t="s">
        <v>7354</v>
      </c>
      <c r="Q1121" s="597">
        <v>4125</v>
      </c>
      <c r="R1121" s="621">
        <v>4381</v>
      </c>
      <c r="S1121" s="621">
        <v>3688</v>
      </c>
      <c r="T1121" s="621">
        <v>613</v>
      </c>
      <c r="U1121" s="621">
        <v>80</v>
      </c>
      <c r="V1121" s="621">
        <v>693</v>
      </c>
      <c r="W1121" s="622">
        <v>0.84179999999999999</v>
      </c>
      <c r="X1121" s="464">
        <v>0</v>
      </c>
      <c r="Y1121" s="464">
        <v>1</v>
      </c>
      <c r="Z1121" s="464">
        <v>1</v>
      </c>
      <c r="AA1121" s="464">
        <v>0</v>
      </c>
      <c r="AB1121" s="464" t="s">
        <v>1319</v>
      </c>
      <c r="AC1121" s="463" t="s">
        <v>7355</v>
      </c>
      <c r="AD1121" s="463" t="s">
        <v>7356</v>
      </c>
      <c r="AE1121" s="463"/>
      <c r="AF1121" s="463"/>
      <c r="AG1121" s="463"/>
      <c r="AH1121" s="463"/>
      <c r="AI1121" s="463"/>
      <c r="AJ1121" s="460"/>
      <c r="AK1121" s="460"/>
      <c r="AL1121" s="460"/>
      <c r="AM1121" s="460"/>
      <c r="AN1121" s="460"/>
      <c r="AO1121" s="460"/>
      <c r="AP1121" s="463" t="s">
        <v>289</v>
      </c>
      <c r="AQ1121" s="463">
        <v>0</v>
      </c>
      <c r="AT1121" s="177" t="s">
        <v>2944</v>
      </c>
      <c r="AU1121" s="594" t="s">
        <v>6810</v>
      </c>
      <c r="AV1121" s="392" t="s">
        <v>7357</v>
      </c>
      <c r="AW1121" s="595" t="s">
        <v>7358</v>
      </c>
      <c r="AX1121" s="450" t="s">
        <v>6805</v>
      </c>
    </row>
    <row r="1122" spans="1:50" ht="35.15" hidden="1" customHeight="1">
      <c r="A1122" s="149">
        <v>1118</v>
      </c>
      <c r="B1122" s="597" t="s">
        <v>1319</v>
      </c>
      <c r="C1122" s="597"/>
      <c r="D1122" s="597" t="s">
        <v>7359</v>
      </c>
      <c r="E1122" s="597" t="s">
        <v>7360</v>
      </c>
      <c r="F1122" s="597" t="s">
        <v>281</v>
      </c>
      <c r="G1122" s="597">
        <v>1</v>
      </c>
      <c r="H1122" s="597">
        <v>0</v>
      </c>
      <c r="I1122" s="597" t="s">
        <v>6679</v>
      </c>
      <c r="J1122" s="597" t="s">
        <v>6961</v>
      </c>
      <c r="K1122" s="597" t="s">
        <v>2125</v>
      </c>
      <c r="L1122" s="597" t="s">
        <v>1322</v>
      </c>
      <c r="M1122" s="597" t="s">
        <v>285</v>
      </c>
      <c r="N1122" s="597" t="s">
        <v>7360</v>
      </c>
      <c r="O1122" s="597" t="s">
        <v>7360</v>
      </c>
      <c r="P1122" s="597" t="s">
        <v>7361</v>
      </c>
      <c r="Q1122" s="597">
        <v>3862</v>
      </c>
      <c r="R1122" s="621">
        <v>3877</v>
      </c>
      <c r="S1122" s="621">
        <v>2965</v>
      </c>
      <c r="T1122" s="621">
        <v>845</v>
      </c>
      <c r="U1122" s="621">
        <v>67</v>
      </c>
      <c r="V1122" s="621">
        <v>912</v>
      </c>
      <c r="W1122" s="622">
        <v>0.76480000000000004</v>
      </c>
      <c r="X1122" s="464">
        <v>0</v>
      </c>
      <c r="Y1122" s="464">
        <v>1</v>
      </c>
      <c r="Z1122" s="464">
        <v>1</v>
      </c>
      <c r="AA1122" s="464">
        <v>0</v>
      </c>
      <c r="AB1122" s="464" t="s">
        <v>1319</v>
      </c>
      <c r="AC1122" s="463" t="s">
        <v>7362</v>
      </c>
      <c r="AD1122" s="463"/>
      <c r="AE1122" s="463"/>
      <c r="AF1122" s="463"/>
      <c r="AG1122" s="463"/>
      <c r="AH1122" s="463"/>
      <c r="AI1122" s="463"/>
      <c r="AJ1122" s="460"/>
      <c r="AK1122" s="460"/>
      <c r="AL1122" s="460"/>
      <c r="AM1122" s="460"/>
      <c r="AN1122" s="460"/>
      <c r="AO1122" s="460"/>
      <c r="AP1122" s="463" t="s">
        <v>289</v>
      </c>
      <c r="AQ1122" s="463">
        <v>0</v>
      </c>
      <c r="AT1122" s="177" t="s">
        <v>2944</v>
      </c>
      <c r="AU1122" s="392" t="s">
        <v>6817</v>
      </c>
      <c r="AV1122" s="392" t="s">
        <v>7363</v>
      </c>
      <c r="AW1122" s="392" t="s">
        <v>7364</v>
      </c>
      <c r="AX1122" s="450" t="s">
        <v>6814</v>
      </c>
    </row>
    <row r="1123" spans="1:50" ht="35.15" hidden="1" customHeight="1">
      <c r="A1123" s="149">
        <v>1119</v>
      </c>
      <c r="B1123" s="597" t="s">
        <v>1319</v>
      </c>
      <c r="C1123" s="597"/>
      <c r="D1123" s="597" t="s">
        <v>7365</v>
      </c>
      <c r="E1123" s="597" t="s">
        <v>7366</v>
      </c>
      <c r="F1123" s="597" t="s">
        <v>281</v>
      </c>
      <c r="G1123" s="597">
        <v>1</v>
      </c>
      <c r="H1123" s="597">
        <v>0</v>
      </c>
      <c r="I1123" s="597" t="s">
        <v>6679</v>
      </c>
      <c r="J1123" s="597" t="s">
        <v>6930</v>
      </c>
      <c r="K1123" s="597" t="s">
        <v>2125</v>
      </c>
      <c r="L1123" s="597" t="s">
        <v>1322</v>
      </c>
      <c r="M1123" s="597" t="s">
        <v>285</v>
      </c>
      <c r="N1123" s="597" t="s">
        <v>7366</v>
      </c>
      <c r="O1123" s="597" t="s">
        <v>7366</v>
      </c>
      <c r="P1123" s="597" t="s">
        <v>7367</v>
      </c>
      <c r="Q1123" s="597">
        <v>3019</v>
      </c>
      <c r="R1123" s="621">
        <v>3019</v>
      </c>
      <c r="S1123" s="621">
        <v>2959</v>
      </c>
      <c r="T1123" s="621">
        <v>59</v>
      </c>
      <c r="U1123" s="621">
        <v>1</v>
      </c>
      <c r="V1123" s="621">
        <v>60</v>
      </c>
      <c r="W1123" s="622">
        <v>0.98009999999999997</v>
      </c>
      <c r="X1123" s="464">
        <v>1</v>
      </c>
      <c r="Y1123" s="464">
        <v>1</v>
      </c>
      <c r="Z1123" s="464">
        <v>1</v>
      </c>
      <c r="AA1123" s="464">
        <v>1</v>
      </c>
      <c r="AB1123" s="464" t="s">
        <v>1319</v>
      </c>
      <c r="AC1123" s="463" t="s">
        <v>7368</v>
      </c>
      <c r="AD1123" s="463"/>
      <c r="AE1123" s="463"/>
      <c r="AF1123" s="463"/>
      <c r="AG1123" s="463"/>
      <c r="AH1123" s="463"/>
      <c r="AI1123" s="463"/>
      <c r="AJ1123" s="460"/>
      <c r="AK1123" s="460"/>
      <c r="AL1123" s="460"/>
      <c r="AM1123" s="460"/>
      <c r="AN1123" s="460"/>
      <c r="AO1123" s="460"/>
      <c r="AP1123" s="463" t="s">
        <v>289</v>
      </c>
      <c r="AQ1123" s="463">
        <v>0</v>
      </c>
      <c r="AT1123" s="177" t="s">
        <v>2944</v>
      </c>
      <c r="AU1123" s="594" t="s">
        <v>6818</v>
      </c>
      <c r="AV1123" s="392" t="s">
        <v>7369</v>
      </c>
      <c r="AW1123" s="595" t="s">
        <v>7370</v>
      </c>
      <c r="AX1123" s="450" t="s">
        <v>6814</v>
      </c>
    </row>
    <row r="1124" spans="1:50" ht="35.15" hidden="1" customHeight="1">
      <c r="A1124" s="149">
        <v>1120</v>
      </c>
      <c r="B1124" s="597" t="s">
        <v>1319</v>
      </c>
      <c r="C1124" s="597"/>
      <c r="D1124" s="597" t="s">
        <v>7371</v>
      </c>
      <c r="E1124" s="597" t="s">
        <v>7123</v>
      </c>
      <c r="F1124" s="597" t="s">
        <v>281</v>
      </c>
      <c r="G1124" s="597">
        <v>1</v>
      </c>
      <c r="H1124" s="597">
        <v>0</v>
      </c>
      <c r="I1124" s="597" t="s">
        <v>6679</v>
      </c>
      <c r="J1124" s="597" t="s">
        <v>6930</v>
      </c>
      <c r="K1124" s="597" t="s">
        <v>2125</v>
      </c>
      <c r="L1124" s="597" t="s">
        <v>1322</v>
      </c>
      <c r="M1124" s="597" t="s">
        <v>285</v>
      </c>
      <c r="N1124" s="597" t="s">
        <v>7123</v>
      </c>
      <c r="O1124" s="597" t="s">
        <v>7123</v>
      </c>
      <c r="P1124" s="597" t="s">
        <v>7372</v>
      </c>
      <c r="Q1124" s="597">
        <v>3991</v>
      </c>
      <c r="R1124" s="621">
        <v>3616</v>
      </c>
      <c r="S1124" s="621">
        <v>3574</v>
      </c>
      <c r="T1124" s="621">
        <v>16</v>
      </c>
      <c r="U1124" s="621">
        <v>26</v>
      </c>
      <c r="V1124" s="621">
        <v>42</v>
      </c>
      <c r="W1124" s="622">
        <v>0.98839999999999995</v>
      </c>
      <c r="X1124" s="464">
        <v>1</v>
      </c>
      <c r="Y1124" s="464">
        <v>1</v>
      </c>
      <c r="Z1124" s="464">
        <v>1</v>
      </c>
      <c r="AA1124" s="464">
        <v>1</v>
      </c>
      <c r="AB1124" s="464" t="s">
        <v>1319</v>
      </c>
      <c r="AC1124" s="463" t="s">
        <v>7373</v>
      </c>
      <c r="AD1124" s="463"/>
      <c r="AE1124" s="463"/>
      <c r="AF1124" s="463"/>
      <c r="AG1124" s="463"/>
      <c r="AH1124" s="463"/>
      <c r="AI1124" s="463"/>
      <c r="AJ1124" s="460"/>
      <c r="AK1124" s="460"/>
      <c r="AL1124" s="460"/>
      <c r="AM1124" s="460"/>
      <c r="AN1124" s="460"/>
      <c r="AO1124" s="460"/>
      <c r="AP1124" s="463" t="s">
        <v>289</v>
      </c>
      <c r="AQ1124" s="463">
        <v>0</v>
      </c>
      <c r="AT1124" s="177" t="s">
        <v>2944</v>
      </c>
      <c r="AU1124" s="594" t="s">
        <v>6819</v>
      </c>
      <c r="AV1124" s="392" t="s">
        <v>7374</v>
      </c>
      <c r="AW1124" s="595" t="s">
        <v>5007</v>
      </c>
      <c r="AX1124" s="450" t="s">
        <v>6814</v>
      </c>
    </row>
    <row r="1125" spans="1:50" ht="35.15" hidden="1" customHeight="1">
      <c r="A1125" s="149">
        <v>1121</v>
      </c>
      <c r="B1125" s="597" t="s">
        <v>1076</v>
      </c>
      <c r="C1125" s="597"/>
      <c r="D1125" s="597" t="s">
        <v>7375</v>
      </c>
      <c r="E1125" s="597" t="s">
        <v>7376</v>
      </c>
      <c r="F1125" s="597" t="s">
        <v>281</v>
      </c>
      <c r="G1125" s="597">
        <v>1</v>
      </c>
      <c r="H1125" s="597">
        <v>0</v>
      </c>
      <c r="I1125" s="597" t="s">
        <v>6679</v>
      </c>
      <c r="J1125" s="597" t="s">
        <v>6837</v>
      </c>
      <c r="K1125" s="597" t="s">
        <v>2132</v>
      </c>
      <c r="L1125" s="597" t="s">
        <v>1108</v>
      </c>
      <c r="M1125" s="597" t="s">
        <v>1062</v>
      </c>
      <c r="N1125" s="597" t="s">
        <v>7376</v>
      </c>
      <c r="O1125" s="597" t="s">
        <v>7376</v>
      </c>
      <c r="P1125" s="597" t="s">
        <v>7377</v>
      </c>
      <c r="Q1125" s="597">
        <v>2736</v>
      </c>
      <c r="R1125" s="621">
        <v>2724</v>
      </c>
      <c r="S1125" s="621">
        <v>2692</v>
      </c>
      <c r="T1125" s="621">
        <v>32</v>
      </c>
      <c r="U1125" s="621">
        <v>0</v>
      </c>
      <c r="V1125" s="621">
        <v>32</v>
      </c>
      <c r="W1125" s="622">
        <v>0.98829999999999996</v>
      </c>
      <c r="X1125" s="464">
        <v>1</v>
      </c>
      <c r="Y1125" s="464">
        <v>1</v>
      </c>
      <c r="Z1125" s="464">
        <v>1</v>
      </c>
      <c r="AA1125" s="464">
        <v>1</v>
      </c>
      <c r="AB1125" s="464" t="s">
        <v>1076</v>
      </c>
      <c r="AC1125" s="463" t="s">
        <v>7378</v>
      </c>
      <c r="AD1125" s="463"/>
      <c r="AE1125" s="463"/>
      <c r="AF1125" s="463"/>
      <c r="AG1125" s="463"/>
      <c r="AH1125" s="463"/>
      <c r="AI1125" s="463"/>
      <c r="AJ1125" s="460"/>
      <c r="AK1125" s="460"/>
      <c r="AL1125" s="460"/>
      <c r="AM1125" s="460"/>
      <c r="AN1125" s="460"/>
      <c r="AO1125" s="460"/>
      <c r="AP1125" s="463" t="s">
        <v>289</v>
      </c>
      <c r="AQ1125" s="463">
        <v>0</v>
      </c>
      <c r="AT1125" s="177" t="s">
        <v>2944</v>
      </c>
      <c r="AU1125" s="594" t="s">
        <v>6826</v>
      </c>
      <c r="AV1125" s="392" t="s">
        <v>7379</v>
      </c>
      <c r="AW1125" s="595" t="s">
        <v>6822</v>
      </c>
      <c r="AX1125" s="450" t="s">
        <v>6822</v>
      </c>
    </row>
    <row r="1126" spans="1:50" ht="35.15" hidden="1" customHeight="1">
      <c r="A1126" s="149">
        <v>1122</v>
      </c>
      <c r="B1126" s="597" t="s">
        <v>1319</v>
      </c>
      <c r="C1126" s="597"/>
      <c r="D1126" s="597" t="s">
        <v>7380</v>
      </c>
      <c r="E1126" s="597" t="s">
        <v>7381</v>
      </c>
      <c r="F1126" s="597" t="s">
        <v>281</v>
      </c>
      <c r="G1126" s="597">
        <v>1</v>
      </c>
      <c r="H1126" s="597">
        <v>0</v>
      </c>
      <c r="I1126" s="597" t="s">
        <v>6679</v>
      </c>
      <c r="J1126" s="597" t="s">
        <v>6898</v>
      </c>
      <c r="K1126" s="597" t="s">
        <v>2125</v>
      </c>
      <c r="L1126" s="597" t="s">
        <v>1322</v>
      </c>
      <c r="M1126" s="597" t="s">
        <v>285</v>
      </c>
      <c r="N1126" s="597" t="s">
        <v>7382</v>
      </c>
      <c r="O1126" s="597" t="s">
        <v>7382</v>
      </c>
      <c r="P1126" s="597" t="s">
        <v>7383</v>
      </c>
      <c r="Q1126" s="597">
        <v>2359</v>
      </c>
      <c r="R1126" s="621">
        <v>2255</v>
      </c>
      <c r="S1126" s="621">
        <v>123</v>
      </c>
      <c r="T1126" s="621">
        <v>2054</v>
      </c>
      <c r="U1126" s="621">
        <v>78</v>
      </c>
      <c r="V1126" s="621">
        <v>2132</v>
      </c>
      <c r="W1126" s="622">
        <v>5.45E-2</v>
      </c>
      <c r="X1126" s="464">
        <v>0</v>
      </c>
      <c r="Y1126" s="464">
        <v>1</v>
      </c>
      <c r="Z1126" s="464">
        <v>1</v>
      </c>
      <c r="AA1126" s="464">
        <v>0</v>
      </c>
      <c r="AB1126" s="464" t="s">
        <v>1319</v>
      </c>
      <c r="AC1126" s="463" t="s">
        <v>7384</v>
      </c>
      <c r="AD1126" s="463"/>
      <c r="AE1126" s="463"/>
      <c r="AF1126" s="463"/>
      <c r="AG1126" s="463"/>
      <c r="AH1126" s="463"/>
      <c r="AI1126" s="463"/>
      <c r="AJ1126" s="460"/>
      <c r="AK1126" s="460"/>
      <c r="AL1126" s="460"/>
      <c r="AM1126" s="460"/>
      <c r="AN1126" s="460"/>
      <c r="AO1126" s="460"/>
      <c r="AP1126" s="463" t="s">
        <v>289</v>
      </c>
      <c r="AQ1126" s="463">
        <v>0</v>
      </c>
      <c r="AT1126" s="177" t="s">
        <v>2944</v>
      </c>
      <c r="AU1126" s="594" t="s">
        <v>6832</v>
      </c>
      <c r="AV1126" s="392" t="s">
        <v>7385</v>
      </c>
      <c r="AW1126" s="595" t="s">
        <v>7386</v>
      </c>
      <c r="AX1126" s="450" t="s">
        <v>6829</v>
      </c>
    </row>
    <row r="1127" spans="1:50" ht="35.15" hidden="1" customHeight="1">
      <c r="A1127" s="149">
        <v>1123</v>
      </c>
      <c r="B1127" s="597" t="s">
        <v>2944</v>
      </c>
      <c r="C1127" s="597"/>
      <c r="D1127" s="597" t="s">
        <v>7387</v>
      </c>
      <c r="E1127" s="597" t="s">
        <v>7388</v>
      </c>
      <c r="F1127" s="597" t="s">
        <v>281</v>
      </c>
      <c r="G1127" s="597">
        <v>1</v>
      </c>
      <c r="H1127" s="597">
        <v>0</v>
      </c>
      <c r="I1127" s="597" t="s">
        <v>6679</v>
      </c>
      <c r="J1127" s="597" t="s">
        <v>6815</v>
      </c>
      <c r="K1127" s="597" t="s">
        <v>2948</v>
      </c>
      <c r="L1127" s="597" t="s">
        <v>1689</v>
      </c>
      <c r="M1127" s="597" t="s">
        <v>1062</v>
      </c>
      <c r="N1127" s="597" t="s">
        <v>7388</v>
      </c>
      <c r="O1127" s="597" t="s">
        <v>7388</v>
      </c>
      <c r="P1127" s="597" t="s">
        <v>7389</v>
      </c>
      <c r="Q1127" s="597">
        <v>11515</v>
      </c>
      <c r="R1127" s="621">
        <v>11515</v>
      </c>
      <c r="S1127" s="621">
        <v>7622</v>
      </c>
      <c r="T1127" s="621">
        <v>3509</v>
      </c>
      <c r="U1127" s="621">
        <v>384</v>
      </c>
      <c r="V1127" s="621">
        <v>3893</v>
      </c>
      <c r="W1127" s="622">
        <v>0.66190000000000004</v>
      </c>
      <c r="X1127" s="464">
        <v>0</v>
      </c>
      <c r="Y1127" s="464">
        <v>0</v>
      </c>
      <c r="Z1127" s="464">
        <v>1</v>
      </c>
      <c r="AA1127" s="464">
        <v>0</v>
      </c>
      <c r="AB1127" s="464" t="s">
        <v>2944</v>
      </c>
      <c r="AC1127" s="463" t="s">
        <v>7390</v>
      </c>
      <c r="AD1127" s="463"/>
      <c r="AE1127" s="463"/>
      <c r="AF1127" s="463"/>
      <c r="AG1127" s="463"/>
      <c r="AH1127" s="463"/>
      <c r="AI1127" s="463"/>
      <c r="AJ1127" s="460"/>
      <c r="AK1127" s="460"/>
      <c r="AL1127" s="460"/>
      <c r="AM1127" s="460"/>
      <c r="AN1127" s="460"/>
      <c r="AO1127" s="460"/>
      <c r="AP1127" s="463" t="s">
        <v>289</v>
      </c>
      <c r="AQ1127" s="463">
        <v>0</v>
      </c>
      <c r="AT1127" s="177" t="s">
        <v>1319</v>
      </c>
      <c r="AU1127" s="392" t="s">
        <v>6839</v>
      </c>
      <c r="AV1127" s="392" t="s">
        <v>7391</v>
      </c>
      <c r="AW1127" s="392" t="s">
        <v>7392</v>
      </c>
      <c r="AX1127" s="450" t="s">
        <v>6836</v>
      </c>
    </row>
    <row r="1128" spans="1:50" ht="35.15" hidden="1" customHeight="1">
      <c r="A1128" s="149">
        <v>1124</v>
      </c>
      <c r="B1128" s="597" t="s">
        <v>248</v>
      </c>
      <c r="C1128" s="597"/>
      <c r="D1128" s="597" t="s">
        <v>7393</v>
      </c>
      <c r="E1128" s="597" t="s">
        <v>7394</v>
      </c>
      <c r="F1128" s="597" t="s">
        <v>281</v>
      </c>
      <c r="G1128" s="597">
        <v>1</v>
      </c>
      <c r="H1128" s="597">
        <v>0</v>
      </c>
      <c r="I1128" s="597" t="s">
        <v>6679</v>
      </c>
      <c r="J1128" s="597" t="s">
        <v>6728</v>
      </c>
      <c r="K1128" s="597" t="s">
        <v>2933</v>
      </c>
      <c r="L1128" s="597" t="s">
        <v>1689</v>
      </c>
      <c r="M1128" s="597" t="s">
        <v>1062</v>
      </c>
      <c r="N1128" s="597" t="s">
        <v>3770</v>
      </c>
      <c r="O1128" s="597" t="s">
        <v>3770</v>
      </c>
      <c r="P1128" s="597" t="s">
        <v>7395</v>
      </c>
      <c r="Q1128" s="597">
        <v>3641</v>
      </c>
      <c r="R1128" s="621">
        <v>3669</v>
      </c>
      <c r="S1128" s="621">
        <v>3599</v>
      </c>
      <c r="T1128" s="621">
        <v>70</v>
      </c>
      <c r="U1128" s="621">
        <v>0</v>
      </c>
      <c r="V1128" s="621">
        <v>70</v>
      </c>
      <c r="W1128" s="622">
        <v>0.98089999999999999</v>
      </c>
      <c r="X1128" s="464">
        <v>1</v>
      </c>
      <c r="Y1128" s="464">
        <v>1</v>
      </c>
      <c r="Z1128" s="464">
        <v>1</v>
      </c>
      <c r="AA1128" s="464">
        <v>1</v>
      </c>
      <c r="AB1128" s="464" t="s">
        <v>248</v>
      </c>
      <c r="AC1128" s="463" t="s">
        <v>7396</v>
      </c>
      <c r="AD1128" s="463"/>
      <c r="AE1128" s="463"/>
      <c r="AF1128" s="463"/>
      <c r="AG1128" s="463"/>
      <c r="AH1128" s="463"/>
      <c r="AI1128" s="463"/>
      <c r="AJ1128" s="460"/>
      <c r="AK1128" s="460"/>
      <c r="AL1128" s="460"/>
      <c r="AM1128" s="460"/>
      <c r="AN1128" s="460"/>
      <c r="AO1128" s="460"/>
      <c r="AP1128" s="463" t="s">
        <v>289</v>
      </c>
      <c r="AQ1128" s="463">
        <v>0</v>
      </c>
      <c r="AT1128" s="177" t="s">
        <v>2944</v>
      </c>
      <c r="AU1128" s="594" t="s">
        <v>6846</v>
      </c>
      <c r="AV1128" s="392" t="s">
        <v>7397</v>
      </c>
      <c r="AW1128" s="595" t="s">
        <v>7398</v>
      </c>
      <c r="AX1128" s="450" t="s">
        <v>6843</v>
      </c>
    </row>
    <row r="1129" spans="1:50" ht="35.15" hidden="1" customHeight="1">
      <c r="A1129" s="149">
        <v>1125</v>
      </c>
      <c r="B1129" s="597" t="s">
        <v>2944</v>
      </c>
      <c r="C1129" s="597"/>
      <c r="D1129" s="597" t="s">
        <v>7399</v>
      </c>
      <c r="E1129" s="597" t="s">
        <v>7400</v>
      </c>
      <c r="F1129" s="597" t="s">
        <v>281</v>
      </c>
      <c r="G1129" s="597">
        <v>1</v>
      </c>
      <c r="H1129" s="597">
        <v>0</v>
      </c>
      <c r="I1129" s="597" t="s">
        <v>6679</v>
      </c>
      <c r="J1129" s="597" t="s">
        <v>5978</v>
      </c>
      <c r="K1129" s="597" t="s">
        <v>2944</v>
      </c>
      <c r="L1129" s="597" t="s">
        <v>1689</v>
      </c>
      <c r="M1129" s="597" t="s">
        <v>1062</v>
      </c>
      <c r="N1129" s="597" t="s">
        <v>7401</v>
      </c>
      <c r="O1129" s="597" t="s">
        <v>7401</v>
      </c>
      <c r="P1129" s="597" t="s">
        <v>7402</v>
      </c>
      <c r="Q1129" s="597">
        <v>2036</v>
      </c>
      <c r="R1129" s="621">
        <v>2039</v>
      </c>
      <c r="S1129" s="621">
        <v>1553</v>
      </c>
      <c r="T1129" s="621">
        <v>467</v>
      </c>
      <c r="U1129" s="621">
        <v>19</v>
      </c>
      <c r="V1129" s="621">
        <v>486</v>
      </c>
      <c r="W1129" s="622">
        <v>0.76160000000000005</v>
      </c>
      <c r="X1129" s="464">
        <v>0</v>
      </c>
      <c r="Y1129" s="464">
        <v>1</v>
      </c>
      <c r="Z1129" s="464">
        <v>1</v>
      </c>
      <c r="AA1129" s="464">
        <v>0</v>
      </c>
      <c r="AB1129" s="464" t="s">
        <v>2944</v>
      </c>
      <c r="AC1129" s="463" t="s">
        <v>7403</v>
      </c>
      <c r="AD1129" s="463"/>
      <c r="AE1129" s="463"/>
      <c r="AF1129" s="463"/>
      <c r="AG1129" s="463"/>
      <c r="AH1129" s="463"/>
      <c r="AI1129" s="463"/>
      <c r="AJ1129" s="460"/>
      <c r="AK1129" s="460"/>
      <c r="AL1129" s="460"/>
      <c r="AM1129" s="460"/>
      <c r="AN1129" s="460"/>
      <c r="AO1129" s="460"/>
      <c r="AP1129" s="463" t="s">
        <v>289</v>
      </c>
      <c r="AQ1129" s="463">
        <v>0</v>
      </c>
      <c r="AT1129" s="177" t="s">
        <v>2944</v>
      </c>
      <c r="AU1129" s="594" t="s">
        <v>6853</v>
      </c>
      <c r="AV1129" s="392" t="s">
        <v>7404</v>
      </c>
      <c r="AW1129" s="595" t="s">
        <v>7405</v>
      </c>
      <c r="AX1129" s="450" t="s">
        <v>6849</v>
      </c>
    </row>
    <row r="1130" spans="1:50" ht="35.15" hidden="1" customHeight="1">
      <c r="A1130" s="149">
        <v>1126</v>
      </c>
      <c r="B1130" s="597" t="s">
        <v>2944</v>
      </c>
      <c r="C1130" s="597"/>
      <c r="D1130" s="597" t="s">
        <v>7406</v>
      </c>
      <c r="E1130" s="597" t="s">
        <v>7407</v>
      </c>
      <c r="F1130" s="597" t="s">
        <v>281</v>
      </c>
      <c r="G1130" s="597">
        <v>1</v>
      </c>
      <c r="H1130" s="597">
        <v>0</v>
      </c>
      <c r="I1130" s="597" t="s">
        <v>6679</v>
      </c>
      <c r="J1130" s="597" t="s">
        <v>5978</v>
      </c>
      <c r="K1130" s="597" t="s">
        <v>248</v>
      </c>
      <c r="L1130" s="597" t="s">
        <v>1689</v>
      </c>
      <c r="M1130" s="597" t="s">
        <v>1062</v>
      </c>
      <c r="N1130" s="597" t="s">
        <v>7401</v>
      </c>
      <c r="O1130" s="597" t="s">
        <v>7401</v>
      </c>
      <c r="P1130" s="597" t="s">
        <v>7408</v>
      </c>
      <c r="Q1130" s="597">
        <v>4217</v>
      </c>
      <c r="R1130" s="621">
        <v>4197</v>
      </c>
      <c r="S1130" s="621">
        <v>4167</v>
      </c>
      <c r="T1130" s="621">
        <v>28</v>
      </c>
      <c r="U1130" s="621">
        <v>2</v>
      </c>
      <c r="V1130" s="621">
        <v>30</v>
      </c>
      <c r="W1130" s="622">
        <v>0.9929</v>
      </c>
      <c r="X1130" s="464">
        <v>1</v>
      </c>
      <c r="Y1130" s="464">
        <v>1</v>
      </c>
      <c r="Z1130" s="464">
        <v>1</v>
      </c>
      <c r="AA1130" s="464">
        <v>1</v>
      </c>
      <c r="AB1130" s="464" t="s">
        <v>2944</v>
      </c>
      <c r="AC1130" s="463" t="s">
        <v>7409</v>
      </c>
      <c r="AD1130" s="463"/>
      <c r="AE1130" s="463"/>
      <c r="AF1130" s="463"/>
      <c r="AG1130" s="463"/>
      <c r="AH1130" s="463"/>
      <c r="AI1130" s="463"/>
      <c r="AJ1130" s="460"/>
      <c r="AK1130" s="460"/>
      <c r="AL1130" s="460"/>
      <c r="AM1130" s="460"/>
      <c r="AN1130" s="460"/>
      <c r="AO1130" s="460"/>
      <c r="AP1130" s="463" t="s">
        <v>289</v>
      </c>
      <c r="AQ1130" s="463">
        <v>0</v>
      </c>
      <c r="AT1130" s="177" t="s">
        <v>2944</v>
      </c>
      <c r="AU1130" s="594" t="s">
        <v>6860</v>
      </c>
      <c r="AV1130" s="392" t="s">
        <v>7410</v>
      </c>
      <c r="AW1130" s="595" t="s">
        <v>7411</v>
      </c>
      <c r="AX1130" s="450" t="s">
        <v>6857</v>
      </c>
    </row>
    <row r="1131" spans="1:50" ht="35.15" hidden="1" customHeight="1">
      <c r="A1131" s="149">
        <v>1127</v>
      </c>
      <c r="B1131" s="597" t="s">
        <v>1319</v>
      </c>
      <c r="C1131" s="597"/>
      <c r="D1131" s="597" t="s">
        <v>7412</v>
      </c>
      <c r="E1131" s="597" t="s">
        <v>7413</v>
      </c>
      <c r="F1131" s="597" t="s">
        <v>281</v>
      </c>
      <c r="G1131" s="597">
        <v>1</v>
      </c>
      <c r="H1131" s="597">
        <v>0</v>
      </c>
      <c r="I1131" s="597" t="s">
        <v>6679</v>
      </c>
      <c r="J1131" s="597" t="s">
        <v>6961</v>
      </c>
      <c r="K1131" s="597" t="s">
        <v>2125</v>
      </c>
      <c r="L1131" s="597" t="s">
        <v>1322</v>
      </c>
      <c r="M1131" s="597" t="s">
        <v>285</v>
      </c>
      <c r="N1131" s="597" t="s">
        <v>7002</v>
      </c>
      <c r="O1131" s="597" t="s">
        <v>7002</v>
      </c>
      <c r="P1131" s="597" t="s">
        <v>7414</v>
      </c>
      <c r="Q1131" s="597">
        <v>7483</v>
      </c>
      <c r="R1131" s="621">
        <v>8362</v>
      </c>
      <c r="S1131" s="621">
        <v>4640</v>
      </c>
      <c r="T1131" s="621">
        <v>3431</v>
      </c>
      <c r="U1131" s="621">
        <v>291</v>
      </c>
      <c r="V1131" s="621">
        <v>3722</v>
      </c>
      <c r="W1131" s="622">
        <v>0.55489999999999995</v>
      </c>
      <c r="X1131" s="464">
        <v>0</v>
      </c>
      <c r="Y1131" s="464">
        <v>0</v>
      </c>
      <c r="Z1131" s="464">
        <v>1</v>
      </c>
      <c r="AA1131" s="464">
        <v>0</v>
      </c>
      <c r="AB1131" s="464" t="s">
        <v>1319</v>
      </c>
      <c r="AC1131" s="463" t="s">
        <v>7415</v>
      </c>
      <c r="AD1131" s="463"/>
      <c r="AE1131" s="463"/>
      <c r="AF1131" s="463"/>
      <c r="AG1131" s="463"/>
      <c r="AH1131" s="463"/>
      <c r="AI1131" s="463"/>
      <c r="AJ1131" s="460"/>
      <c r="AK1131" s="460"/>
      <c r="AL1131" s="460"/>
      <c r="AM1131" s="460"/>
      <c r="AN1131" s="460"/>
      <c r="AO1131" s="460"/>
      <c r="AP1131" s="463" t="s">
        <v>289</v>
      </c>
      <c r="AQ1131" s="463">
        <v>0</v>
      </c>
      <c r="AT1131" s="177" t="s">
        <v>2944</v>
      </c>
      <c r="AU1131" s="594" t="s">
        <v>6868</v>
      </c>
      <c r="AV1131" s="392" t="s">
        <v>7416</v>
      </c>
      <c r="AW1131" s="595" t="s">
        <v>7417</v>
      </c>
      <c r="AX1131" s="450" t="s">
        <v>6864</v>
      </c>
    </row>
    <row r="1132" spans="1:50" ht="35.15" hidden="1" customHeight="1">
      <c r="A1132" s="149">
        <v>1128</v>
      </c>
      <c r="B1132" s="597" t="s">
        <v>2944</v>
      </c>
      <c r="C1132" s="597"/>
      <c r="D1132" s="597" t="s">
        <v>7418</v>
      </c>
      <c r="E1132" s="597" t="s">
        <v>7419</v>
      </c>
      <c r="F1132" s="597" t="s">
        <v>281</v>
      </c>
      <c r="G1132" s="597">
        <v>1</v>
      </c>
      <c r="H1132" s="597">
        <v>0</v>
      </c>
      <c r="I1132" s="597" t="s">
        <v>6679</v>
      </c>
      <c r="J1132" s="597" t="s">
        <v>6844</v>
      </c>
      <c r="K1132" s="597" t="s">
        <v>2948</v>
      </c>
      <c r="L1132" s="597" t="s">
        <v>2949</v>
      </c>
      <c r="M1132" s="597" t="s">
        <v>1062</v>
      </c>
      <c r="N1132" s="597" t="s">
        <v>6843</v>
      </c>
      <c r="O1132" s="597" t="s">
        <v>6843</v>
      </c>
      <c r="P1132" s="597" t="s">
        <v>7420</v>
      </c>
      <c r="Q1132" s="597">
        <v>5971</v>
      </c>
      <c r="R1132" s="621">
        <v>5928</v>
      </c>
      <c r="S1132" s="621">
        <v>5900</v>
      </c>
      <c r="T1132" s="621">
        <v>28</v>
      </c>
      <c r="U1132" s="621">
        <v>0</v>
      </c>
      <c r="V1132" s="621">
        <v>28</v>
      </c>
      <c r="W1132" s="622">
        <v>0.99529999999999996</v>
      </c>
      <c r="X1132" s="464">
        <v>1</v>
      </c>
      <c r="Y1132" s="464">
        <v>1</v>
      </c>
      <c r="Z1132" s="464">
        <v>1</v>
      </c>
      <c r="AA1132" s="464">
        <v>1</v>
      </c>
      <c r="AB1132" s="464" t="s">
        <v>2944</v>
      </c>
      <c r="AC1132" s="463" t="s">
        <v>7421</v>
      </c>
      <c r="AD1132" s="463"/>
      <c r="AE1132" s="463"/>
      <c r="AF1132" s="463"/>
      <c r="AG1132" s="463"/>
      <c r="AH1132" s="463"/>
      <c r="AI1132" s="463"/>
      <c r="AJ1132" s="460"/>
      <c r="AK1132" s="460"/>
      <c r="AL1132" s="460"/>
      <c r="AM1132" s="460"/>
      <c r="AN1132" s="460"/>
      <c r="AO1132" s="460"/>
      <c r="AP1132" s="463" t="s">
        <v>289</v>
      </c>
      <c r="AQ1132" s="463">
        <v>0</v>
      </c>
      <c r="AT1132" s="177" t="s">
        <v>2944</v>
      </c>
      <c r="AU1132" s="594" t="s">
        <v>6869</v>
      </c>
      <c r="AV1132" s="392" t="s">
        <v>7422</v>
      </c>
      <c r="AW1132" s="595" t="s">
        <v>7423</v>
      </c>
      <c r="AX1132" s="450" t="s">
        <v>6864</v>
      </c>
    </row>
    <row r="1133" spans="1:50" ht="35.15" hidden="1" customHeight="1">
      <c r="A1133" s="149">
        <v>1129</v>
      </c>
      <c r="B1133" s="597" t="s">
        <v>1319</v>
      </c>
      <c r="C1133" s="597"/>
      <c r="D1133" s="597" t="s">
        <v>7424</v>
      </c>
      <c r="E1133" s="597" t="s">
        <v>7425</v>
      </c>
      <c r="F1133" s="597" t="s">
        <v>281</v>
      </c>
      <c r="G1133" s="597">
        <v>1</v>
      </c>
      <c r="H1133" s="597">
        <v>0</v>
      </c>
      <c r="I1133" s="597" t="s">
        <v>6679</v>
      </c>
      <c r="J1133" s="597" t="s">
        <v>6704</v>
      </c>
      <c r="K1133" s="597" t="s">
        <v>2125</v>
      </c>
      <c r="L1133" s="597" t="s">
        <v>1322</v>
      </c>
      <c r="M1133" s="597" t="s">
        <v>285</v>
      </c>
      <c r="N1133" s="597" t="s">
        <v>7425</v>
      </c>
      <c r="O1133" s="597" t="s">
        <v>7425</v>
      </c>
      <c r="P1133" s="597" t="s">
        <v>7426</v>
      </c>
      <c r="Q1133" s="597">
        <v>2777</v>
      </c>
      <c r="R1133" s="621">
        <v>2777</v>
      </c>
      <c r="S1133" s="621">
        <v>2777</v>
      </c>
      <c r="T1133" s="621">
        <v>0</v>
      </c>
      <c r="U1133" s="621">
        <v>0</v>
      </c>
      <c r="V1133" s="621">
        <v>0</v>
      </c>
      <c r="W1133" s="622">
        <v>1</v>
      </c>
      <c r="X1133" s="464">
        <v>1</v>
      </c>
      <c r="Y1133" s="464">
        <v>1</v>
      </c>
      <c r="Z1133" s="464">
        <v>0</v>
      </c>
      <c r="AA1133" s="464">
        <v>0</v>
      </c>
      <c r="AB1133" s="464" t="s">
        <v>1319</v>
      </c>
      <c r="AC1133" s="463" t="s">
        <v>7427</v>
      </c>
      <c r="AD1133" s="463"/>
      <c r="AE1133" s="463"/>
      <c r="AF1133" s="463"/>
      <c r="AG1133" s="463"/>
      <c r="AH1133" s="463"/>
      <c r="AI1133" s="463"/>
      <c r="AJ1133" s="460"/>
      <c r="AK1133" s="460"/>
      <c r="AL1133" s="460"/>
      <c r="AM1133" s="460"/>
      <c r="AN1133" s="460"/>
      <c r="AO1133" s="460"/>
      <c r="AP1133" s="463" t="s">
        <v>289</v>
      </c>
      <c r="AQ1133" s="463">
        <v>0</v>
      </c>
      <c r="AT1133" s="177" t="s">
        <v>2944</v>
      </c>
      <c r="AU1133" s="594" t="s">
        <v>6875</v>
      </c>
      <c r="AV1133" s="392" t="s">
        <v>7428</v>
      </c>
      <c r="AW1133" s="595" t="s">
        <v>7429</v>
      </c>
      <c r="AX1133" s="450" t="s">
        <v>6873</v>
      </c>
    </row>
    <row r="1134" spans="1:50" ht="35.15" hidden="1" customHeight="1">
      <c r="A1134" s="149">
        <v>1130</v>
      </c>
      <c r="B1134" s="597" t="s">
        <v>1319</v>
      </c>
      <c r="C1134" s="597"/>
      <c r="D1134" s="597" t="s">
        <v>7430</v>
      </c>
      <c r="E1134" s="597" t="s">
        <v>7431</v>
      </c>
      <c r="F1134" s="597" t="s">
        <v>281</v>
      </c>
      <c r="G1134" s="597">
        <v>1</v>
      </c>
      <c r="H1134" s="597">
        <v>0</v>
      </c>
      <c r="I1134" s="597" t="s">
        <v>6679</v>
      </c>
      <c r="J1134" s="597" t="s">
        <v>6704</v>
      </c>
      <c r="K1134" s="597" t="s">
        <v>2125</v>
      </c>
      <c r="L1134" s="597" t="s">
        <v>1322</v>
      </c>
      <c r="M1134" s="597" t="s">
        <v>285</v>
      </c>
      <c r="N1134" s="597" t="s">
        <v>7431</v>
      </c>
      <c r="O1134" s="597" t="s">
        <v>7431</v>
      </c>
      <c r="P1134" s="597" t="s">
        <v>7432</v>
      </c>
      <c r="Q1134" s="597">
        <v>2050</v>
      </c>
      <c r="R1134" s="621">
        <v>2050</v>
      </c>
      <c r="S1134" s="621">
        <v>0</v>
      </c>
      <c r="T1134" s="621">
        <v>2050</v>
      </c>
      <c r="U1134" s="621">
        <v>0</v>
      </c>
      <c r="V1134" s="621">
        <v>2050</v>
      </c>
      <c r="W1134" s="622">
        <v>0</v>
      </c>
      <c r="X1134" s="464">
        <v>0</v>
      </c>
      <c r="Y1134" s="464">
        <v>0</v>
      </c>
      <c r="Z1134" s="464">
        <v>0</v>
      </c>
      <c r="AA1134" s="464">
        <v>0</v>
      </c>
      <c r="AB1134" s="464" t="s">
        <v>1319</v>
      </c>
      <c r="AC1134" s="463" t="s">
        <v>7433</v>
      </c>
      <c r="AD1134" s="463"/>
      <c r="AE1134" s="463"/>
      <c r="AF1134" s="463"/>
      <c r="AG1134" s="463"/>
      <c r="AH1134" s="463"/>
      <c r="AI1134" s="463"/>
      <c r="AJ1134" s="460"/>
      <c r="AK1134" s="460"/>
      <c r="AL1134" s="460"/>
      <c r="AM1134" s="460"/>
      <c r="AN1134" s="460"/>
      <c r="AO1134" s="460"/>
      <c r="AP1134" s="463" t="s">
        <v>289</v>
      </c>
      <c r="AQ1134" s="463">
        <v>0</v>
      </c>
      <c r="AT1134" s="177" t="s">
        <v>248</v>
      </c>
      <c r="AU1134" s="594" t="s">
        <v>6881</v>
      </c>
      <c r="AV1134" s="392" t="s">
        <v>7434</v>
      </c>
      <c r="AW1134" s="595" t="s">
        <v>7435</v>
      </c>
      <c r="AX1134" s="450" t="s">
        <v>6878</v>
      </c>
    </row>
    <row r="1135" spans="1:50" ht="35.15" hidden="1" customHeight="1">
      <c r="A1135" s="149">
        <v>1131</v>
      </c>
      <c r="B1135" s="597" t="s">
        <v>2944</v>
      </c>
      <c r="C1135" s="597"/>
      <c r="D1135" s="597" t="s">
        <v>7436</v>
      </c>
      <c r="E1135" s="597" t="s">
        <v>7437</v>
      </c>
      <c r="F1135" s="597" t="s">
        <v>281</v>
      </c>
      <c r="G1135" s="597">
        <v>1</v>
      </c>
      <c r="H1135" s="597">
        <v>0</v>
      </c>
      <c r="I1135" s="597" t="s">
        <v>6679</v>
      </c>
      <c r="J1135" s="597" t="s">
        <v>6806</v>
      </c>
      <c r="K1135" s="597" t="s">
        <v>2944</v>
      </c>
      <c r="L1135" s="597" t="s">
        <v>339</v>
      </c>
      <c r="M1135" s="597" t="s">
        <v>285</v>
      </c>
      <c r="N1135" s="597" t="s">
        <v>7438</v>
      </c>
      <c r="O1135" s="597" t="s">
        <v>7439</v>
      </c>
      <c r="P1135" s="597" t="s">
        <v>7440</v>
      </c>
      <c r="Q1135" s="597">
        <v>3584</v>
      </c>
      <c r="R1135" s="621">
        <v>3240</v>
      </c>
      <c r="S1135" s="621">
        <v>1100</v>
      </c>
      <c r="T1135" s="621">
        <v>2104</v>
      </c>
      <c r="U1135" s="621">
        <v>36</v>
      </c>
      <c r="V1135" s="621">
        <v>2140</v>
      </c>
      <c r="W1135" s="622">
        <v>0.33950000000000002</v>
      </c>
      <c r="X1135" s="464">
        <v>0</v>
      </c>
      <c r="Y1135" s="464">
        <v>1</v>
      </c>
      <c r="Z1135" s="464">
        <v>1</v>
      </c>
      <c r="AA1135" s="464">
        <v>0</v>
      </c>
      <c r="AB1135" s="464" t="s">
        <v>2944</v>
      </c>
      <c r="AC1135" s="463" t="s">
        <v>7441</v>
      </c>
      <c r="AD1135" s="463"/>
      <c r="AE1135" s="463"/>
      <c r="AF1135" s="463"/>
      <c r="AG1135" s="463"/>
      <c r="AH1135" s="463"/>
      <c r="AI1135" s="463"/>
      <c r="AJ1135" s="460"/>
      <c r="AK1135" s="460"/>
      <c r="AL1135" s="460"/>
      <c r="AM1135" s="460"/>
      <c r="AN1135" s="460"/>
      <c r="AO1135" s="460"/>
      <c r="AP1135" s="463" t="s">
        <v>289</v>
      </c>
      <c r="AQ1135" s="463">
        <v>0</v>
      </c>
      <c r="AT1135" s="177" t="s">
        <v>2944</v>
      </c>
      <c r="AU1135" s="594" t="s">
        <v>6888</v>
      </c>
      <c r="AV1135" s="392" t="s">
        <v>7442</v>
      </c>
      <c r="AW1135" s="595" t="s">
        <v>7443</v>
      </c>
      <c r="AX1135" s="450" t="s">
        <v>6885</v>
      </c>
    </row>
    <row r="1136" spans="1:50" ht="35.15" hidden="1" customHeight="1">
      <c r="A1136" s="149">
        <v>1132</v>
      </c>
      <c r="B1136" s="597" t="s">
        <v>2944</v>
      </c>
      <c r="C1136" s="597"/>
      <c r="D1136" s="597" t="s">
        <v>7444</v>
      </c>
      <c r="E1136" s="597" t="s">
        <v>7445</v>
      </c>
      <c r="F1136" s="597" t="s">
        <v>281</v>
      </c>
      <c r="G1136" s="597">
        <v>1</v>
      </c>
      <c r="H1136" s="597">
        <v>0</v>
      </c>
      <c r="I1136" s="597" t="s">
        <v>6679</v>
      </c>
      <c r="J1136" s="597" t="s">
        <v>6850</v>
      </c>
      <c r="K1136" s="597" t="s">
        <v>2944</v>
      </c>
      <c r="L1136" s="597" t="s">
        <v>339</v>
      </c>
      <c r="M1136" s="597" t="s">
        <v>285</v>
      </c>
      <c r="N1136" s="597" t="s">
        <v>7446</v>
      </c>
      <c r="O1136" s="597" t="s">
        <v>7446</v>
      </c>
      <c r="P1136" s="597" t="s">
        <v>7447</v>
      </c>
      <c r="Q1136" s="597">
        <v>4094</v>
      </c>
      <c r="R1136" s="621">
        <v>4126</v>
      </c>
      <c r="S1136" s="621">
        <v>3460</v>
      </c>
      <c r="T1136" s="621">
        <v>658</v>
      </c>
      <c r="U1136" s="621">
        <v>8</v>
      </c>
      <c r="V1136" s="621">
        <v>666</v>
      </c>
      <c r="W1136" s="622">
        <v>0.83860000000000001</v>
      </c>
      <c r="X1136" s="464">
        <v>0</v>
      </c>
      <c r="Y1136" s="464">
        <v>1</v>
      </c>
      <c r="Z1136" s="464">
        <v>1</v>
      </c>
      <c r="AA1136" s="464">
        <v>0</v>
      </c>
      <c r="AB1136" s="464" t="s">
        <v>2944</v>
      </c>
      <c r="AC1136" s="463" t="s">
        <v>7448</v>
      </c>
      <c r="AD1136" s="463"/>
      <c r="AE1136" s="463"/>
      <c r="AF1136" s="463"/>
      <c r="AG1136" s="463"/>
      <c r="AH1136" s="463"/>
      <c r="AI1136" s="463"/>
      <c r="AJ1136" s="460"/>
      <c r="AK1136" s="460"/>
      <c r="AL1136" s="460"/>
      <c r="AM1136" s="460"/>
      <c r="AN1136" s="460"/>
      <c r="AO1136" s="460"/>
      <c r="AP1136" s="463" t="s">
        <v>289</v>
      </c>
      <c r="AQ1136" s="463">
        <v>0</v>
      </c>
      <c r="AT1136" s="177" t="s">
        <v>2944</v>
      </c>
      <c r="AU1136" s="594" t="s">
        <v>6894</v>
      </c>
      <c r="AV1136" s="392" t="s">
        <v>7449</v>
      </c>
      <c r="AW1136" s="595" t="s">
        <v>6891</v>
      </c>
      <c r="AX1136" s="450" t="s">
        <v>6891</v>
      </c>
    </row>
    <row r="1137" spans="1:50" ht="35.15" hidden="1" customHeight="1">
      <c r="A1137" s="149">
        <v>1133</v>
      </c>
      <c r="B1137" s="597" t="s">
        <v>2944</v>
      </c>
      <c r="C1137" s="597"/>
      <c r="D1137" s="597" t="s">
        <v>7450</v>
      </c>
      <c r="E1137" s="597" t="s">
        <v>7446</v>
      </c>
      <c r="F1137" s="597" t="s">
        <v>281</v>
      </c>
      <c r="G1137" s="597">
        <v>1</v>
      </c>
      <c r="H1137" s="597">
        <v>0</v>
      </c>
      <c r="I1137" s="597" t="s">
        <v>6679</v>
      </c>
      <c r="J1137" s="597" t="s">
        <v>6850</v>
      </c>
      <c r="K1137" s="597" t="s">
        <v>2944</v>
      </c>
      <c r="L1137" s="597" t="s">
        <v>339</v>
      </c>
      <c r="M1137" s="597" t="s">
        <v>285</v>
      </c>
      <c r="N1137" s="597" t="s">
        <v>7446</v>
      </c>
      <c r="O1137" s="597" t="s">
        <v>7446</v>
      </c>
      <c r="P1137" s="597" t="s">
        <v>7451</v>
      </c>
      <c r="Q1137" s="597">
        <v>4443</v>
      </c>
      <c r="R1137" s="621">
        <v>4476</v>
      </c>
      <c r="S1137" s="621">
        <v>4342</v>
      </c>
      <c r="T1137" s="621">
        <v>134</v>
      </c>
      <c r="U1137" s="621">
        <v>0</v>
      </c>
      <c r="V1137" s="621">
        <v>134</v>
      </c>
      <c r="W1137" s="622">
        <v>0.97009999999999996</v>
      </c>
      <c r="X1137" s="464">
        <v>0</v>
      </c>
      <c r="Y1137" s="464">
        <v>1</v>
      </c>
      <c r="Z1137" s="464">
        <v>1</v>
      </c>
      <c r="AA1137" s="464">
        <v>0</v>
      </c>
      <c r="AB1137" s="464" t="s">
        <v>2944</v>
      </c>
      <c r="AC1137" s="463" t="s">
        <v>7452</v>
      </c>
      <c r="AD1137" s="463"/>
      <c r="AE1137" s="463"/>
      <c r="AF1137" s="463"/>
      <c r="AG1137" s="463"/>
      <c r="AH1137" s="463"/>
      <c r="AI1137" s="463"/>
      <c r="AJ1137" s="460"/>
      <c r="AK1137" s="460"/>
      <c r="AL1137" s="460"/>
      <c r="AM1137" s="460"/>
      <c r="AN1137" s="460"/>
      <c r="AO1137" s="460"/>
      <c r="AP1137" s="463" t="s">
        <v>289</v>
      </c>
      <c r="AQ1137" s="463">
        <v>0</v>
      </c>
      <c r="AT1137" s="177" t="s">
        <v>1319</v>
      </c>
      <c r="AU1137" s="392" t="s">
        <v>6900</v>
      </c>
      <c r="AV1137" s="392" t="s">
        <v>7453</v>
      </c>
      <c r="AW1137" s="392" t="s">
        <v>7454</v>
      </c>
      <c r="AX1137" s="450" t="s">
        <v>6897</v>
      </c>
    </row>
    <row r="1138" spans="1:50" ht="35.15" hidden="1" customHeight="1">
      <c r="A1138" s="149">
        <v>1134</v>
      </c>
      <c r="B1138" s="597" t="s">
        <v>1319</v>
      </c>
      <c r="C1138" s="597"/>
      <c r="D1138" s="597" t="s">
        <v>7455</v>
      </c>
      <c r="E1138" s="597" t="s">
        <v>7382</v>
      </c>
      <c r="F1138" s="597" t="s">
        <v>281</v>
      </c>
      <c r="G1138" s="597">
        <v>1</v>
      </c>
      <c r="H1138" s="597">
        <v>0</v>
      </c>
      <c r="I1138" s="597" t="s">
        <v>6679</v>
      </c>
      <c r="J1138" s="597" t="s">
        <v>6898</v>
      </c>
      <c r="K1138" s="597" t="s">
        <v>2125</v>
      </c>
      <c r="L1138" s="597" t="s">
        <v>1322</v>
      </c>
      <c r="M1138" s="597" t="s">
        <v>285</v>
      </c>
      <c r="N1138" s="597" t="s">
        <v>7382</v>
      </c>
      <c r="O1138" s="597" t="s">
        <v>7382</v>
      </c>
      <c r="P1138" s="597" t="s">
        <v>7456</v>
      </c>
      <c r="Q1138" s="597">
        <v>5436</v>
      </c>
      <c r="R1138" s="621">
        <v>5373</v>
      </c>
      <c r="S1138" s="621">
        <v>5003</v>
      </c>
      <c r="T1138" s="621">
        <v>356</v>
      </c>
      <c r="U1138" s="621">
        <v>14</v>
      </c>
      <c r="V1138" s="621">
        <v>370</v>
      </c>
      <c r="W1138" s="622">
        <v>0.93110000000000004</v>
      </c>
      <c r="X1138" s="464">
        <v>0</v>
      </c>
      <c r="Y1138" s="464">
        <v>1</v>
      </c>
      <c r="Z1138" s="464">
        <v>1</v>
      </c>
      <c r="AA1138" s="464">
        <v>0</v>
      </c>
      <c r="AB1138" s="464" t="s">
        <v>1319</v>
      </c>
      <c r="AC1138" s="463" t="s">
        <v>7457</v>
      </c>
      <c r="AD1138" s="463"/>
      <c r="AE1138" s="463"/>
      <c r="AF1138" s="463"/>
      <c r="AG1138" s="463"/>
      <c r="AH1138" s="463"/>
      <c r="AI1138" s="463"/>
      <c r="AJ1138" s="460"/>
      <c r="AK1138" s="460"/>
      <c r="AL1138" s="460"/>
      <c r="AM1138" s="460"/>
      <c r="AN1138" s="460"/>
      <c r="AO1138" s="460"/>
      <c r="AP1138" s="463" t="s">
        <v>289</v>
      </c>
      <c r="AQ1138" s="463">
        <v>0</v>
      </c>
      <c r="AT1138" s="177" t="s">
        <v>2944</v>
      </c>
      <c r="AU1138" s="594" t="s">
        <v>6907</v>
      </c>
      <c r="AV1138" s="392" t="s">
        <v>7458</v>
      </c>
      <c r="AW1138" s="595" t="s">
        <v>7459</v>
      </c>
      <c r="AX1138" s="450" t="s">
        <v>6904</v>
      </c>
    </row>
    <row r="1139" spans="1:50" ht="35.15" hidden="1" customHeight="1">
      <c r="A1139" s="149">
        <v>1135</v>
      </c>
      <c r="B1139" s="597" t="s">
        <v>2944</v>
      </c>
      <c r="C1139" s="597"/>
      <c r="D1139" s="597" t="s">
        <v>7460</v>
      </c>
      <c r="E1139" s="597" t="s">
        <v>7461</v>
      </c>
      <c r="F1139" s="597" t="s">
        <v>281</v>
      </c>
      <c r="G1139" s="597">
        <v>1</v>
      </c>
      <c r="H1139" s="597">
        <v>0</v>
      </c>
      <c r="I1139" s="597" t="s">
        <v>6679</v>
      </c>
      <c r="J1139" s="597" t="s">
        <v>6850</v>
      </c>
      <c r="K1139" s="597" t="s">
        <v>2944</v>
      </c>
      <c r="L1139" s="597" t="s">
        <v>339</v>
      </c>
      <c r="M1139" s="597" t="s">
        <v>285</v>
      </c>
      <c r="N1139" s="597" t="s">
        <v>7462</v>
      </c>
      <c r="O1139" s="597" t="s">
        <v>7463</v>
      </c>
      <c r="P1139" s="597" t="s">
        <v>7464</v>
      </c>
      <c r="Q1139" s="597">
        <v>3518</v>
      </c>
      <c r="R1139" s="621">
        <v>3507</v>
      </c>
      <c r="S1139" s="621">
        <v>3507</v>
      </c>
      <c r="T1139" s="621">
        <v>0</v>
      </c>
      <c r="U1139" s="621">
        <v>0</v>
      </c>
      <c r="V1139" s="621">
        <v>0</v>
      </c>
      <c r="W1139" s="622">
        <v>1</v>
      </c>
      <c r="X1139" s="464">
        <v>1</v>
      </c>
      <c r="Y1139" s="464">
        <v>1</v>
      </c>
      <c r="Z1139" s="464">
        <v>0</v>
      </c>
      <c r="AA1139" s="464">
        <v>0</v>
      </c>
      <c r="AB1139" s="464" t="s">
        <v>2944</v>
      </c>
      <c r="AC1139" s="463" t="s">
        <v>7465</v>
      </c>
      <c r="AD1139" s="463"/>
      <c r="AE1139" s="463"/>
      <c r="AF1139" s="463"/>
      <c r="AG1139" s="463"/>
      <c r="AH1139" s="463"/>
      <c r="AI1139" s="463"/>
      <c r="AJ1139" s="460"/>
      <c r="AK1139" s="460"/>
      <c r="AL1139" s="460"/>
      <c r="AM1139" s="460"/>
      <c r="AN1139" s="460"/>
      <c r="AO1139" s="460"/>
      <c r="AP1139" s="463" t="s">
        <v>289</v>
      </c>
      <c r="AQ1139" s="463">
        <v>0</v>
      </c>
      <c r="AT1139" s="177" t="s">
        <v>2944</v>
      </c>
      <c r="AU1139" s="594" t="s">
        <v>6908</v>
      </c>
      <c r="AV1139" s="392" t="s">
        <v>7466</v>
      </c>
      <c r="AW1139" s="595" t="s">
        <v>7467</v>
      </c>
      <c r="AX1139" s="450" t="s">
        <v>6904</v>
      </c>
    </row>
    <row r="1140" spans="1:50" ht="35.15" hidden="1" customHeight="1">
      <c r="A1140" s="149">
        <v>1136</v>
      </c>
      <c r="B1140" s="597" t="s">
        <v>2944</v>
      </c>
      <c r="C1140" s="597"/>
      <c r="D1140" s="597" t="s">
        <v>7468</v>
      </c>
      <c r="E1140" s="597" t="s">
        <v>7469</v>
      </c>
      <c r="F1140" s="597" t="s">
        <v>281</v>
      </c>
      <c r="G1140" s="597">
        <v>1</v>
      </c>
      <c r="H1140" s="597">
        <v>0</v>
      </c>
      <c r="I1140" s="597" t="s">
        <v>6679</v>
      </c>
      <c r="J1140" s="597" t="s">
        <v>6905</v>
      </c>
      <c r="K1140" s="597" t="s">
        <v>2948</v>
      </c>
      <c r="L1140" s="597" t="s">
        <v>1689</v>
      </c>
      <c r="M1140" s="597" t="s">
        <v>1062</v>
      </c>
      <c r="N1140" s="597" t="s">
        <v>7469</v>
      </c>
      <c r="O1140" s="597" t="s">
        <v>7469</v>
      </c>
      <c r="P1140" s="597" t="s">
        <v>7470</v>
      </c>
      <c r="Q1140" s="597">
        <v>5923</v>
      </c>
      <c r="R1140" s="621">
        <v>6000</v>
      </c>
      <c r="S1140" s="621">
        <v>5700</v>
      </c>
      <c r="T1140" s="621">
        <v>300</v>
      </c>
      <c r="U1140" s="621">
        <v>0</v>
      </c>
      <c r="V1140" s="621">
        <v>300</v>
      </c>
      <c r="W1140" s="622">
        <v>0.95</v>
      </c>
      <c r="X1140" s="464">
        <v>0</v>
      </c>
      <c r="Y1140" s="464">
        <v>0</v>
      </c>
      <c r="Z1140" s="464">
        <v>1</v>
      </c>
      <c r="AA1140" s="464">
        <v>0</v>
      </c>
      <c r="AB1140" s="464" t="s">
        <v>2944</v>
      </c>
      <c r="AC1140" s="463" t="s">
        <v>7471</v>
      </c>
      <c r="AD1140" s="463"/>
      <c r="AE1140" s="463"/>
      <c r="AF1140" s="463"/>
      <c r="AG1140" s="463"/>
      <c r="AH1140" s="463"/>
      <c r="AI1140" s="463"/>
      <c r="AJ1140" s="460"/>
      <c r="AK1140" s="460"/>
      <c r="AL1140" s="460"/>
      <c r="AM1140" s="460"/>
      <c r="AN1140" s="460"/>
      <c r="AO1140" s="460"/>
      <c r="AP1140" s="463" t="s">
        <v>289</v>
      </c>
      <c r="AQ1140" s="463">
        <v>0</v>
      </c>
      <c r="AT1140" s="177" t="s">
        <v>248</v>
      </c>
      <c r="AU1140" s="392" t="s">
        <v>6915</v>
      </c>
      <c r="AV1140" s="392" t="s">
        <v>7472</v>
      </c>
      <c r="AW1140" s="392" t="s">
        <v>6911</v>
      </c>
      <c r="AX1140" s="450" t="s">
        <v>6911</v>
      </c>
    </row>
    <row r="1141" spans="1:50" ht="35.15" hidden="1" customHeight="1">
      <c r="A1141" s="149">
        <v>1137</v>
      </c>
      <c r="B1141" s="597" t="s">
        <v>2944</v>
      </c>
      <c r="C1141" s="597"/>
      <c r="D1141" s="597" t="s">
        <v>7473</v>
      </c>
      <c r="E1141" s="597" t="s">
        <v>7474</v>
      </c>
      <c r="F1141" s="597" t="s">
        <v>281</v>
      </c>
      <c r="G1141" s="597">
        <v>1</v>
      </c>
      <c r="H1141" s="597">
        <v>0</v>
      </c>
      <c r="I1141" s="597" t="s">
        <v>6679</v>
      </c>
      <c r="J1141" s="597" t="s">
        <v>6742</v>
      </c>
      <c r="K1141" s="597" t="s">
        <v>2944</v>
      </c>
      <c r="L1141" s="597" t="s">
        <v>339</v>
      </c>
      <c r="M1141" s="597" t="s">
        <v>285</v>
      </c>
      <c r="N1141" s="597" t="s">
        <v>7216</v>
      </c>
      <c r="O1141" s="597" t="s">
        <v>7475</v>
      </c>
      <c r="P1141" s="597" t="s">
        <v>7476</v>
      </c>
      <c r="Q1141" s="597">
        <v>2478</v>
      </c>
      <c r="R1141" s="621">
        <v>2412</v>
      </c>
      <c r="S1141" s="621">
        <v>2368</v>
      </c>
      <c r="T1141" s="621">
        <v>28</v>
      </c>
      <c r="U1141" s="621">
        <v>16</v>
      </c>
      <c r="V1141" s="621">
        <v>44</v>
      </c>
      <c r="W1141" s="622">
        <v>0.98180000000000001</v>
      </c>
      <c r="X1141" s="464">
        <v>1</v>
      </c>
      <c r="Y1141" s="464">
        <v>1</v>
      </c>
      <c r="Z1141" s="464">
        <v>1</v>
      </c>
      <c r="AA1141" s="464">
        <v>1</v>
      </c>
      <c r="AB1141" s="464" t="s">
        <v>2944</v>
      </c>
      <c r="AC1141" s="463" t="s">
        <v>7477</v>
      </c>
      <c r="AD1141" s="463"/>
      <c r="AE1141" s="463"/>
      <c r="AF1141" s="463"/>
      <c r="AG1141" s="463"/>
      <c r="AH1141" s="463"/>
      <c r="AI1141" s="463"/>
      <c r="AJ1141" s="460"/>
      <c r="AK1141" s="460"/>
      <c r="AL1141" s="460"/>
      <c r="AM1141" s="460"/>
      <c r="AN1141" s="460"/>
      <c r="AO1141" s="460"/>
      <c r="AP1141" s="463" t="s">
        <v>289</v>
      </c>
      <c r="AQ1141" s="463">
        <v>0</v>
      </c>
      <c r="AT1141" s="177" t="s">
        <v>2944</v>
      </c>
      <c r="AU1141" s="594" t="s">
        <v>6921</v>
      </c>
      <c r="AV1141" s="392" t="s">
        <v>7478</v>
      </c>
      <c r="AW1141" s="595" t="s">
        <v>7479</v>
      </c>
      <c r="AX1141" s="450" t="s">
        <v>6919</v>
      </c>
    </row>
    <row r="1142" spans="1:50" ht="35.15" hidden="1" customHeight="1">
      <c r="A1142" s="149">
        <v>1138</v>
      </c>
      <c r="B1142" s="597" t="s">
        <v>1076</v>
      </c>
      <c r="C1142" s="597"/>
      <c r="D1142" s="597" t="s">
        <v>7480</v>
      </c>
      <c r="E1142" s="597" t="s">
        <v>7481</v>
      </c>
      <c r="F1142" s="597" t="s">
        <v>281</v>
      </c>
      <c r="G1142" s="597">
        <v>2</v>
      </c>
      <c r="H1142" s="597">
        <v>0</v>
      </c>
      <c r="I1142" s="597" t="s">
        <v>6679</v>
      </c>
      <c r="J1142" s="597" t="s">
        <v>6837</v>
      </c>
      <c r="K1142" s="597" t="s">
        <v>2132</v>
      </c>
      <c r="L1142" s="597" t="s">
        <v>1108</v>
      </c>
      <c r="M1142" s="597" t="s">
        <v>1062</v>
      </c>
      <c r="N1142" s="597" t="s">
        <v>7481</v>
      </c>
      <c r="O1142" s="597" t="s">
        <v>7481</v>
      </c>
      <c r="P1142" s="597" t="s">
        <v>7482</v>
      </c>
      <c r="Q1142" s="597">
        <v>6959</v>
      </c>
      <c r="R1142" s="621">
        <v>8218</v>
      </c>
      <c r="S1142" s="621">
        <v>8163</v>
      </c>
      <c r="T1142" s="621">
        <v>55</v>
      </c>
      <c r="U1142" s="621">
        <v>0</v>
      </c>
      <c r="V1142" s="621">
        <v>55</v>
      </c>
      <c r="W1142" s="622">
        <v>0.99329999999999996</v>
      </c>
      <c r="X1142" s="464">
        <v>1</v>
      </c>
      <c r="Y1142" s="623">
        <v>0</v>
      </c>
      <c r="Z1142" s="464">
        <v>1</v>
      </c>
      <c r="AA1142" s="464">
        <v>0</v>
      </c>
      <c r="AB1142" s="464" t="s">
        <v>1076</v>
      </c>
      <c r="AC1142" s="463" t="s">
        <v>7483</v>
      </c>
      <c r="AD1142" s="463" t="s">
        <v>7484</v>
      </c>
      <c r="AE1142" s="463"/>
      <c r="AF1142" s="463"/>
      <c r="AG1142" s="463"/>
      <c r="AH1142" s="463"/>
      <c r="AI1142" s="463"/>
      <c r="AJ1142" s="460"/>
      <c r="AK1142" s="460"/>
      <c r="AL1142" s="460"/>
      <c r="AM1142" s="460"/>
      <c r="AN1142" s="460"/>
      <c r="AO1142" s="460"/>
      <c r="AP1142" s="463" t="s">
        <v>289</v>
      </c>
      <c r="AQ1142" s="463">
        <v>0</v>
      </c>
      <c r="AT1142" s="177" t="s">
        <v>1076</v>
      </c>
      <c r="AU1142" s="392" t="s">
        <v>6926</v>
      </c>
      <c r="AV1142" s="392" t="s">
        <v>7485</v>
      </c>
      <c r="AW1142" s="392" t="s">
        <v>7486</v>
      </c>
      <c r="AX1142" s="450" t="s">
        <v>6924</v>
      </c>
    </row>
    <row r="1143" spans="1:50" ht="35.15" hidden="1" customHeight="1">
      <c r="A1143" s="149">
        <v>1139</v>
      </c>
      <c r="B1143" s="597" t="s">
        <v>2944</v>
      </c>
      <c r="C1143" s="597"/>
      <c r="D1143" s="597" t="s">
        <v>7487</v>
      </c>
      <c r="E1143" s="597" t="s">
        <v>7488</v>
      </c>
      <c r="F1143" s="597" t="s">
        <v>281</v>
      </c>
      <c r="G1143" s="597">
        <v>1</v>
      </c>
      <c r="H1143" s="597">
        <v>0</v>
      </c>
      <c r="I1143" s="597" t="s">
        <v>6679</v>
      </c>
      <c r="J1143" s="597" t="s">
        <v>7156</v>
      </c>
      <c r="K1143" s="597" t="s">
        <v>2944</v>
      </c>
      <c r="L1143" s="597" t="s">
        <v>339</v>
      </c>
      <c r="M1143" s="597" t="s">
        <v>285</v>
      </c>
      <c r="N1143" s="597" t="s">
        <v>7488</v>
      </c>
      <c r="O1143" s="597" t="s">
        <v>7488</v>
      </c>
      <c r="P1143" s="597" t="s">
        <v>7489</v>
      </c>
      <c r="Q1143" s="597">
        <v>4648</v>
      </c>
      <c r="R1143" s="621">
        <v>4563</v>
      </c>
      <c r="S1143" s="621">
        <v>0</v>
      </c>
      <c r="T1143" s="621">
        <v>4552</v>
      </c>
      <c r="U1143" s="621">
        <v>11</v>
      </c>
      <c r="V1143" s="621">
        <v>4563</v>
      </c>
      <c r="W1143" s="622">
        <v>0</v>
      </c>
      <c r="X1143" s="464">
        <v>0</v>
      </c>
      <c r="Y1143" s="464">
        <v>0</v>
      </c>
      <c r="Z1143" s="464">
        <v>0</v>
      </c>
      <c r="AA1143" s="464">
        <v>0</v>
      </c>
      <c r="AB1143" s="464" t="s">
        <v>2944</v>
      </c>
      <c r="AC1143" s="463" t="s">
        <v>7490</v>
      </c>
      <c r="AD1143" s="463"/>
      <c r="AE1143" s="463"/>
      <c r="AF1143" s="463"/>
      <c r="AG1143" s="463"/>
      <c r="AH1143" s="463"/>
      <c r="AI1143" s="463"/>
      <c r="AJ1143" s="460"/>
      <c r="AK1143" s="460"/>
      <c r="AL1143" s="460"/>
      <c r="AM1143" s="460"/>
      <c r="AN1143" s="460"/>
      <c r="AO1143" s="460"/>
      <c r="AP1143" s="463" t="s">
        <v>289</v>
      </c>
      <c r="AQ1143" s="463">
        <v>0</v>
      </c>
      <c r="AT1143" s="177" t="s">
        <v>2944</v>
      </c>
      <c r="AU1143" s="594" t="s">
        <v>6933</v>
      </c>
      <c r="AV1143" s="392" t="s">
        <v>7491</v>
      </c>
      <c r="AW1143" s="595" t="s">
        <v>7492</v>
      </c>
      <c r="AX1143" s="450" t="s">
        <v>6929</v>
      </c>
    </row>
    <row r="1144" spans="1:50" ht="35.15" hidden="1" customHeight="1">
      <c r="A1144" s="149">
        <v>1140</v>
      </c>
      <c r="B1144" s="597" t="s">
        <v>2944</v>
      </c>
      <c r="C1144" s="597"/>
      <c r="D1144" s="597" t="s">
        <v>7493</v>
      </c>
      <c r="E1144" s="597" t="s">
        <v>7494</v>
      </c>
      <c r="F1144" s="597" t="s">
        <v>281</v>
      </c>
      <c r="G1144" s="597">
        <v>2</v>
      </c>
      <c r="H1144" s="597">
        <v>0</v>
      </c>
      <c r="I1144" s="597" t="s">
        <v>6679</v>
      </c>
      <c r="J1144" s="597" t="s">
        <v>7156</v>
      </c>
      <c r="K1144" s="597" t="s">
        <v>2944</v>
      </c>
      <c r="L1144" s="597" t="s">
        <v>339</v>
      </c>
      <c r="M1144" s="597" t="s">
        <v>285</v>
      </c>
      <c r="N1144" s="597" t="s">
        <v>7210</v>
      </c>
      <c r="O1144" s="597" t="s">
        <v>7210</v>
      </c>
      <c r="P1144" s="597" t="s">
        <v>7495</v>
      </c>
      <c r="Q1144" s="597">
        <v>2926</v>
      </c>
      <c r="R1144" s="621">
        <v>2872</v>
      </c>
      <c r="S1144" s="621">
        <v>1109</v>
      </c>
      <c r="T1144" s="621">
        <v>1657</v>
      </c>
      <c r="U1144" s="621">
        <v>106</v>
      </c>
      <c r="V1144" s="621">
        <v>1763</v>
      </c>
      <c r="W1144" s="622">
        <v>0.3861</v>
      </c>
      <c r="X1144" s="464">
        <v>0</v>
      </c>
      <c r="Y1144" s="464">
        <v>1</v>
      </c>
      <c r="Z1144" s="464">
        <v>1</v>
      </c>
      <c r="AA1144" s="464">
        <v>0</v>
      </c>
      <c r="AB1144" s="464" t="s">
        <v>2944</v>
      </c>
      <c r="AC1144" s="463" t="s">
        <v>7496</v>
      </c>
      <c r="AD1144" s="463" t="s">
        <v>7497</v>
      </c>
      <c r="AE1144" s="463"/>
      <c r="AF1144" s="463"/>
      <c r="AG1144" s="463"/>
      <c r="AH1144" s="463"/>
      <c r="AI1144" s="463"/>
      <c r="AJ1144" s="460"/>
      <c r="AK1144" s="460"/>
      <c r="AL1144" s="460"/>
      <c r="AM1144" s="460"/>
      <c r="AN1144" s="460"/>
      <c r="AO1144" s="460"/>
      <c r="AP1144" s="463" t="s">
        <v>289</v>
      </c>
      <c r="AQ1144" s="463">
        <v>0</v>
      </c>
      <c r="AT1144" s="177" t="s">
        <v>2944</v>
      </c>
      <c r="AU1144" s="594" t="s">
        <v>6940</v>
      </c>
      <c r="AV1144" s="392" t="s">
        <v>7498</v>
      </c>
      <c r="AW1144" s="595" t="s">
        <v>7499</v>
      </c>
      <c r="AX1144" s="450" t="s">
        <v>6937</v>
      </c>
    </row>
    <row r="1145" spans="1:50" ht="35.15" hidden="1" customHeight="1">
      <c r="A1145" s="149">
        <v>1141</v>
      </c>
      <c r="B1145" s="597" t="s">
        <v>2944</v>
      </c>
      <c r="C1145" s="597"/>
      <c r="D1145" s="597" t="s">
        <v>7500</v>
      </c>
      <c r="E1145" s="597" t="s">
        <v>7501</v>
      </c>
      <c r="F1145" s="597" t="s">
        <v>281</v>
      </c>
      <c r="G1145" s="597">
        <v>2</v>
      </c>
      <c r="H1145" s="597">
        <v>0</v>
      </c>
      <c r="I1145" s="597" t="s">
        <v>6679</v>
      </c>
      <c r="J1145" s="597" t="s">
        <v>6850</v>
      </c>
      <c r="K1145" s="597" t="s">
        <v>7501</v>
      </c>
      <c r="L1145" s="597" t="s">
        <v>339</v>
      </c>
      <c r="M1145" s="597" t="s">
        <v>285</v>
      </c>
      <c r="N1145" s="597" t="s">
        <v>7501</v>
      </c>
      <c r="O1145" s="597" t="s">
        <v>7501</v>
      </c>
      <c r="P1145" s="597" t="s">
        <v>7502</v>
      </c>
      <c r="Q1145" s="597">
        <v>6224</v>
      </c>
      <c r="R1145" s="621">
        <v>6196</v>
      </c>
      <c r="S1145" s="621">
        <v>1560</v>
      </c>
      <c r="T1145" s="621">
        <v>4519</v>
      </c>
      <c r="U1145" s="621">
        <v>117</v>
      </c>
      <c r="V1145" s="621">
        <v>4636</v>
      </c>
      <c r="W1145" s="622">
        <v>0.25180000000000002</v>
      </c>
      <c r="X1145" s="464">
        <v>0</v>
      </c>
      <c r="Y1145" s="464">
        <v>0</v>
      </c>
      <c r="Z1145" s="464">
        <v>1</v>
      </c>
      <c r="AA1145" s="464">
        <v>0</v>
      </c>
      <c r="AB1145" s="464" t="s">
        <v>2944</v>
      </c>
      <c r="AC1145" s="463" t="s">
        <v>7503</v>
      </c>
      <c r="AD1145" s="463" t="s">
        <v>7504</v>
      </c>
      <c r="AE1145" s="463"/>
      <c r="AF1145" s="463"/>
      <c r="AG1145" s="463"/>
      <c r="AH1145" s="463"/>
      <c r="AI1145" s="463"/>
      <c r="AJ1145" s="460"/>
      <c r="AK1145" s="460"/>
      <c r="AL1145" s="460"/>
      <c r="AM1145" s="460"/>
      <c r="AN1145" s="460"/>
      <c r="AO1145" s="460"/>
      <c r="AP1145" s="463" t="s">
        <v>289</v>
      </c>
      <c r="AQ1145" s="463">
        <v>0</v>
      </c>
      <c r="AT1145" s="177" t="s">
        <v>2944</v>
      </c>
      <c r="AU1145" s="594" t="s">
        <v>6945</v>
      </c>
      <c r="AV1145" s="392" t="s">
        <v>7505</v>
      </c>
      <c r="AW1145" s="595" t="s">
        <v>7506</v>
      </c>
      <c r="AX1145" s="450" t="s">
        <v>1062</v>
      </c>
    </row>
    <row r="1146" spans="1:50" ht="35.15" hidden="1" customHeight="1">
      <c r="A1146" s="149">
        <v>1142</v>
      </c>
      <c r="B1146" s="597" t="s">
        <v>2944</v>
      </c>
      <c r="C1146" s="597"/>
      <c r="D1146" s="597" t="s">
        <v>7507</v>
      </c>
      <c r="E1146" s="597" t="s">
        <v>7508</v>
      </c>
      <c r="F1146" s="597" t="s">
        <v>281</v>
      </c>
      <c r="G1146" s="597">
        <v>1</v>
      </c>
      <c r="H1146" s="597">
        <v>0</v>
      </c>
      <c r="I1146" s="597" t="s">
        <v>6679</v>
      </c>
      <c r="J1146" s="597" t="s">
        <v>6886</v>
      </c>
      <c r="K1146" s="597" t="s">
        <v>2944</v>
      </c>
      <c r="L1146" s="597" t="s">
        <v>339</v>
      </c>
      <c r="M1146" s="597" t="s">
        <v>285</v>
      </c>
      <c r="N1146" s="597" t="s">
        <v>7508</v>
      </c>
      <c r="O1146" s="597" t="s">
        <v>7508</v>
      </c>
      <c r="P1146" s="597" t="s">
        <v>7509</v>
      </c>
      <c r="Q1146" s="597">
        <v>5354</v>
      </c>
      <c r="R1146" s="621">
        <v>5573</v>
      </c>
      <c r="S1146" s="621">
        <v>4740</v>
      </c>
      <c r="T1146" s="621">
        <v>768</v>
      </c>
      <c r="U1146" s="621">
        <v>65</v>
      </c>
      <c r="V1146" s="621">
        <v>833</v>
      </c>
      <c r="W1146" s="622">
        <v>0.85050000000000003</v>
      </c>
      <c r="X1146" s="464">
        <v>0</v>
      </c>
      <c r="Y1146" s="464">
        <v>1</v>
      </c>
      <c r="Z1146" s="464">
        <v>1</v>
      </c>
      <c r="AA1146" s="464">
        <v>0</v>
      </c>
      <c r="AB1146" s="464" t="s">
        <v>2944</v>
      </c>
      <c r="AC1146" s="463" t="s">
        <v>7510</v>
      </c>
      <c r="AD1146" s="463"/>
      <c r="AE1146" s="463"/>
      <c r="AF1146" s="463"/>
      <c r="AG1146" s="463"/>
      <c r="AH1146" s="463"/>
      <c r="AI1146" s="463"/>
      <c r="AJ1146" s="460"/>
      <c r="AK1146" s="460"/>
      <c r="AL1146" s="460"/>
      <c r="AM1146" s="460"/>
      <c r="AN1146" s="460"/>
      <c r="AO1146" s="460"/>
      <c r="AP1146" s="463" t="s">
        <v>289</v>
      </c>
      <c r="AQ1146" s="463">
        <v>0</v>
      </c>
      <c r="AT1146" s="177" t="s">
        <v>2944</v>
      </c>
      <c r="AU1146" s="594" t="s">
        <v>6950</v>
      </c>
      <c r="AV1146" s="392" t="s">
        <v>7511</v>
      </c>
      <c r="AW1146" s="595" t="s">
        <v>7512</v>
      </c>
      <c r="AX1146" s="450" t="s">
        <v>6948</v>
      </c>
    </row>
    <row r="1147" spans="1:50" ht="35.15" hidden="1" customHeight="1">
      <c r="A1147" s="149">
        <v>1143</v>
      </c>
      <c r="B1147" s="597" t="s">
        <v>2944</v>
      </c>
      <c r="C1147" s="597"/>
      <c r="D1147" s="597" t="s">
        <v>7513</v>
      </c>
      <c r="E1147" s="597" t="s">
        <v>7514</v>
      </c>
      <c r="F1147" s="597" t="s">
        <v>281</v>
      </c>
      <c r="G1147" s="597">
        <v>1</v>
      </c>
      <c r="H1147" s="597">
        <v>0</v>
      </c>
      <c r="I1147" s="597" t="s">
        <v>6679</v>
      </c>
      <c r="J1147" s="597" t="s">
        <v>7515</v>
      </c>
      <c r="K1147" s="597" t="s">
        <v>2944</v>
      </c>
      <c r="L1147" s="597" t="s">
        <v>2949</v>
      </c>
      <c r="M1147" s="597" t="s">
        <v>1062</v>
      </c>
      <c r="N1147" s="597" t="s">
        <v>7515</v>
      </c>
      <c r="O1147" s="597" t="s">
        <v>7515</v>
      </c>
      <c r="P1147" s="597" t="s">
        <v>7516</v>
      </c>
      <c r="Q1147" s="597">
        <v>8743</v>
      </c>
      <c r="R1147" s="621">
        <v>8421</v>
      </c>
      <c r="S1147" s="621">
        <v>8284</v>
      </c>
      <c r="T1147" s="621">
        <v>132</v>
      </c>
      <c r="U1147" s="621">
        <v>5</v>
      </c>
      <c r="V1147" s="621">
        <v>137</v>
      </c>
      <c r="W1147" s="622">
        <v>0.98370000000000002</v>
      </c>
      <c r="X1147" s="464">
        <v>1</v>
      </c>
      <c r="Y1147" s="464">
        <v>1</v>
      </c>
      <c r="Z1147" s="464">
        <v>1</v>
      </c>
      <c r="AA1147" s="464">
        <v>1</v>
      </c>
      <c r="AB1147" s="464" t="s">
        <v>2944</v>
      </c>
      <c r="AC1147" s="463" t="s">
        <v>7517</v>
      </c>
      <c r="AD1147" s="463"/>
      <c r="AE1147" s="463"/>
      <c r="AF1147" s="463"/>
      <c r="AG1147" s="463"/>
      <c r="AH1147" s="463"/>
      <c r="AI1147" s="463"/>
      <c r="AJ1147" s="460"/>
      <c r="AK1147" s="460"/>
      <c r="AL1147" s="460"/>
      <c r="AM1147" s="460"/>
      <c r="AN1147" s="460"/>
      <c r="AO1147" s="460"/>
      <c r="AP1147" s="463" t="s">
        <v>289</v>
      </c>
      <c r="AQ1147" s="463">
        <v>0</v>
      </c>
      <c r="AT1147" s="177" t="s">
        <v>2944</v>
      </c>
      <c r="AU1147" s="392" t="s">
        <v>6956</v>
      </c>
      <c r="AV1147" s="392" t="s">
        <v>7518</v>
      </c>
      <c r="AW1147" s="392" t="s">
        <v>830</v>
      </c>
      <c r="AX1147" s="450" t="s">
        <v>6953</v>
      </c>
    </row>
    <row r="1148" spans="1:50" ht="35.15" hidden="1" customHeight="1">
      <c r="A1148" s="149">
        <v>1144</v>
      </c>
      <c r="B1148" s="597" t="s">
        <v>2944</v>
      </c>
      <c r="C1148" s="597"/>
      <c r="D1148" s="597" t="s">
        <v>7519</v>
      </c>
      <c r="E1148" s="597" t="s">
        <v>7520</v>
      </c>
      <c r="F1148" s="597" t="s">
        <v>281</v>
      </c>
      <c r="G1148" s="597">
        <v>1</v>
      </c>
      <c r="H1148" s="597">
        <v>0</v>
      </c>
      <c r="I1148" s="597" t="s">
        <v>6679</v>
      </c>
      <c r="J1148" s="597" t="s">
        <v>7515</v>
      </c>
      <c r="K1148" s="597" t="s">
        <v>2944</v>
      </c>
      <c r="L1148" s="597" t="s">
        <v>2949</v>
      </c>
      <c r="M1148" s="597" t="s">
        <v>1062</v>
      </c>
      <c r="N1148" s="597" t="s">
        <v>7515</v>
      </c>
      <c r="O1148" s="597" t="s">
        <v>7515</v>
      </c>
      <c r="P1148" s="597" t="s">
        <v>7521</v>
      </c>
      <c r="Q1148" s="597">
        <v>46063</v>
      </c>
      <c r="R1148" s="621">
        <v>42064</v>
      </c>
      <c r="S1148" s="621">
        <v>41796</v>
      </c>
      <c r="T1148" s="621">
        <v>252</v>
      </c>
      <c r="U1148" s="621">
        <v>16</v>
      </c>
      <c r="V1148" s="621">
        <v>268</v>
      </c>
      <c r="W1148" s="622">
        <v>0.99360000000000004</v>
      </c>
      <c r="X1148" s="464">
        <v>1</v>
      </c>
      <c r="Y1148" s="464">
        <v>1</v>
      </c>
      <c r="Z1148" s="464">
        <v>1</v>
      </c>
      <c r="AA1148" s="464">
        <v>1</v>
      </c>
      <c r="AB1148" s="464" t="s">
        <v>2944</v>
      </c>
      <c r="AC1148" s="463" t="s">
        <v>7522</v>
      </c>
      <c r="AD1148" s="463"/>
      <c r="AE1148" s="463"/>
      <c r="AF1148" s="463"/>
      <c r="AG1148" s="463"/>
      <c r="AH1148" s="463"/>
      <c r="AI1148" s="463"/>
      <c r="AJ1148" s="460"/>
      <c r="AK1148" s="460"/>
      <c r="AL1148" s="460"/>
      <c r="AM1148" s="460"/>
      <c r="AN1148" s="460"/>
      <c r="AO1148" s="460"/>
      <c r="AP1148" s="463" t="s">
        <v>289</v>
      </c>
      <c r="AQ1148" s="463">
        <v>0</v>
      </c>
      <c r="AT1148" s="177" t="s">
        <v>1319</v>
      </c>
      <c r="AU1148" s="392" t="s">
        <v>6963</v>
      </c>
      <c r="AV1148" s="392" t="s">
        <v>7523</v>
      </c>
      <c r="AW1148" s="392" t="s">
        <v>7524</v>
      </c>
      <c r="AX1148" s="450" t="s">
        <v>6960</v>
      </c>
    </row>
    <row r="1149" spans="1:50" ht="35.15" hidden="1" customHeight="1">
      <c r="A1149" s="149">
        <v>1145</v>
      </c>
      <c r="B1149" s="597" t="s">
        <v>248</v>
      </c>
      <c r="C1149" s="597"/>
      <c r="D1149" s="597" t="s">
        <v>7525</v>
      </c>
      <c r="E1149" s="597" t="s">
        <v>7526</v>
      </c>
      <c r="F1149" s="597" t="s">
        <v>281</v>
      </c>
      <c r="G1149" s="597">
        <v>1</v>
      </c>
      <c r="H1149" s="597">
        <v>0</v>
      </c>
      <c r="I1149" s="597" t="s">
        <v>7527</v>
      </c>
      <c r="J1149" s="597" t="s">
        <v>7526</v>
      </c>
      <c r="K1149" s="597" t="s">
        <v>7526</v>
      </c>
      <c r="L1149" s="597" t="s">
        <v>1689</v>
      </c>
      <c r="M1149" s="597" t="s">
        <v>1062</v>
      </c>
      <c r="N1149" s="597" t="s">
        <v>7526</v>
      </c>
      <c r="O1149" s="597" t="s">
        <v>7528</v>
      </c>
      <c r="P1149" s="597" t="s">
        <v>7529</v>
      </c>
      <c r="Q1149" s="597">
        <v>254686</v>
      </c>
      <c r="R1149" s="621">
        <v>239817</v>
      </c>
      <c r="S1149" s="621">
        <v>236295</v>
      </c>
      <c r="T1149" s="621">
        <v>3522</v>
      </c>
      <c r="U1149" s="621">
        <v>0</v>
      </c>
      <c r="V1149" s="621">
        <v>3522</v>
      </c>
      <c r="W1149" s="622">
        <v>0.98529999999999995</v>
      </c>
      <c r="X1149" s="464">
        <v>0</v>
      </c>
      <c r="Y1149" s="464">
        <v>1</v>
      </c>
      <c r="Z1149" s="464">
        <v>1</v>
      </c>
      <c r="AA1149" s="464">
        <v>0</v>
      </c>
      <c r="AB1149" s="464" t="s">
        <v>248</v>
      </c>
      <c r="AC1149" s="463" t="s">
        <v>7530</v>
      </c>
      <c r="AD1149" s="463"/>
      <c r="AE1149" s="463"/>
      <c r="AF1149" s="463"/>
      <c r="AG1149" s="463"/>
      <c r="AH1149" s="463"/>
      <c r="AI1149" s="463"/>
      <c r="AJ1149" s="460"/>
      <c r="AK1149" s="460"/>
      <c r="AL1149" s="460"/>
      <c r="AM1149" s="460"/>
      <c r="AN1149" s="460"/>
      <c r="AO1149" s="460"/>
      <c r="AP1149" s="463" t="s">
        <v>289</v>
      </c>
      <c r="AQ1149" s="463">
        <v>0</v>
      </c>
      <c r="AT1149" s="177" t="s">
        <v>2944</v>
      </c>
      <c r="AU1149" s="594" t="s">
        <v>6968</v>
      </c>
      <c r="AV1149" s="392" t="s">
        <v>7531</v>
      </c>
      <c r="AW1149" s="595" t="s">
        <v>6966</v>
      </c>
      <c r="AX1149" s="450" t="s">
        <v>6966</v>
      </c>
    </row>
    <row r="1150" spans="1:50" ht="35.15" hidden="1" customHeight="1">
      <c r="A1150" s="149">
        <v>1146</v>
      </c>
      <c r="B1150" s="597" t="s">
        <v>1076</v>
      </c>
      <c r="C1150" s="597"/>
      <c r="D1150" s="597" t="s">
        <v>7532</v>
      </c>
      <c r="E1150" s="597" t="s">
        <v>7533</v>
      </c>
      <c r="F1150" s="597" t="s">
        <v>281</v>
      </c>
      <c r="G1150" s="597">
        <v>1</v>
      </c>
      <c r="H1150" s="597">
        <v>0</v>
      </c>
      <c r="I1150" s="597" t="s">
        <v>7527</v>
      </c>
      <c r="J1150" s="597" t="s">
        <v>7534</v>
      </c>
      <c r="K1150" s="597" t="s">
        <v>1652</v>
      </c>
      <c r="L1150" s="597" t="s">
        <v>1108</v>
      </c>
      <c r="M1150" s="597" t="s">
        <v>1062</v>
      </c>
      <c r="N1150" s="597" t="s">
        <v>7533</v>
      </c>
      <c r="O1150" s="597" t="s">
        <v>7535</v>
      </c>
      <c r="P1150" s="597" t="s">
        <v>7536</v>
      </c>
      <c r="Q1150" s="597">
        <v>86320</v>
      </c>
      <c r="R1150" s="621">
        <v>84489</v>
      </c>
      <c r="S1150" s="621">
        <v>79421</v>
      </c>
      <c r="T1150" s="621">
        <v>5022</v>
      </c>
      <c r="U1150" s="621">
        <v>46</v>
      </c>
      <c r="V1150" s="621">
        <v>5068</v>
      </c>
      <c r="W1150" s="622">
        <v>0.94</v>
      </c>
      <c r="X1150" s="464">
        <v>0</v>
      </c>
      <c r="Y1150" s="464">
        <v>1</v>
      </c>
      <c r="Z1150" s="595">
        <v>1</v>
      </c>
      <c r="AA1150" s="595">
        <v>0</v>
      </c>
      <c r="AB1150" s="595" t="s">
        <v>1076</v>
      </c>
      <c r="AC1150" s="463" t="s">
        <v>7537</v>
      </c>
      <c r="AD1150" s="463"/>
      <c r="AE1150" s="463"/>
      <c r="AF1150" s="463"/>
      <c r="AG1150" s="463"/>
      <c r="AH1150" s="463"/>
      <c r="AI1150" s="463"/>
      <c r="AJ1150" s="460"/>
      <c r="AK1150" s="460"/>
      <c r="AL1150" s="460"/>
      <c r="AM1150" s="460"/>
      <c r="AN1150" s="460"/>
      <c r="AO1150" s="460"/>
      <c r="AP1150" s="463" t="s">
        <v>289</v>
      </c>
      <c r="AQ1150" s="463">
        <v>0</v>
      </c>
      <c r="AT1150" s="177" t="s">
        <v>2944</v>
      </c>
      <c r="AU1150" s="594" t="s">
        <v>6975</v>
      </c>
      <c r="AV1150" s="392" t="s">
        <v>7538</v>
      </c>
      <c r="AW1150" s="595" t="s">
        <v>7539</v>
      </c>
      <c r="AX1150" s="450" t="s">
        <v>6972</v>
      </c>
    </row>
    <row r="1151" spans="1:50" ht="35.15" hidden="1" customHeight="1">
      <c r="A1151" s="149">
        <v>1147</v>
      </c>
      <c r="B1151" s="597" t="s">
        <v>1076</v>
      </c>
      <c r="C1151" s="597"/>
      <c r="D1151" s="597" t="s">
        <v>7540</v>
      </c>
      <c r="E1151" s="597" t="s">
        <v>7541</v>
      </c>
      <c r="F1151" s="597" t="s">
        <v>281</v>
      </c>
      <c r="G1151" s="597">
        <v>1</v>
      </c>
      <c r="H1151" s="597">
        <v>0</v>
      </c>
      <c r="I1151" s="597" t="s">
        <v>7527</v>
      </c>
      <c r="J1151" s="597" t="s">
        <v>7541</v>
      </c>
      <c r="K1151" s="597" t="s">
        <v>1652</v>
      </c>
      <c r="L1151" s="597" t="s">
        <v>1108</v>
      </c>
      <c r="M1151" s="597" t="s">
        <v>1062</v>
      </c>
      <c r="N1151" s="597" t="s">
        <v>7541</v>
      </c>
      <c r="O1151" s="597" t="s">
        <v>7542</v>
      </c>
      <c r="P1151" s="597" t="s">
        <v>7543</v>
      </c>
      <c r="Q1151" s="597">
        <v>76473</v>
      </c>
      <c r="R1151" s="621">
        <v>71478</v>
      </c>
      <c r="S1151" s="621">
        <v>67540</v>
      </c>
      <c r="T1151" s="621">
        <v>3938</v>
      </c>
      <c r="U1151" s="621">
        <v>0</v>
      </c>
      <c r="V1151" s="621">
        <v>3938</v>
      </c>
      <c r="W1151" s="622">
        <v>0.94489999999999996</v>
      </c>
      <c r="X1151" s="464">
        <v>0</v>
      </c>
      <c r="Y1151" s="464">
        <v>1</v>
      </c>
      <c r="Z1151" s="464">
        <v>1</v>
      </c>
      <c r="AA1151" s="464">
        <v>0</v>
      </c>
      <c r="AB1151" s="464" t="s">
        <v>1076</v>
      </c>
      <c r="AC1151" s="463" t="s">
        <v>7544</v>
      </c>
      <c r="AD1151" s="463"/>
      <c r="AE1151" s="463"/>
      <c r="AF1151" s="463"/>
      <c r="AG1151" s="463"/>
      <c r="AH1151" s="463"/>
      <c r="AI1151" s="463"/>
      <c r="AJ1151" s="460"/>
      <c r="AK1151" s="460"/>
      <c r="AL1151" s="460"/>
      <c r="AM1151" s="460"/>
      <c r="AN1151" s="460"/>
      <c r="AO1151" s="460"/>
      <c r="AP1151" s="463" t="s">
        <v>289</v>
      </c>
      <c r="AQ1151" s="463">
        <v>0</v>
      </c>
      <c r="AT1151" s="177" t="s">
        <v>1319</v>
      </c>
      <c r="AU1151" s="392" t="s">
        <v>6981</v>
      </c>
      <c r="AV1151" s="392" t="s">
        <v>7545</v>
      </c>
      <c r="AW1151" s="392" t="s">
        <v>7546</v>
      </c>
      <c r="AX1151" s="450" t="s">
        <v>6979</v>
      </c>
    </row>
    <row r="1152" spans="1:50" ht="35.15" hidden="1" customHeight="1">
      <c r="A1152" s="149">
        <v>1148</v>
      </c>
      <c r="B1152" s="597" t="s">
        <v>1076</v>
      </c>
      <c r="C1152" s="597"/>
      <c r="D1152" s="597" t="s">
        <v>7547</v>
      </c>
      <c r="E1152" s="597" t="s">
        <v>7548</v>
      </c>
      <c r="F1152" s="597" t="s">
        <v>281</v>
      </c>
      <c r="G1152" s="597">
        <v>1</v>
      </c>
      <c r="H1152" s="597">
        <v>0</v>
      </c>
      <c r="I1152" s="597" t="s">
        <v>7527</v>
      </c>
      <c r="J1152" s="597" t="s">
        <v>7549</v>
      </c>
      <c r="K1152" s="597" t="s">
        <v>1652</v>
      </c>
      <c r="L1152" s="597" t="s">
        <v>1108</v>
      </c>
      <c r="M1152" s="597" t="s">
        <v>1062</v>
      </c>
      <c r="N1152" s="597" t="s">
        <v>7548</v>
      </c>
      <c r="O1152" s="597" t="s">
        <v>7550</v>
      </c>
      <c r="P1152" s="597" t="s">
        <v>7551</v>
      </c>
      <c r="Q1152" s="597">
        <v>52332</v>
      </c>
      <c r="R1152" s="621">
        <v>50538</v>
      </c>
      <c r="S1152" s="621">
        <v>50006</v>
      </c>
      <c r="T1152" s="621">
        <v>490</v>
      </c>
      <c r="U1152" s="621">
        <v>42</v>
      </c>
      <c r="V1152" s="621">
        <v>532</v>
      </c>
      <c r="W1152" s="622">
        <v>0.98950000000000005</v>
      </c>
      <c r="X1152" s="464">
        <v>1</v>
      </c>
      <c r="Y1152" s="464">
        <v>1</v>
      </c>
      <c r="Z1152" s="595">
        <v>1</v>
      </c>
      <c r="AA1152" s="595">
        <v>1</v>
      </c>
      <c r="AB1152" s="595" t="s">
        <v>1076</v>
      </c>
      <c r="AC1152" s="463" t="s">
        <v>7552</v>
      </c>
      <c r="AD1152" s="463"/>
      <c r="AE1152" s="463"/>
      <c r="AF1152" s="463"/>
      <c r="AG1152" s="463"/>
      <c r="AH1152" s="463"/>
      <c r="AI1152" s="463"/>
      <c r="AJ1152" s="460"/>
      <c r="AK1152" s="460"/>
      <c r="AL1152" s="460"/>
      <c r="AM1152" s="460"/>
      <c r="AN1152" s="460"/>
      <c r="AO1152" s="460"/>
      <c r="AP1152" s="463" t="s">
        <v>289</v>
      </c>
      <c r="AQ1152" s="463">
        <v>0</v>
      </c>
      <c r="AT1152" s="177" t="s">
        <v>2944</v>
      </c>
      <c r="AU1152" s="392" t="s">
        <v>6986</v>
      </c>
      <c r="AV1152" s="392" t="s">
        <v>7553</v>
      </c>
      <c r="AW1152" s="392" t="s">
        <v>7554</v>
      </c>
      <c r="AX1152" s="450" t="s">
        <v>6984</v>
      </c>
    </row>
    <row r="1153" spans="1:50" ht="35.15" hidden="1" customHeight="1">
      <c r="A1153" s="149">
        <v>1149</v>
      </c>
      <c r="B1153" s="597" t="s">
        <v>248</v>
      </c>
      <c r="C1153" s="597"/>
      <c r="D1153" s="597" t="s">
        <v>7555</v>
      </c>
      <c r="E1153" s="597" t="s">
        <v>7556</v>
      </c>
      <c r="F1153" s="597" t="s">
        <v>281</v>
      </c>
      <c r="G1153" s="597">
        <v>1</v>
      </c>
      <c r="H1153" s="597">
        <v>0</v>
      </c>
      <c r="I1153" s="597" t="s">
        <v>7527</v>
      </c>
      <c r="J1153" s="597" t="s">
        <v>7557</v>
      </c>
      <c r="K1153" s="597" t="s">
        <v>7526</v>
      </c>
      <c r="L1153" s="597" t="s">
        <v>1689</v>
      </c>
      <c r="M1153" s="597" t="s">
        <v>1062</v>
      </c>
      <c r="N1153" s="597" t="s">
        <v>7556</v>
      </c>
      <c r="O1153" s="597" t="s">
        <v>7556</v>
      </c>
      <c r="P1153" s="597" t="s">
        <v>7558</v>
      </c>
      <c r="Q1153" s="597">
        <v>31328</v>
      </c>
      <c r="R1153" s="621">
        <v>27306</v>
      </c>
      <c r="S1153" s="621">
        <v>27135</v>
      </c>
      <c r="T1153" s="621">
        <v>166</v>
      </c>
      <c r="U1153" s="621">
        <v>5</v>
      </c>
      <c r="V1153" s="621">
        <v>171</v>
      </c>
      <c r="W1153" s="622">
        <v>0.99370000000000003</v>
      </c>
      <c r="X1153" s="464">
        <v>1</v>
      </c>
      <c r="Y1153" s="464">
        <v>1</v>
      </c>
      <c r="Z1153" s="464">
        <v>1</v>
      </c>
      <c r="AA1153" s="464">
        <v>1</v>
      </c>
      <c r="AB1153" s="464" t="s">
        <v>248</v>
      </c>
      <c r="AC1153" s="463" t="s">
        <v>7559</v>
      </c>
      <c r="AD1153" s="463"/>
      <c r="AE1153" s="463"/>
      <c r="AF1153" s="463"/>
      <c r="AG1153" s="463"/>
      <c r="AH1153" s="463"/>
      <c r="AI1153" s="463"/>
      <c r="AJ1153" s="460"/>
      <c r="AK1153" s="460"/>
      <c r="AL1153" s="460"/>
      <c r="AM1153" s="460"/>
      <c r="AN1153" s="460"/>
      <c r="AO1153" s="460"/>
      <c r="AP1153" s="463" t="s">
        <v>289</v>
      </c>
      <c r="AQ1153" s="463">
        <v>0</v>
      </c>
      <c r="AT1153" s="177" t="s">
        <v>2944</v>
      </c>
      <c r="AU1153" s="594" t="s">
        <v>6991</v>
      </c>
      <c r="AV1153" s="392" t="s">
        <v>7560</v>
      </c>
      <c r="AW1153" s="595" t="s">
        <v>7561</v>
      </c>
      <c r="AX1153" s="450" t="s">
        <v>6989</v>
      </c>
    </row>
    <row r="1154" spans="1:50" ht="35.15" hidden="1" customHeight="1">
      <c r="A1154" s="149">
        <v>1150</v>
      </c>
      <c r="B1154" s="597" t="s">
        <v>1076</v>
      </c>
      <c r="C1154" s="597"/>
      <c r="D1154" s="597" t="s">
        <v>7562</v>
      </c>
      <c r="E1154" s="597" t="s">
        <v>7563</v>
      </c>
      <c r="F1154" s="597" t="s">
        <v>281</v>
      </c>
      <c r="G1154" s="597">
        <v>1</v>
      </c>
      <c r="H1154" s="597">
        <v>0</v>
      </c>
      <c r="I1154" s="597" t="s">
        <v>7527</v>
      </c>
      <c r="J1154" s="597" t="s">
        <v>7564</v>
      </c>
      <c r="K1154" s="597" t="s">
        <v>2132</v>
      </c>
      <c r="L1154" s="597" t="s">
        <v>1108</v>
      </c>
      <c r="M1154" s="597" t="s">
        <v>1062</v>
      </c>
      <c r="N1154" s="597" t="s">
        <v>7563</v>
      </c>
      <c r="O1154" s="597" t="s">
        <v>7563</v>
      </c>
      <c r="P1154" s="597" t="s">
        <v>7565</v>
      </c>
      <c r="Q1154" s="597">
        <v>34898</v>
      </c>
      <c r="R1154" s="621">
        <v>35050</v>
      </c>
      <c r="S1154" s="621">
        <v>34409</v>
      </c>
      <c r="T1154" s="621">
        <v>641</v>
      </c>
      <c r="U1154" s="621">
        <v>0</v>
      </c>
      <c r="V1154" s="621">
        <v>641</v>
      </c>
      <c r="W1154" s="622">
        <v>0.98170000000000002</v>
      </c>
      <c r="X1154" s="464">
        <v>1</v>
      </c>
      <c r="Y1154" s="464">
        <v>1</v>
      </c>
      <c r="Z1154" s="464">
        <v>1</v>
      </c>
      <c r="AA1154" s="464">
        <v>1</v>
      </c>
      <c r="AB1154" s="464" t="s">
        <v>1076</v>
      </c>
      <c r="AC1154" s="463" t="s">
        <v>7566</v>
      </c>
      <c r="AD1154" s="463"/>
      <c r="AE1154" s="463"/>
      <c r="AF1154" s="463"/>
      <c r="AG1154" s="463"/>
      <c r="AH1154" s="463"/>
      <c r="AI1154" s="463"/>
      <c r="AJ1154" s="460"/>
      <c r="AK1154" s="460"/>
      <c r="AL1154" s="460"/>
      <c r="AM1154" s="460"/>
      <c r="AN1154" s="460"/>
      <c r="AO1154" s="460"/>
      <c r="AP1154" s="463" t="s">
        <v>289</v>
      </c>
      <c r="AQ1154" s="463">
        <v>0</v>
      </c>
      <c r="AT1154" s="177" t="s">
        <v>1319</v>
      </c>
      <c r="AU1154" s="392" t="s">
        <v>6998</v>
      </c>
      <c r="AV1154" s="392" t="s">
        <v>7567</v>
      </c>
      <c r="AW1154" s="392" t="s">
        <v>6995</v>
      </c>
      <c r="AX1154" s="450" t="s">
        <v>6995</v>
      </c>
    </row>
    <row r="1155" spans="1:50" ht="35.15" hidden="1" customHeight="1">
      <c r="A1155" s="149">
        <v>1151</v>
      </c>
      <c r="B1155" s="597" t="s">
        <v>248</v>
      </c>
      <c r="C1155" s="597"/>
      <c r="D1155" s="597" t="s">
        <v>7568</v>
      </c>
      <c r="E1155" s="597" t="s">
        <v>7569</v>
      </c>
      <c r="F1155" s="597" t="s">
        <v>281</v>
      </c>
      <c r="G1155" s="597">
        <v>2</v>
      </c>
      <c r="H1155" s="597">
        <v>0</v>
      </c>
      <c r="I1155" s="597" t="s">
        <v>7527</v>
      </c>
      <c r="J1155" s="597" t="s">
        <v>7570</v>
      </c>
      <c r="K1155" s="597" t="s">
        <v>3125</v>
      </c>
      <c r="L1155" s="597" t="s">
        <v>1689</v>
      </c>
      <c r="M1155" s="597" t="s">
        <v>1062</v>
      </c>
      <c r="N1155" s="597" t="s">
        <v>7569</v>
      </c>
      <c r="O1155" s="597" t="s">
        <v>7569</v>
      </c>
      <c r="P1155" s="597" t="s">
        <v>7571</v>
      </c>
      <c r="Q1155" s="597">
        <v>24357</v>
      </c>
      <c r="R1155" s="621">
        <v>24222</v>
      </c>
      <c r="S1155" s="621">
        <v>23344</v>
      </c>
      <c r="T1155" s="621">
        <v>392</v>
      </c>
      <c r="U1155" s="621">
        <v>486</v>
      </c>
      <c r="V1155" s="621">
        <v>878</v>
      </c>
      <c r="W1155" s="622">
        <v>0.96379999999999999</v>
      </c>
      <c r="X1155" s="464">
        <v>0</v>
      </c>
      <c r="Y1155" s="464">
        <v>1</v>
      </c>
      <c r="Z1155" s="464">
        <v>1</v>
      </c>
      <c r="AA1155" s="464">
        <v>0</v>
      </c>
      <c r="AB1155" s="464" t="s">
        <v>248</v>
      </c>
      <c r="AC1155" s="463" t="s">
        <v>7572</v>
      </c>
      <c r="AD1155" s="463" t="s">
        <v>7573</v>
      </c>
      <c r="AE1155" s="463"/>
      <c r="AF1155" s="463"/>
      <c r="AG1155" s="463"/>
      <c r="AH1155" s="463"/>
      <c r="AI1155" s="463"/>
      <c r="AJ1155" s="460"/>
      <c r="AK1155" s="460"/>
      <c r="AL1155" s="460"/>
      <c r="AM1155" s="460"/>
      <c r="AN1155" s="460"/>
      <c r="AO1155" s="460"/>
      <c r="AP1155" s="624" t="s">
        <v>323</v>
      </c>
      <c r="AQ1155" s="463">
        <v>1</v>
      </c>
      <c r="AT1155" s="177" t="s">
        <v>1319</v>
      </c>
      <c r="AU1155" s="392" t="s">
        <v>7004</v>
      </c>
      <c r="AV1155" s="392" t="s">
        <v>7574</v>
      </c>
      <c r="AW1155" s="392" t="s">
        <v>7002</v>
      </c>
      <c r="AX1155" s="450" t="s">
        <v>7002</v>
      </c>
    </row>
    <row r="1156" spans="1:50" ht="35.15" hidden="1" customHeight="1">
      <c r="A1156" s="149">
        <v>1152</v>
      </c>
      <c r="B1156" s="597" t="s">
        <v>248</v>
      </c>
      <c r="C1156" s="597"/>
      <c r="D1156" s="597" t="s">
        <v>7575</v>
      </c>
      <c r="E1156" s="597" t="s">
        <v>3125</v>
      </c>
      <c r="F1156" s="597" t="s">
        <v>281</v>
      </c>
      <c r="G1156" s="597">
        <v>1</v>
      </c>
      <c r="H1156" s="597">
        <v>0</v>
      </c>
      <c r="I1156" s="597" t="s">
        <v>7527</v>
      </c>
      <c r="J1156" s="597" t="s">
        <v>7576</v>
      </c>
      <c r="K1156" s="597" t="s">
        <v>3125</v>
      </c>
      <c r="L1156" s="597" t="s">
        <v>1689</v>
      </c>
      <c r="M1156" s="597" t="s">
        <v>1062</v>
      </c>
      <c r="N1156" s="597" t="s">
        <v>3125</v>
      </c>
      <c r="O1156" s="597" t="s">
        <v>3125</v>
      </c>
      <c r="P1156" s="597" t="s">
        <v>7577</v>
      </c>
      <c r="Q1156" s="597">
        <v>29601</v>
      </c>
      <c r="R1156" s="621">
        <v>26895</v>
      </c>
      <c r="S1156" s="621">
        <v>26253</v>
      </c>
      <c r="T1156" s="621">
        <v>590</v>
      </c>
      <c r="U1156" s="621">
        <v>52</v>
      </c>
      <c r="V1156" s="621">
        <v>642</v>
      </c>
      <c r="W1156" s="622">
        <v>0.97609999999999997</v>
      </c>
      <c r="X1156" s="464">
        <v>0</v>
      </c>
      <c r="Y1156" s="464">
        <v>1</v>
      </c>
      <c r="Z1156" s="464">
        <v>1</v>
      </c>
      <c r="AA1156" s="464">
        <v>0</v>
      </c>
      <c r="AB1156" s="464" t="s">
        <v>248</v>
      </c>
      <c r="AC1156" s="463" t="s">
        <v>7578</v>
      </c>
      <c r="AD1156" s="463"/>
      <c r="AE1156" s="463"/>
      <c r="AF1156" s="463"/>
      <c r="AG1156" s="463"/>
      <c r="AH1156" s="463"/>
      <c r="AI1156" s="463"/>
      <c r="AJ1156" s="460"/>
      <c r="AK1156" s="460"/>
      <c r="AL1156" s="460"/>
      <c r="AM1156" s="460"/>
      <c r="AN1156" s="460"/>
      <c r="AO1156" s="460"/>
      <c r="AP1156" s="463" t="s">
        <v>289</v>
      </c>
      <c r="AQ1156" s="463">
        <v>0</v>
      </c>
      <c r="AT1156" s="177" t="s">
        <v>2944</v>
      </c>
      <c r="AU1156" s="594" t="s">
        <v>7009</v>
      </c>
      <c r="AV1156" s="392" t="s">
        <v>7579</v>
      </c>
      <c r="AW1156" s="595" t="s">
        <v>7580</v>
      </c>
      <c r="AX1156" s="450" t="s">
        <v>7007</v>
      </c>
    </row>
    <row r="1157" spans="1:50" ht="35.15" hidden="1" customHeight="1">
      <c r="A1157" s="149">
        <v>1153</v>
      </c>
      <c r="B1157" s="597" t="s">
        <v>248</v>
      </c>
      <c r="C1157" s="597"/>
      <c r="D1157" s="597" t="s">
        <v>7581</v>
      </c>
      <c r="E1157" s="597" t="s">
        <v>7582</v>
      </c>
      <c r="F1157" s="597" t="s">
        <v>281</v>
      </c>
      <c r="G1157" s="597">
        <v>1</v>
      </c>
      <c r="H1157" s="597">
        <v>0</v>
      </c>
      <c r="I1157" s="597" t="s">
        <v>7527</v>
      </c>
      <c r="J1157" s="597" t="s">
        <v>7583</v>
      </c>
      <c r="K1157" s="597" t="s">
        <v>7526</v>
      </c>
      <c r="L1157" s="597" t="s">
        <v>1689</v>
      </c>
      <c r="M1157" s="597" t="s">
        <v>1062</v>
      </c>
      <c r="N1157" s="597" t="s">
        <v>7582</v>
      </c>
      <c r="O1157" s="597" t="s">
        <v>7582</v>
      </c>
      <c r="P1157" s="597" t="s">
        <v>7584</v>
      </c>
      <c r="Q1157" s="597">
        <v>15500</v>
      </c>
      <c r="R1157" s="621">
        <v>15500</v>
      </c>
      <c r="S1157" s="621">
        <v>14877</v>
      </c>
      <c r="T1157" s="621">
        <v>623</v>
      </c>
      <c r="U1157" s="621">
        <v>0</v>
      </c>
      <c r="V1157" s="621">
        <v>623</v>
      </c>
      <c r="W1157" s="622">
        <v>0.95979999999999999</v>
      </c>
      <c r="X1157" s="464">
        <v>0</v>
      </c>
      <c r="Y1157" s="464">
        <v>1</v>
      </c>
      <c r="Z1157" s="464">
        <v>1</v>
      </c>
      <c r="AA1157" s="464">
        <v>0</v>
      </c>
      <c r="AB1157" s="464" t="s">
        <v>248</v>
      </c>
      <c r="AC1157" s="463" t="s">
        <v>7585</v>
      </c>
      <c r="AD1157" s="463"/>
      <c r="AE1157" s="463"/>
      <c r="AF1157" s="463"/>
      <c r="AG1157" s="463"/>
      <c r="AH1157" s="463"/>
      <c r="AI1157" s="463"/>
      <c r="AJ1157" s="460"/>
      <c r="AK1157" s="460"/>
      <c r="AL1157" s="460"/>
      <c r="AM1157" s="460"/>
      <c r="AN1157" s="460"/>
      <c r="AO1157" s="460"/>
      <c r="AP1157" s="463" t="s">
        <v>289</v>
      </c>
      <c r="AQ1157" s="463">
        <v>0</v>
      </c>
      <c r="AT1157" s="177" t="s">
        <v>2944</v>
      </c>
      <c r="AU1157" s="594" t="s">
        <v>7015</v>
      </c>
      <c r="AV1157" s="392" t="s">
        <v>7586</v>
      </c>
      <c r="AW1157" s="595" t="s">
        <v>7587</v>
      </c>
      <c r="AX1157" s="450" t="s">
        <v>7013</v>
      </c>
    </row>
    <row r="1158" spans="1:50" ht="35.15" hidden="1" customHeight="1">
      <c r="A1158" s="149">
        <v>1154</v>
      </c>
      <c r="B1158" s="597" t="s">
        <v>248</v>
      </c>
      <c r="C1158" s="597"/>
      <c r="D1158" s="597" t="s">
        <v>7588</v>
      </c>
      <c r="E1158" s="597" t="s">
        <v>7589</v>
      </c>
      <c r="F1158" s="597" t="s">
        <v>281</v>
      </c>
      <c r="G1158" s="597">
        <v>1</v>
      </c>
      <c r="H1158" s="597">
        <v>0</v>
      </c>
      <c r="I1158" s="597" t="s">
        <v>7527</v>
      </c>
      <c r="J1158" s="597" t="s">
        <v>7590</v>
      </c>
      <c r="K1158" s="597" t="s">
        <v>248</v>
      </c>
      <c r="L1158" s="597" t="s">
        <v>1689</v>
      </c>
      <c r="M1158" s="597" t="s">
        <v>1062</v>
      </c>
      <c r="N1158" s="597" t="s">
        <v>7589</v>
      </c>
      <c r="O1158" s="597" t="s">
        <v>7589</v>
      </c>
      <c r="P1158" s="597" t="s">
        <v>7591</v>
      </c>
      <c r="Q1158" s="597">
        <v>28605</v>
      </c>
      <c r="R1158" s="621">
        <v>27081</v>
      </c>
      <c r="S1158" s="621">
        <v>26843</v>
      </c>
      <c r="T1158" s="621">
        <v>238</v>
      </c>
      <c r="U1158" s="621">
        <v>0</v>
      </c>
      <c r="V1158" s="621">
        <v>238</v>
      </c>
      <c r="W1158" s="622">
        <v>0.99119999999999997</v>
      </c>
      <c r="X1158" s="464">
        <v>1</v>
      </c>
      <c r="Y1158" s="464">
        <v>1</v>
      </c>
      <c r="Z1158" s="464">
        <v>1</v>
      </c>
      <c r="AA1158" s="464">
        <v>1</v>
      </c>
      <c r="AB1158" s="464" t="s">
        <v>248</v>
      </c>
      <c r="AC1158" s="463" t="s">
        <v>7592</v>
      </c>
      <c r="AD1158" s="463"/>
      <c r="AE1158" s="463"/>
      <c r="AF1158" s="463"/>
      <c r="AG1158" s="463"/>
      <c r="AH1158" s="463"/>
      <c r="AI1158" s="463"/>
      <c r="AJ1158" s="460"/>
      <c r="AK1158" s="460"/>
      <c r="AL1158" s="460"/>
      <c r="AM1158" s="460"/>
      <c r="AN1158" s="460"/>
      <c r="AO1158" s="460"/>
      <c r="AP1158" s="463" t="s">
        <v>289</v>
      </c>
      <c r="AQ1158" s="463">
        <v>0</v>
      </c>
      <c r="AT1158" s="177" t="s">
        <v>1319</v>
      </c>
      <c r="AU1158" s="392" t="s">
        <v>7021</v>
      </c>
      <c r="AV1158" s="392" t="s">
        <v>7593</v>
      </c>
      <c r="AW1158" s="392" t="s">
        <v>7594</v>
      </c>
      <c r="AX1158" s="450" t="s">
        <v>7018</v>
      </c>
    </row>
    <row r="1159" spans="1:50" ht="35.15" hidden="1" customHeight="1">
      <c r="A1159" s="149">
        <v>1155</v>
      </c>
      <c r="B1159" s="597" t="s">
        <v>248</v>
      </c>
      <c r="C1159" s="597"/>
      <c r="D1159" s="597" t="s">
        <v>7595</v>
      </c>
      <c r="E1159" s="597" t="s">
        <v>7596</v>
      </c>
      <c r="F1159" s="597" t="s">
        <v>281</v>
      </c>
      <c r="G1159" s="597">
        <v>1</v>
      </c>
      <c r="H1159" s="597">
        <v>0</v>
      </c>
      <c r="I1159" s="597" t="s">
        <v>7527</v>
      </c>
      <c r="J1159" s="597" t="s">
        <v>7597</v>
      </c>
      <c r="K1159" s="597" t="s">
        <v>7526</v>
      </c>
      <c r="L1159" s="597" t="s">
        <v>1689</v>
      </c>
      <c r="M1159" s="597" t="s">
        <v>1062</v>
      </c>
      <c r="N1159" s="597" t="s">
        <v>7596</v>
      </c>
      <c r="O1159" s="597" t="s">
        <v>7598</v>
      </c>
      <c r="P1159" s="597" t="s">
        <v>7599</v>
      </c>
      <c r="Q1159" s="597">
        <v>12088</v>
      </c>
      <c r="R1159" s="621">
        <v>12508</v>
      </c>
      <c r="S1159" s="621">
        <v>11966</v>
      </c>
      <c r="T1159" s="621">
        <v>542</v>
      </c>
      <c r="U1159" s="621">
        <v>0</v>
      </c>
      <c r="V1159" s="621">
        <v>542</v>
      </c>
      <c r="W1159" s="622">
        <v>0.95669999999999999</v>
      </c>
      <c r="X1159" s="464">
        <v>0</v>
      </c>
      <c r="Y1159" s="464">
        <v>1</v>
      </c>
      <c r="Z1159" s="464">
        <v>1</v>
      </c>
      <c r="AA1159" s="464">
        <v>0</v>
      </c>
      <c r="AB1159" s="464" t="s">
        <v>248</v>
      </c>
      <c r="AC1159" s="463" t="s">
        <v>7600</v>
      </c>
      <c r="AD1159" s="463"/>
      <c r="AE1159" s="463"/>
      <c r="AF1159" s="463"/>
      <c r="AG1159" s="463"/>
      <c r="AH1159" s="463"/>
      <c r="AI1159" s="463"/>
      <c r="AJ1159" s="460"/>
      <c r="AK1159" s="460"/>
      <c r="AL1159" s="460"/>
      <c r="AM1159" s="460"/>
      <c r="AN1159" s="460"/>
      <c r="AO1159" s="460"/>
      <c r="AP1159" s="463" t="s">
        <v>289</v>
      </c>
      <c r="AQ1159" s="463">
        <v>0</v>
      </c>
      <c r="AT1159" s="177" t="s">
        <v>2944</v>
      </c>
      <c r="AU1159" s="594" t="s">
        <v>7026</v>
      </c>
      <c r="AV1159" s="392" t="s">
        <v>7601</v>
      </c>
      <c r="AW1159" s="595" t="s">
        <v>7602</v>
      </c>
      <c r="AX1159" s="450" t="s">
        <v>7024</v>
      </c>
    </row>
    <row r="1160" spans="1:50" ht="35.15" hidden="1" customHeight="1">
      <c r="A1160" s="149">
        <v>1156</v>
      </c>
      <c r="B1160" s="597" t="s">
        <v>248</v>
      </c>
      <c r="C1160" s="597"/>
      <c r="D1160" s="597" t="s">
        <v>7603</v>
      </c>
      <c r="E1160" s="597" t="s">
        <v>7604</v>
      </c>
      <c r="F1160" s="597" t="s">
        <v>281</v>
      </c>
      <c r="G1160" s="597">
        <v>1</v>
      </c>
      <c r="H1160" s="597">
        <v>0</v>
      </c>
      <c r="I1160" s="597" t="s">
        <v>7527</v>
      </c>
      <c r="J1160" s="597" t="s">
        <v>7605</v>
      </c>
      <c r="K1160" s="597" t="s">
        <v>7526</v>
      </c>
      <c r="L1160" s="597" t="s">
        <v>1689</v>
      </c>
      <c r="M1160" s="597" t="s">
        <v>1062</v>
      </c>
      <c r="N1160" s="597" t="s">
        <v>7604</v>
      </c>
      <c r="O1160" s="597" t="s">
        <v>7606</v>
      </c>
      <c r="P1160" s="597" t="s">
        <v>7607</v>
      </c>
      <c r="Q1160" s="597">
        <v>18051</v>
      </c>
      <c r="R1160" s="621">
        <v>17397</v>
      </c>
      <c r="S1160" s="621">
        <v>16945</v>
      </c>
      <c r="T1160" s="621">
        <v>452</v>
      </c>
      <c r="U1160" s="621">
        <v>0</v>
      </c>
      <c r="V1160" s="621">
        <v>452</v>
      </c>
      <c r="W1160" s="622">
        <v>0.97399999999999998</v>
      </c>
      <c r="X1160" s="464">
        <v>0</v>
      </c>
      <c r="Y1160" s="464">
        <v>1</v>
      </c>
      <c r="Z1160" s="464">
        <v>1</v>
      </c>
      <c r="AA1160" s="464">
        <v>0</v>
      </c>
      <c r="AB1160" s="464" t="s">
        <v>248</v>
      </c>
      <c r="AC1160" s="463" t="s">
        <v>7608</v>
      </c>
      <c r="AD1160" s="463"/>
      <c r="AE1160" s="463"/>
      <c r="AF1160" s="463"/>
      <c r="AG1160" s="463"/>
      <c r="AH1160" s="463"/>
      <c r="AI1160" s="463"/>
      <c r="AJ1160" s="460"/>
      <c r="AK1160" s="460"/>
      <c r="AL1160" s="460"/>
      <c r="AM1160" s="460"/>
      <c r="AN1160" s="460"/>
      <c r="AO1160" s="460"/>
      <c r="AP1160" s="463" t="s">
        <v>289</v>
      </c>
      <c r="AQ1160" s="463">
        <v>0</v>
      </c>
      <c r="AT1160" s="177" t="s">
        <v>2944</v>
      </c>
      <c r="AU1160" s="594" t="s">
        <v>7030</v>
      </c>
      <c r="AV1160" s="392" t="s">
        <v>7609</v>
      </c>
      <c r="AW1160" s="595" t="s">
        <v>7610</v>
      </c>
      <c r="AX1160" s="450" t="s">
        <v>4637</v>
      </c>
    </row>
    <row r="1161" spans="1:50" ht="35.15" hidden="1" customHeight="1">
      <c r="A1161" s="149">
        <v>1157</v>
      </c>
      <c r="B1161" s="597" t="s">
        <v>1076</v>
      </c>
      <c r="C1161" s="597"/>
      <c r="D1161" s="597" t="s">
        <v>7611</v>
      </c>
      <c r="E1161" s="597" t="s">
        <v>7612</v>
      </c>
      <c r="F1161" s="597" t="s">
        <v>281</v>
      </c>
      <c r="G1161" s="597">
        <v>1</v>
      </c>
      <c r="H1161" s="597">
        <v>0</v>
      </c>
      <c r="I1161" s="597" t="s">
        <v>7527</v>
      </c>
      <c r="J1161" s="597" t="s">
        <v>7613</v>
      </c>
      <c r="K1161" s="597" t="s">
        <v>2132</v>
      </c>
      <c r="L1161" s="597" t="s">
        <v>1108</v>
      </c>
      <c r="M1161" s="597" t="s">
        <v>1062</v>
      </c>
      <c r="N1161" s="597" t="s">
        <v>7612</v>
      </c>
      <c r="O1161" s="597" t="s">
        <v>7612</v>
      </c>
      <c r="P1161" s="597" t="s">
        <v>7614</v>
      </c>
      <c r="Q1161" s="597">
        <v>11750</v>
      </c>
      <c r="R1161" s="621">
        <v>10892</v>
      </c>
      <c r="S1161" s="621">
        <v>10689</v>
      </c>
      <c r="T1161" s="621">
        <v>192</v>
      </c>
      <c r="U1161" s="621">
        <v>11</v>
      </c>
      <c r="V1161" s="621">
        <v>203</v>
      </c>
      <c r="W1161" s="622">
        <v>0.98140000000000005</v>
      </c>
      <c r="X1161" s="464">
        <v>1</v>
      </c>
      <c r="Y1161" s="464">
        <v>1</v>
      </c>
      <c r="Z1161" s="464">
        <v>1</v>
      </c>
      <c r="AA1161" s="464">
        <v>1</v>
      </c>
      <c r="AB1161" s="464" t="s">
        <v>1076</v>
      </c>
      <c r="AC1161" s="463" t="s">
        <v>7615</v>
      </c>
      <c r="AD1161" s="463"/>
      <c r="AE1161" s="463"/>
      <c r="AF1161" s="463"/>
      <c r="AG1161" s="463"/>
      <c r="AH1161" s="463"/>
      <c r="AI1161" s="463"/>
      <c r="AJ1161" s="460"/>
      <c r="AK1161" s="460"/>
      <c r="AL1161" s="460"/>
      <c r="AM1161" s="460"/>
      <c r="AN1161" s="460"/>
      <c r="AO1161" s="460"/>
      <c r="AP1161" s="463" t="s">
        <v>289</v>
      </c>
      <c r="AQ1161" s="463">
        <v>0</v>
      </c>
      <c r="AT1161" s="177" t="s">
        <v>2944</v>
      </c>
      <c r="AU1161" s="594" t="s">
        <v>7035</v>
      </c>
      <c r="AV1161" s="392" t="s">
        <v>7616</v>
      </c>
      <c r="AW1161" s="595" t="s">
        <v>7617</v>
      </c>
      <c r="AX1161" s="450" t="s">
        <v>7033</v>
      </c>
    </row>
    <row r="1162" spans="1:50" ht="35.15" hidden="1" customHeight="1">
      <c r="A1162" s="149">
        <v>1158</v>
      </c>
      <c r="B1162" s="597" t="s">
        <v>248</v>
      </c>
      <c r="C1162" s="597"/>
      <c r="D1162" s="597" t="s">
        <v>7618</v>
      </c>
      <c r="E1162" s="597" t="s">
        <v>7619</v>
      </c>
      <c r="F1162" s="597" t="s">
        <v>281</v>
      </c>
      <c r="G1162" s="597">
        <v>1</v>
      </c>
      <c r="H1162" s="597">
        <v>0</v>
      </c>
      <c r="I1162" s="597" t="s">
        <v>7527</v>
      </c>
      <c r="J1162" s="597" t="s">
        <v>7570</v>
      </c>
      <c r="K1162" s="597" t="s">
        <v>3125</v>
      </c>
      <c r="L1162" s="597" t="s">
        <v>1689</v>
      </c>
      <c r="M1162" s="597" t="s">
        <v>1062</v>
      </c>
      <c r="N1162" s="597" t="s">
        <v>7619</v>
      </c>
      <c r="O1162" s="597" t="s">
        <v>7619</v>
      </c>
      <c r="P1162" s="597" t="s">
        <v>7620</v>
      </c>
      <c r="Q1162" s="597">
        <v>11886</v>
      </c>
      <c r="R1162" s="621">
        <v>11578</v>
      </c>
      <c r="S1162" s="621">
        <v>11356</v>
      </c>
      <c r="T1162" s="621">
        <v>61</v>
      </c>
      <c r="U1162" s="621">
        <v>161</v>
      </c>
      <c r="V1162" s="621">
        <v>222</v>
      </c>
      <c r="W1162" s="622">
        <v>0.98080000000000001</v>
      </c>
      <c r="X1162" s="464">
        <v>1</v>
      </c>
      <c r="Y1162" s="464">
        <v>1</v>
      </c>
      <c r="Z1162" s="464">
        <v>1</v>
      </c>
      <c r="AA1162" s="464">
        <v>1</v>
      </c>
      <c r="AB1162" s="464" t="s">
        <v>248</v>
      </c>
      <c r="AC1162" s="463" t="s">
        <v>7621</v>
      </c>
      <c r="AD1162" s="463"/>
      <c r="AE1162" s="463"/>
      <c r="AF1162" s="463"/>
      <c r="AG1162" s="463"/>
      <c r="AH1162" s="463"/>
      <c r="AI1162" s="463"/>
      <c r="AJ1162" s="460"/>
      <c r="AK1162" s="460"/>
      <c r="AL1162" s="460"/>
      <c r="AM1162" s="460"/>
      <c r="AN1162" s="460"/>
      <c r="AO1162" s="460"/>
      <c r="AP1162" s="463" t="s">
        <v>289</v>
      </c>
      <c r="AQ1162" s="463">
        <v>0</v>
      </c>
      <c r="AT1162" s="177" t="s">
        <v>2944</v>
      </c>
      <c r="AU1162" s="594" t="s">
        <v>7036</v>
      </c>
      <c r="AV1162" s="392" t="s">
        <v>7622</v>
      </c>
      <c r="AW1162" s="595" t="s">
        <v>7623</v>
      </c>
      <c r="AX1162" s="450" t="s">
        <v>7033</v>
      </c>
    </row>
    <row r="1163" spans="1:50" ht="35.15" hidden="1" customHeight="1">
      <c r="A1163" s="149">
        <v>1159</v>
      </c>
      <c r="B1163" s="597" t="s">
        <v>248</v>
      </c>
      <c r="C1163" s="597"/>
      <c r="D1163" s="597" t="s">
        <v>7624</v>
      </c>
      <c r="E1163" s="597" t="s">
        <v>7625</v>
      </c>
      <c r="F1163" s="597" t="s">
        <v>281</v>
      </c>
      <c r="G1163" s="597">
        <v>1</v>
      </c>
      <c r="H1163" s="597">
        <v>0</v>
      </c>
      <c r="I1163" s="597" t="s">
        <v>7527</v>
      </c>
      <c r="J1163" s="597" t="s">
        <v>7557</v>
      </c>
      <c r="K1163" s="597" t="s">
        <v>7526</v>
      </c>
      <c r="L1163" s="597" t="s">
        <v>1689</v>
      </c>
      <c r="M1163" s="597" t="s">
        <v>1062</v>
      </c>
      <c r="N1163" s="597" t="s">
        <v>7625</v>
      </c>
      <c r="O1163" s="597" t="s">
        <v>7626</v>
      </c>
      <c r="P1163" s="597" t="s">
        <v>7627</v>
      </c>
      <c r="Q1163" s="597">
        <v>8253</v>
      </c>
      <c r="R1163" s="621">
        <v>7651</v>
      </c>
      <c r="S1163" s="621">
        <v>7007</v>
      </c>
      <c r="T1163" s="621">
        <v>644</v>
      </c>
      <c r="U1163" s="621">
        <v>0</v>
      </c>
      <c r="V1163" s="621">
        <v>644</v>
      </c>
      <c r="W1163" s="622">
        <v>0.91579999999999995</v>
      </c>
      <c r="X1163" s="464">
        <v>0</v>
      </c>
      <c r="Y1163" s="464">
        <v>1</v>
      </c>
      <c r="Z1163" s="464">
        <v>1</v>
      </c>
      <c r="AA1163" s="464">
        <v>0</v>
      </c>
      <c r="AB1163" s="464" t="s">
        <v>248</v>
      </c>
      <c r="AC1163" s="463" t="s">
        <v>7628</v>
      </c>
      <c r="AD1163" s="463"/>
      <c r="AE1163" s="463"/>
      <c r="AF1163" s="463"/>
      <c r="AG1163" s="463"/>
      <c r="AH1163" s="463"/>
      <c r="AI1163" s="463"/>
      <c r="AJ1163" s="460"/>
      <c r="AK1163" s="460"/>
      <c r="AL1163" s="460"/>
      <c r="AM1163" s="460"/>
      <c r="AN1163" s="460"/>
      <c r="AO1163" s="460"/>
      <c r="AP1163" s="463" t="s">
        <v>289</v>
      </c>
      <c r="AQ1163" s="463">
        <v>0</v>
      </c>
      <c r="AT1163" s="177" t="s">
        <v>2944</v>
      </c>
      <c r="AU1163" s="594" t="s">
        <v>7037</v>
      </c>
      <c r="AV1163" s="392" t="s">
        <v>7629</v>
      </c>
      <c r="AW1163" s="595" t="s">
        <v>7630</v>
      </c>
      <c r="AX1163" s="450" t="s">
        <v>7033</v>
      </c>
    </row>
    <row r="1164" spans="1:50" ht="35.15" hidden="1" customHeight="1">
      <c r="A1164" s="149">
        <v>1160</v>
      </c>
      <c r="B1164" s="597" t="s">
        <v>248</v>
      </c>
      <c r="C1164" s="597"/>
      <c r="D1164" s="597" t="s">
        <v>7631</v>
      </c>
      <c r="E1164" s="597" t="s">
        <v>7353</v>
      </c>
      <c r="F1164" s="597" t="s">
        <v>281</v>
      </c>
      <c r="G1164" s="597">
        <v>1</v>
      </c>
      <c r="H1164" s="597">
        <v>0</v>
      </c>
      <c r="I1164" s="597" t="s">
        <v>7527</v>
      </c>
      <c r="J1164" s="597" t="s">
        <v>7632</v>
      </c>
      <c r="K1164" s="597" t="s">
        <v>3125</v>
      </c>
      <c r="L1164" s="597" t="s">
        <v>1689</v>
      </c>
      <c r="M1164" s="597" t="s">
        <v>1062</v>
      </c>
      <c r="N1164" s="597" t="s">
        <v>7353</v>
      </c>
      <c r="O1164" s="597" t="s">
        <v>7353</v>
      </c>
      <c r="P1164" s="597" t="s">
        <v>7633</v>
      </c>
      <c r="Q1164" s="597">
        <v>6965</v>
      </c>
      <c r="R1164" s="621">
        <v>6627</v>
      </c>
      <c r="S1164" s="621">
        <v>6023</v>
      </c>
      <c r="T1164" s="621">
        <v>581</v>
      </c>
      <c r="U1164" s="621">
        <v>23</v>
      </c>
      <c r="V1164" s="621">
        <v>604</v>
      </c>
      <c r="W1164" s="622">
        <v>0.90890000000000004</v>
      </c>
      <c r="X1164" s="464">
        <v>0</v>
      </c>
      <c r="Y1164" s="464">
        <v>1</v>
      </c>
      <c r="Z1164" s="464">
        <v>1</v>
      </c>
      <c r="AA1164" s="464">
        <v>0</v>
      </c>
      <c r="AB1164" s="464" t="s">
        <v>248</v>
      </c>
      <c r="AC1164" s="463" t="s">
        <v>7634</v>
      </c>
      <c r="AD1164" s="463"/>
      <c r="AE1164" s="463"/>
      <c r="AF1164" s="463"/>
      <c r="AG1164" s="463"/>
      <c r="AH1164" s="463"/>
      <c r="AI1164" s="463"/>
      <c r="AJ1164" s="460"/>
      <c r="AK1164" s="460"/>
      <c r="AL1164" s="460"/>
      <c r="AM1164" s="460"/>
      <c r="AN1164" s="460"/>
      <c r="AO1164" s="460"/>
      <c r="AP1164" s="463" t="s">
        <v>289</v>
      </c>
      <c r="AQ1164" s="463">
        <v>0</v>
      </c>
      <c r="AT1164" s="177" t="s">
        <v>2944</v>
      </c>
      <c r="AU1164" s="594" t="s">
        <v>7038</v>
      </c>
      <c r="AV1164" s="392" t="s">
        <v>7635</v>
      </c>
      <c r="AW1164" s="595" t="s">
        <v>7636</v>
      </c>
      <c r="AX1164" s="450" t="s">
        <v>7033</v>
      </c>
    </row>
    <row r="1165" spans="1:50" ht="35.15" hidden="1" customHeight="1">
      <c r="A1165" s="149">
        <v>1161</v>
      </c>
      <c r="B1165" s="597" t="s">
        <v>1076</v>
      </c>
      <c r="C1165" s="597"/>
      <c r="D1165" s="597" t="s">
        <v>7637</v>
      </c>
      <c r="E1165" s="597" t="s">
        <v>7638</v>
      </c>
      <c r="F1165" s="597" t="s">
        <v>281</v>
      </c>
      <c r="G1165" s="597">
        <v>1</v>
      </c>
      <c r="H1165" s="597">
        <v>0</v>
      </c>
      <c r="I1165" s="597" t="s">
        <v>7527</v>
      </c>
      <c r="J1165" s="597" t="s">
        <v>7549</v>
      </c>
      <c r="K1165" s="597" t="s">
        <v>1652</v>
      </c>
      <c r="L1165" s="597" t="s">
        <v>1108</v>
      </c>
      <c r="M1165" s="597" t="s">
        <v>1062</v>
      </c>
      <c r="N1165" s="597" t="s">
        <v>7638</v>
      </c>
      <c r="O1165" s="597" t="s">
        <v>7638</v>
      </c>
      <c r="P1165" s="597" t="s">
        <v>7639</v>
      </c>
      <c r="Q1165" s="597">
        <v>8262</v>
      </c>
      <c r="R1165" s="621">
        <v>8221</v>
      </c>
      <c r="S1165" s="621">
        <v>6995</v>
      </c>
      <c r="T1165" s="621">
        <v>1093</v>
      </c>
      <c r="U1165" s="621">
        <v>133</v>
      </c>
      <c r="V1165" s="621">
        <v>1226</v>
      </c>
      <c r="W1165" s="622">
        <v>0.85089999999999999</v>
      </c>
      <c r="X1165" s="464">
        <v>0</v>
      </c>
      <c r="Y1165" s="464">
        <v>1</v>
      </c>
      <c r="Z1165" s="464">
        <v>1</v>
      </c>
      <c r="AA1165" s="464">
        <v>0</v>
      </c>
      <c r="AB1165" s="464" t="s">
        <v>1076</v>
      </c>
      <c r="AC1165" s="463" t="s">
        <v>7640</v>
      </c>
      <c r="AD1165" s="463"/>
      <c r="AE1165" s="463"/>
      <c r="AF1165" s="463"/>
      <c r="AG1165" s="463"/>
      <c r="AH1165" s="463"/>
      <c r="AI1165" s="463"/>
      <c r="AJ1165" s="460"/>
      <c r="AK1165" s="460"/>
      <c r="AL1165" s="460"/>
      <c r="AM1165" s="460"/>
      <c r="AN1165" s="460"/>
      <c r="AO1165" s="460"/>
      <c r="AP1165" s="463" t="s">
        <v>289</v>
      </c>
      <c r="AQ1165" s="463">
        <v>0</v>
      </c>
      <c r="AT1165" s="177" t="s">
        <v>2944</v>
      </c>
      <c r="AU1165" s="594" t="s">
        <v>7044</v>
      </c>
      <c r="AV1165" s="392" t="s">
        <v>7641</v>
      </c>
      <c r="AW1165" s="595" t="s">
        <v>7642</v>
      </c>
      <c r="AX1165" s="450" t="s">
        <v>7041</v>
      </c>
    </row>
    <row r="1166" spans="1:50" ht="35.15" hidden="1" customHeight="1">
      <c r="A1166" s="149">
        <v>1162</v>
      </c>
      <c r="B1166" s="597" t="s">
        <v>1076</v>
      </c>
      <c r="C1166" s="597"/>
      <c r="D1166" s="597" t="s">
        <v>7643</v>
      </c>
      <c r="E1166" s="597" t="s">
        <v>7644</v>
      </c>
      <c r="F1166" s="597" t="s">
        <v>281</v>
      </c>
      <c r="G1166" s="597">
        <v>1</v>
      </c>
      <c r="H1166" s="597">
        <v>0</v>
      </c>
      <c r="I1166" s="597" t="s">
        <v>7527</v>
      </c>
      <c r="J1166" s="597" t="s">
        <v>7645</v>
      </c>
      <c r="K1166" s="597" t="s">
        <v>2132</v>
      </c>
      <c r="L1166" s="597" t="s">
        <v>1108</v>
      </c>
      <c r="M1166" s="597" t="s">
        <v>1062</v>
      </c>
      <c r="N1166" s="597" t="s">
        <v>7644</v>
      </c>
      <c r="O1166" s="597" t="s">
        <v>7644</v>
      </c>
      <c r="P1166" s="597" t="s">
        <v>7646</v>
      </c>
      <c r="Q1166" s="597">
        <v>5540</v>
      </c>
      <c r="R1166" s="621">
        <v>5199</v>
      </c>
      <c r="S1166" s="621">
        <v>5072</v>
      </c>
      <c r="T1166" s="621">
        <v>101</v>
      </c>
      <c r="U1166" s="621">
        <v>26</v>
      </c>
      <c r="V1166" s="621">
        <v>127</v>
      </c>
      <c r="W1166" s="622">
        <v>0.97560000000000002</v>
      </c>
      <c r="X1166" s="464">
        <v>0</v>
      </c>
      <c r="Y1166" s="464">
        <v>1</v>
      </c>
      <c r="Z1166" s="464">
        <v>1</v>
      </c>
      <c r="AA1166" s="464">
        <v>0</v>
      </c>
      <c r="AB1166" s="464" t="s">
        <v>1076</v>
      </c>
      <c r="AC1166" s="463" t="s">
        <v>7647</v>
      </c>
      <c r="AD1166" s="463"/>
      <c r="AE1166" s="463"/>
      <c r="AF1166" s="463"/>
      <c r="AG1166" s="463"/>
      <c r="AH1166" s="463"/>
      <c r="AI1166" s="463"/>
      <c r="AJ1166" s="460"/>
      <c r="AK1166" s="460"/>
      <c r="AL1166" s="460"/>
      <c r="AM1166" s="460"/>
      <c r="AN1166" s="460"/>
      <c r="AO1166" s="460"/>
      <c r="AP1166" s="463" t="s">
        <v>289</v>
      </c>
      <c r="AQ1166" s="463">
        <v>0</v>
      </c>
      <c r="AT1166" s="177" t="s">
        <v>2944</v>
      </c>
      <c r="AU1166" s="594" t="s">
        <v>7050</v>
      </c>
      <c r="AV1166" s="392" t="s">
        <v>7648</v>
      </c>
      <c r="AW1166" s="595" t="s">
        <v>7649</v>
      </c>
      <c r="AX1166" s="450" t="s">
        <v>7048</v>
      </c>
    </row>
    <row r="1167" spans="1:50" ht="35.15" hidden="1" customHeight="1">
      <c r="A1167" s="149">
        <v>1163</v>
      </c>
      <c r="B1167" s="597" t="s">
        <v>248</v>
      </c>
      <c r="C1167" s="597"/>
      <c r="D1167" s="597" t="s">
        <v>7650</v>
      </c>
      <c r="E1167" s="597" t="s">
        <v>7651</v>
      </c>
      <c r="F1167" s="597" t="s">
        <v>281</v>
      </c>
      <c r="G1167" s="597">
        <v>1</v>
      </c>
      <c r="H1167" s="597">
        <v>0</v>
      </c>
      <c r="I1167" s="597" t="s">
        <v>7527</v>
      </c>
      <c r="J1167" s="597" t="s">
        <v>7583</v>
      </c>
      <c r="K1167" s="597" t="s">
        <v>7526</v>
      </c>
      <c r="L1167" s="597" t="s">
        <v>1689</v>
      </c>
      <c r="M1167" s="597" t="s">
        <v>1062</v>
      </c>
      <c r="N1167" s="597" t="s">
        <v>7651</v>
      </c>
      <c r="O1167" s="597" t="s">
        <v>7651</v>
      </c>
      <c r="P1167" s="597" t="s">
        <v>7652</v>
      </c>
      <c r="Q1167" s="597">
        <v>10444</v>
      </c>
      <c r="R1167" s="621">
        <v>9665</v>
      </c>
      <c r="S1167" s="621">
        <v>9320</v>
      </c>
      <c r="T1167" s="621">
        <v>304</v>
      </c>
      <c r="U1167" s="621">
        <v>26</v>
      </c>
      <c r="V1167" s="621">
        <v>345</v>
      </c>
      <c r="W1167" s="622">
        <v>0.96430000000000005</v>
      </c>
      <c r="X1167" s="464">
        <v>0</v>
      </c>
      <c r="Y1167" s="464">
        <v>1</v>
      </c>
      <c r="Z1167" s="464">
        <v>1</v>
      </c>
      <c r="AA1167" s="464">
        <v>0</v>
      </c>
      <c r="AB1167" s="464" t="s">
        <v>248</v>
      </c>
      <c r="AC1167" s="463" t="s">
        <v>7653</v>
      </c>
      <c r="AD1167" s="463"/>
      <c r="AE1167" s="463"/>
      <c r="AF1167" s="463"/>
      <c r="AG1167" s="463"/>
      <c r="AH1167" s="463"/>
      <c r="AI1167" s="463"/>
      <c r="AJ1167" s="460"/>
      <c r="AK1167" s="460"/>
      <c r="AL1167" s="460"/>
      <c r="AM1167" s="460"/>
      <c r="AN1167" s="460"/>
      <c r="AO1167" s="460"/>
      <c r="AP1167" s="463" t="s">
        <v>289</v>
      </c>
      <c r="AQ1167" s="463">
        <v>0</v>
      </c>
      <c r="AT1167" s="177" t="s">
        <v>1319</v>
      </c>
      <c r="AU1167" s="392" t="s">
        <v>7055</v>
      </c>
      <c r="AV1167" s="392" t="s">
        <v>7654</v>
      </c>
      <c r="AW1167" s="392" t="s">
        <v>7655</v>
      </c>
      <c r="AX1167" s="450" t="s">
        <v>7053</v>
      </c>
    </row>
    <row r="1168" spans="1:50" ht="35.15" hidden="1" customHeight="1">
      <c r="A1168" s="149">
        <v>1164</v>
      </c>
      <c r="B1168" s="597" t="s">
        <v>248</v>
      </c>
      <c r="C1168" s="597"/>
      <c r="D1168" s="597" t="s">
        <v>7656</v>
      </c>
      <c r="E1168" s="597" t="s">
        <v>7657</v>
      </c>
      <c r="F1168" s="597" t="s">
        <v>281</v>
      </c>
      <c r="G1168" s="597">
        <v>1</v>
      </c>
      <c r="H1168" s="597">
        <v>0</v>
      </c>
      <c r="I1168" s="597" t="s">
        <v>7527</v>
      </c>
      <c r="J1168" s="597" t="s">
        <v>7583</v>
      </c>
      <c r="K1168" s="597" t="s">
        <v>248</v>
      </c>
      <c r="L1168" s="597" t="s">
        <v>1689</v>
      </c>
      <c r="M1168" s="597" t="s">
        <v>1062</v>
      </c>
      <c r="N1168" s="597" t="s">
        <v>7657</v>
      </c>
      <c r="O1168" s="597" t="s">
        <v>7657</v>
      </c>
      <c r="P1168" s="597" t="s">
        <v>7658</v>
      </c>
      <c r="Q1168" s="597">
        <v>11031</v>
      </c>
      <c r="R1168" s="621">
        <v>11968</v>
      </c>
      <c r="S1168" s="621">
        <v>9575</v>
      </c>
      <c r="T1168" s="621">
        <v>2370</v>
      </c>
      <c r="U1168" s="621">
        <v>23</v>
      </c>
      <c r="V1168" s="621">
        <v>2393</v>
      </c>
      <c r="W1168" s="622">
        <v>0.80010000000000003</v>
      </c>
      <c r="X1168" s="464">
        <v>0</v>
      </c>
      <c r="Y1168" s="464">
        <v>1</v>
      </c>
      <c r="Z1168" s="464">
        <v>0</v>
      </c>
      <c r="AA1168" s="464">
        <v>0</v>
      </c>
      <c r="AB1168" s="464" t="s">
        <v>248</v>
      </c>
      <c r="AC1168" s="463" t="s">
        <v>7659</v>
      </c>
      <c r="AD1168" s="463"/>
      <c r="AE1168" s="463"/>
      <c r="AF1168" s="463"/>
      <c r="AG1168" s="463"/>
      <c r="AH1168" s="463"/>
      <c r="AI1168" s="463"/>
      <c r="AJ1168" s="460"/>
      <c r="AK1168" s="460"/>
      <c r="AL1168" s="460"/>
      <c r="AM1168" s="460"/>
      <c r="AN1168" s="460"/>
      <c r="AO1168" s="460"/>
      <c r="AP1168" s="463" t="s">
        <v>289</v>
      </c>
      <c r="AQ1168" s="463">
        <v>0</v>
      </c>
      <c r="AT1168" s="177" t="s">
        <v>1319</v>
      </c>
      <c r="AU1168" s="392" t="s">
        <v>7056</v>
      </c>
      <c r="AV1168" s="392" t="s">
        <v>7660</v>
      </c>
      <c r="AW1168" s="392" t="s">
        <v>7661</v>
      </c>
      <c r="AX1168" s="450" t="s">
        <v>7053</v>
      </c>
    </row>
    <row r="1169" spans="1:50" ht="35.15" hidden="1" customHeight="1">
      <c r="A1169" s="149">
        <v>1165</v>
      </c>
      <c r="B1169" s="597" t="s">
        <v>248</v>
      </c>
      <c r="C1169" s="597"/>
      <c r="D1169" s="597" t="s">
        <v>7662</v>
      </c>
      <c r="E1169" s="597" t="s">
        <v>7663</v>
      </c>
      <c r="F1169" s="597" t="s">
        <v>281</v>
      </c>
      <c r="G1169" s="597">
        <v>1</v>
      </c>
      <c r="H1169" s="597">
        <v>0</v>
      </c>
      <c r="I1169" s="597" t="s">
        <v>7527</v>
      </c>
      <c r="J1169" s="597" t="s">
        <v>7583</v>
      </c>
      <c r="K1169" s="597" t="s">
        <v>7526</v>
      </c>
      <c r="L1169" s="597" t="s">
        <v>1689</v>
      </c>
      <c r="M1169" s="597" t="s">
        <v>1062</v>
      </c>
      <c r="N1169" s="597" t="s">
        <v>7663</v>
      </c>
      <c r="O1169" s="597" t="s">
        <v>7663</v>
      </c>
      <c r="P1169" s="597" t="s">
        <v>7664</v>
      </c>
      <c r="Q1169" s="597">
        <v>8397</v>
      </c>
      <c r="R1169" s="621">
        <v>8397</v>
      </c>
      <c r="S1169" s="621">
        <v>7628</v>
      </c>
      <c r="T1169" s="621">
        <v>769</v>
      </c>
      <c r="U1169" s="621">
        <v>0</v>
      </c>
      <c r="V1169" s="621">
        <v>769</v>
      </c>
      <c r="W1169" s="622">
        <v>0.90839999999999999</v>
      </c>
      <c r="X1169" s="464">
        <v>0</v>
      </c>
      <c r="Y1169" s="464">
        <v>0</v>
      </c>
      <c r="Z1169" s="464">
        <v>1</v>
      </c>
      <c r="AA1169" s="464">
        <v>0</v>
      </c>
      <c r="AB1169" s="464" t="s">
        <v>248</v>
      </c>
      <c r="AC1169" s="463" t="s">
        <v>7665</v>
      </c>
      <c r="AD1169" s="463"/>
      <c r="AE1169" s="463"/>
      <c r="AF1169" s="463"/>
      <c r="AG1169" s="463"/>
      <c r="AH1169" s="463"/>
      <c r="AI1169" s="463"/>
      <c r="AJ1169" s="460"/>
      <c r="AK1169" s="460"/>
      <c r="AL1169" s="460"/>
      <c r="AM1169" s="460"/>
      <c r="AN1169" s="460"/>
      <c r="AO1169" s="460"/>
      <c r="AP1169" s="463" t="s">
        <v>289</v>
      </c>
      <c r="AQ1169" s="463">
        <v>0</v>
      </c>
      <c r="AT1169" s="177" t="s">
        <v>1319</v>
      </c>
      <c r="AU1169" s="392" t="s">
        <v>7057</v>
      </c>
      <c r="AV1169" s="392" t="s">
        <v>7666</v>
      </c>
      <c r="AW1169" s="392" t="s">
        <v>7667</v>
      </c>
      <c r="AX1169" s="450" t="s">
        <v>7053</v>
      </c>
    </row>
    <row r="1170" spans="1:50" ht="35.15" hidden="1" customHeight="1">
      <c r="A1170" s="149">
        <v>1166</v>
      </c>
      <c r="B1170" s="597" t="s">
        <v>248</v>
      </c>
      <c r="C1170" s="597"/>
      <c r="D1170" s="597" t="s">
        <v>7668</v>
      </c>
      <c r="E1170" s="597" t="s">
        <v>7669</v>
      </c>
      <c r="F1170" s="597" t="s">
        <v>281</v>
      </c>
      <c r="G1170" s="597">
        <v>1</v>
      </c>
      <c r="H1170" s="597">
        <v>0</v>
      </c>
      <c r="I1170" s="597" t="s">
        <v>7527</v>
      </c>
      <c r="J1170" s="597" t="s">
        <v>7583</v>
      </c>
      <c r="K1170" s="597" t="s">
        <v>7526</v>
      </c>
      <c r="L1170" s="597" t="s">
        <v>1689</v>
      </c>
      <c r="M1170" s="597" t="s">
        <v>1062</v>
      </c>
      <c r="N1170" s="597" t="s">
        <v>7669</v>
      </c>
      <c r="O1170" s="597" t="s">
        <v>7669</v>
      </c>
      <c r="P1170" s="597" t="s">
        <v>7670</v>
      </c>
      <c r="Q1170" s="597">
        <v>10848</v>
      </c>
      <c r="R1170" s="621">
        <v>10122</v>
      </c>
      <c r="S1170" s="621">
        <v>8708</v>
      </c>
      <c r="T1170" s="621">
        <v>1397</v>
      </c>
      <c r="U1170" s="621">
        <v>17</v>
      </c>
      <c r="V1170" s="621">
        <v>1414</v>
      </c>
      <c r="W1170" s="622">
        <v>0.86029999999999995</v>
      </c>
      <c r="X1170" s="464">
        <v>0</v>
      </c>
      <c r="Y1170" s="464">
        <v>1</v>
      </c>
      <c r="Z1170" s="464">
        <v>0</v>
      </c>
      <c r="AA1170" s="464">
        <v>0</v>
      </c>
      <c r="AB1170" s="464" t="s">
        <v>248</v>
      </c>
      <c r="AC1170" s="463" t="s">
        <v>7671</v>
      </c>
      <c r="AD1170" s="463"/>
      <c r="AE1170" s="463"/>
      <c r="AF1170" s="463"/>
      <c r="AG1170" s="463"/>
      <c r="AH1170" s="463"/>
      <c r="AI1170" s="463"/>
      <c r="AJ1170" s="460"/>
      <c r="AK1170" s="460"/>
      <c r="AL1170" s="460"/>
      <c r="AM1170" s="460"/>
      <c r="AN1170" s="460"/>
      <c r="AO1170" s="460"/>
      <c r="AP1170" s="463" t="s">
        <v>289</v>
      </c>
      <c r="AQ1170" s="463">
        <v>0</v>
      </c>
      <c r="AT1170" s="177" t="s">
        <v>2944</v>
      </c>
      <c r="AU1170" s="594" t="s">
        <v>7062</v>
      </c>
      <c r="AV1170" s="392" t="s">
        <v>7672</v>
      </c>
      <c r="AW1170" s="595" t="s">
        <v>7673</v>
      </c>
      <c r="AX1170" s="450" t="s">
        <v>7060</v>
      </c>
    </row>
    <row r="1171" spans="1:50" ht="35.15" hidden="1" customHeight="1">
      <c r="A1171" s="149">
        <v>1167</v>
      </c>
      <c r="B1171" s="597" t="s">
        <v>248</v>
      </c>
      <c r="C1171" s="597"/>
      <c r="D1171" s="597" t="s">
        <v>7674</v>
      </c>
      <c r="E1171" s="597" t="s">
        <v>7675</v>
      </c>
      <c r="F1171" s="597" t="s">
        <v>281</v>
      </c>
      <c r="G1171" s="597">
        <v>1</v>
      </c>
      <c r="H1171" s="597">
        <v>0</v>
      </c>
      <c r="I1171" s="597" t="s">
        <v>7527</v>
      </c>
      <c r="J1171" s="597" t="s">
        <v>7583</v>
      </c>
      <c r="K1171" s="597" t="s">
        <v>7526</v>
      </c>
      <c r="L1171" s="597" t="s">
        <v>1689</v>
      </c>
      <c r="M1171" s="597" t="s">
        <v>1062</v>
      </c>
      <c r="N1171" s="597" t="s">
        <v>7675</v>
      </c>
      <c r="O1171" s="597" t="s">
        <v>7676</v>
      </c>
      <c r="P1171" s="597" t="s">
        <v>7677</v>
      </c>
      <c r="Q1171" s="597">
        <v>7085</v>
      </c>
      <c r="R1171" s="621">
        <v>7017</v>
      </c>
      <c r="S1171" s="621">
        <v>7008</v>
      </c>
      <c r="T1171" s="621">
        <v>9</v>
      </c>
      <c r="U1171" s="621">
        <v>0</v>
      </c>
      <c r="V1171" s="621">
        <v>9</v>
      </c>
      <c r="W1171" s="622">
        <v>0.99870000000000003</v>
      </c>
      <c r="X1171" s="464">
        <v>1</v>
      </c>
      <c r="Y1171" s="464">
        <v>0</v>
      </c>
      <c r="Z1171" s="464">
        <v>1</v>
      </c>
      <c r="AA1171" s="464">
        <v>0</v>
      </c>
      <c r="AB1171" s="464" t="s">
        <v>248</v>
      </c>
      <c r="AC1171" s="463" t="s">
        <v>7678</v>
      </c>
      <c r="AD1171" s="463"/>
      <c r="AE1171" s="463"/>
      <c r="AF1171" s="463"/>
      <c r="AG1171" s="463"/>
      <c r="AH1171" s="463"/>
      <c r="AI1171" s="463"/>
      <c r="AJ1171" s="460"/>
      <c r="AK1171" s="460"/>
      <c r="AL1171" s="460"/>
      <c r="AM1171" s="460"/>
      <c r="AN1171" s="460"/>
      <c r="AO1171" s="460"/>
      <c r="AP1171" s="463" t="s">
        <v>289</v>
      </c>
      <c r="AQ1171" s="463">
        <v>0</v>
      </c>
      <c r="AT1171" s="177" t="s">
        <v>2944</v>
      </c>
      <c r="AU1171" s="594" t="s">
        <v>7063</v>
      </c>
      <c r="AV1171" s="392" t="s">
        <v>7679</v>
      </c>
      <c r="AW1171" s="595" t="s">
        <v>7680</v>
      </c>
      <c r="AX1171" s="450" t="s">
        <v>7060</v>
      </c>
    </row>
    <row r="1172" spans="1:50" ht="35.15" hidden="1" customHeight="1">
      <c r="A1172" s="149">
        <v>1168</v>
      </c>
      <c r="B1172" s="597" t="s">
        <v>248</v>
      </c>
      <c r="C1172" s="597"/>
      <c r="D1172" s="597" t="s">
        <v>7681</v>
      </c>
      <c r="E1172" s="597" t="s">
        <v>7682</v>
      </c>
      <c r="F1172" s="597" t="s">
        <v>281</v>
      </c>
      <c r="G1172" s="597">
        <v>1</v>
      </c>
      <c r="H1172" s="597">
        <v>0</v>
      </c>
      <c r="I1172" s="597" t="s">
        <v>7527</v>
      </c>
      <c r="J1172" s="597" t="s">
        <v>7632</v>
      </c>
      <c r="K1172" s="597" t="s">
        <v>3125</v>
      </c>
      <c r="L1172" s="597" t="s">
        <v>1689</v>
      </c>
      <c r="M1172" s="597" t="s">
        <v>1062</v>
      </c>
      <c r="N1172" s="597" t="s">
        <v>7682</v>
      </c>
      <c r="O1172" s="597" t="s">
        <v>7682</v>
      </c>
      <c r="P1172" s="597" t="s">
        <v>7683</v>
      </c>
      <c r="Q1172" s="597">
        <v>6021</v>
      </c>
      <c r="R1172" s="621">
        <v>5524</v>
      </c>
      <c r="S1172" s="621">
        <v>5181</v>
      </c>
      <c r="T1172" s="621">
        <v>343</v>
      </c>
      <c r="U1172" s="621">
        <v>0</v>
      </c>
      <c r="V1172" s="621">
        <v>343</v>
      </c>
      <c r="W1172" s="622">
        <v>0.93789999999999996</v>
      </c>
      <c r="X1172" s="464">
        <v>0</v>
      </c>
      <c r="Y1172" s="464">
        <v>1</v>
      </c>
      <c r="Z1172" s="464">
        <v>1</v>
      </c>
      <c r="AA1172" s="464">
        <v>0</v>
      </c>
      <c r="AB1172" s="464" t="s">
        <v>248</v>
      </c>
      <c r="AC1172" s="463" t="s">
        <v>7684</v>
      </c>
      <c r="AD1172" s="463"/>
      <c r="AE1172" s="463"/>
      <c r="AF1172" s="463"/>
      <c r="AG1172" s="463"/>
      <c r="AH1172" s="463"/>
      <c r="AI1172" s="463"/>
      <c r="AJ1172" s="460"/>
      <c r="AK1172" s="460"/>
      <c r="AL1172" s="460"/>
      <c r="AM1172" s="460"/>
      <c r="AN1172" s="460"/>
      <c r="AO1172" s="460"/>
      <c r="AP1172" s="463" t="s">
        <v>289</v>
      </c>
      <c r="AQ1172" s="463">
        <v>0</v>
      </c>
      <c r="AT1172" s="177" t="s">
        <v>2944</v>
      </c>
      <c r="AU1172" s="594" t="s">
        <v>7070</v>
      </c>
      <c r="AV1172" s="392" t="s">
        <v>7685</v>
      </c>
      <c r="AW1172" s="595" t="s">
        <v>7686</v>
      </c>
      <c r="AX1172" s="450" t="s">
        <v>7067</v>
      </c>
    </row>
    <row r="1173" spans="1:50" ht="35.15" hidden="1" customHeight="1">
      <c r="A1173" s="149">
        <v>1169</v>
      </c>
      <c r="B1173" s="597" t="s">
        <v>248</v>
      </c>
      <c r="C1173" s="597"/>
      <c r="D1173" s="597" t="s">
        <v>7687</v>
      </c>
      <c r="E1173" s="597" t="s">
        <v>5852</v>
      </c>
      <c r="F1173" s="597" t="s">
        <v>281</v>
      </c>
      <c r="G1173" s="597">
        <v>1</v>
      </c>
      <c r="H1173" s="597">
        <v>0</v>
      </c>
      <c r="I1173" s="597" t="s">
        <v>7527</v>
      </c>
      <c r="J1173" s="597" t="s">
        <v>7583</v>
      </c>
      <c r="K1173" s="597" t="s">
        <v>7526</v>
      </c>
      <c r="L1173" s="597" t="s">
        <v>1689</v>
      </c>
      <c r="M1173" s="597" t="s">
        <v>1062</v>
      </c>
      <c r="N1173" s="597" t="s">
        <v>5852</v>
      </c>
      <c r="O1173" s="597" t="s">
        <v>5852</v>
      </c>
      <c r="P1173" s="597" t="s">
        <v>7688</v>
      </c>
      <c r="Q1173" s="597">
        <v>6716</v>
      </c>
      <c r="R1173" s="621">
        <v>6646</v>
      </c>
      <c r="S1173" s="621">
        <v>6464</v>
      </c>
      <c r="T1173" s="621">
        <v>178</v>
      </c>
      <c r="U1173" s="621">
        <v>4</v>
      </c>
      <c r="V1173" s="621">
        <v>182</v>
      </c>
      <c r="W1173" s="622">
        <v>0.97260000000000002</v>
      </c>
      <c r="X1173" s="464">
        <v>0</v>
      </c>
      <c r="Y1173" s="464">
        <v>1</v>
      </c>
      <c r="Z1173" s="464">
        <v>1</v>
      </c>
      <c r="AA1173" s="464">
        <v>0</v>
      </c>
      <c r="AB1173" s="464" t="s">
        <v>248</v>
      </c>
      <c r="AC1173" s="463" t="s">
        <v>7689</v>
      </c>
      <c r="AD1173" s="463"/>
      <c r="AE1173" s="463"/>
      <c r="AF1173" s="463"/>
      <c r="AG1173" s="463"/>
      <c r="AH1173" s="463"/>
      <c r="AI1173" s="463"/>
      <c r="AJ1173" s="460"/>
      <c r="AK1173" s="460"/>
      <c r="AL1173" s="460"/>
      <c r="AM1173" s="460"/>
      <c r="AN1173" s="460"/>
      <c r="AO1173" s="460"/>
      <c r="AP1173" s="463" t="s">
        <v>289</v>
      </c>
      <c r="AQ1173" s="463">
        <v>0</v>
      </c>
      <c r="AT1173" s="177" t="s">
        <v>1319</v>
      </c>
      <c r="AU1173" s="392" t="s">
        <v>7075</v>
      </c>
      <c r="AV1173" s="392" t="s">
        <v>7690</v>
      </c>
      <c r="AW1173" s="392" t="s">
        <v>7691</v>
      </c>
      <c r="AX1173" s="450" t="s">
        <v>7073</v>
      </c>
    </row>
    <row r="1174" spans="1:50" ht="35.15" hidden="1" customHeight="1">
      <c r="A1174" s="149">
        <v>1170</v>
      </c>
      <c r="B1174" s="597" t="s">
        <v>1076</v>
      </c>
      <c r="C1174" s="597"/>
      <c r="D1174" s="597" t="s">
        <v>7692</v>
      </c>
      <c r="E1174" s="597" t="s">
        <v>7693</v>
      </c>
      <c r="F1174" s="597" t="s">
        <v>281</v>
      </c>
      <c r="G1174" s="597">
        <v>1</v>
      </c>
      <c r="H1174" s="597">
        <v>0</v>
      </c>
      <c r="I1174" s="597" t="s">
        <v>7527</v>
      </c>
      <c r="J1174" s="597" t="s">
        <v>7694</v>
      </c>
      <c r="K1174" s="597" t="s">
        <v>1652</v>
      </c>
      <c r="L1174" s="597" t="s">
        <v>1108</v>
      </c>
      <c r="M1174" s="597" t="s">
        <v>1062</v>
      </c>
      <c r="N1174" s="597" t="s">
        <v>7693</v>
      </c>
      <c r="O1174" s="597" t="s">
        <v>7693</v>
      </c>
      <c r="P1174" s="597" t="s">
        <v>7695</v>
      </c>
      <c r="Q1174" s="597">
        <v>5280</v>
      </c>
      <c r="R1174" s="621">
        <v>5114</v>
      </c>
      <c r="S1174" s="621">
        <v>4929</v>
      </c>
      <c r="T1174" s="621">
        <v>168</v>
      </c>
      <c r="U1174" s="621">
        <v>17</v>
      </c>
      <c r="V1174" s="621">
        <v>185</v>
      </c>
      <c r="W1174" s="622">
        <v>0.96379999999999999</v>
      </c>
      <c r="X1174" s="464">
        <v>0</v>
      </c>
      <c r="Y1174" s="464">
        <v>1</v>
      </c>
      <c r="Z1174" s="595">
        <v>1</v>
      </c>
      <c r="AA1174" s="595">
        <v>0</v>
      </c>
      <c r="AB1174" s="595" t="s">
        <v>1076</v>
      </c>
      <c r="AC1174" s="463" t="s">
        <v>7696</v>
      </c>
      <c r="AD1174" s="463"/>
      <c r="AE1174" s="463"/>
      <c r="AF1174" s="463"/>
      <c r="AG1174" s="463"/>
      <c r="AH1174" s="463"/>
      <c r="AI1174" s="463"/>
      <c r="AJ1174" s="460"/>
      <c r="AK1174" s="460"/>
      <c r="AL1174" s="460"/>
      <c r="AM1174" s="460"/>
      <c r="AN1174" s="460"/>
      <c r="AO1174" s="460"/>
      <c r="AP1174" s="463" t="s">
        <v>289</v>
      </c>
      <c r="AQ1174" s="463">
        <v>0</v>
      </c>
      <c r="AT1174" s="177" t="s">
        <v>1319</v>
      </c>
      <c r="AU1174" s="392" t="s">
        <v>7080</v>
      </c>
      <c r="AV1174" s="392" t="s">
        <v>7697</v>
      </c>
      <c r="AW1174" s="392" t="s">
        <v>7698</v>
      </c>
      <c r="AX1174" s="450" t="s">
        <v>7078</v>
      </c>
    </row>
    <row r="1175" spans="1:50" ht="35.15" hidden="1" customHeight="1">
      <c r="A1175" s="149">
        <v>1171</v>
      </c>
      <c r="B1175" s="597" t="s">
        <v>248</v>
      </c>
      <c r="C1175" s="597"/>
      <c r="D1175" s="597" t="s">
        <v>7699</v>
      </c>
      <c r="E1175" s="597" t="s">
        <v>7700</v>
      </c>
      <c r="F1175" s="597" t="s">
        <v>281</v>
      </c>
      <c r="G1175" s="597">
        <v>1</v>
      </c>
      <c r="H1175" s="597">
        <v>0</v>
      </c>
      <c r="I1175" s="597" t="s">
        <v>7527</v>
      </c>
      <c r="J1175" s="597" t="s">
        <v>7557</v>
      </c>
      <c r="K1175" s="597" t="s">
        <v>7526</v>
      </c>
      <c r="L1175" s="597" t="s">
        <v>1689</v>
      </c>
      <c r="M1175" s="597" t="s">
        <v>1062</v>
      </c>
      <c r="N1175" s="597" t="s">
        <v>7700</v>
      </c>
      <c r="O1175" s="597" t="s">
        <v>7700</v>
      </c>
      <c r="P1175" s="597" t="s">
        <v>7701</v>
      </c>
      <c r="Q1175" s="597">
        <v>5301</v>
      </c>
      <c r="R1175" s="621">
        <v>5301</v>
      </c>
      <c r="S1175" s="621">
        <v>5169</v>
      </c>
      <c r="T1175" s="621">
        <v>132</v>
      </c>
      <c r="U1175" s="621">
        <v>0</v>
      </c>
      <c r="V1175" s="621">
        <v>132</v>
      </c>
      <c r="W1175" s="622">
        <v>0.97509999999999997</v>
      </c>
      <c r="X1175" s="464">
        <v>0</v>
      </c>
      <c r="Y1175" s="464">
        <v>1</v>
      </c>
      <c r="Z1175" s="464">
        <v>1</v>
      </c>
      <c r="AA1175" s="464">
        <v>0</v>
      </c>
      <c r="AB1175" s="464" t="s">
        <v>248</v>
      </c>
      <c r="AC1175" s="463" t="s">
        <v>7702</v>
      </c>
      <c r="AD1175" s="463"/>
      <c r="AE1175" s="463"/>
      <c r="AF1175" s="463"/>
      <c r="AG1175" s="463"/>
      <c r="AH1175" s="463"/>
      <c r="AI1175" s="463"/>
      <c r="AJ1175" s="460"/>
      <c r="AK1175" s="460"/>
      <c r="AL1175" s="460"/>
      <c r="AM1175" s="460"/>
      <c r="AN1175" s="460"/>
      <c r="AO1175" s="460"/>
      <c r="AP1175" s="463" t="s">
        <v>289</v>
      </c>
      <c r="AQ1175" s="463">
        <v>0</v>
      </c>
      <c r="AT1175" s="177" t="s">
        <v>2944</v>
      </c>
      <c r="AU1175" s="594" t="s">
        <v>7086</v>
      </c>
      <c r="AV1175" s="392" t="s">
        <v>7703</v>
      </c>
      <c r="AW1175" s="595" t="s">
        <v>7704</v>
      </c>
      <c r="AX1175" s="450" t="s">
        <v>7083</v>
      </c>
    </row>
    <row r="1176" spans="1:50" ht="35.15" hidden="1" customHeight="1">
      <c r="A1176" s="149">
        <v>1172</v>
      </c>
      <c r="B1176" s="597" t="s">
        <v>1076</v>
      </c>
      <c r="C1176" s="597"/>
      <c r="D1176" s="597" t="s">
        <v>7705</v>
      </c>
      <c r="E1176" s="597" t="s">
        <v>7706</v>
      </c>
      <c r="F1176" s="597" t="s">
        <v>281</v>
      </c>
      <c r="G1176" s="597">
        <v>1</v>
      </c>
      <c r="H1176" s="597">
        <v>0</v>
      </c>
      <c r="I1176" s="597" t="s">
        <v>7527</v>
      </c>
      <c r="J1176" s="597" t="s">
        <v>7645</v>
      </c>
      <c r="K1176" s="597" t="s">
        <v>2132</v>
      </c>
      <c r="L1176" s="597" t="s">
        <v>1108</v>
      </c>
      <c r="M1176" s="597" t="s">
        <v>1062</v>
      </c>
      <c r="N1176" s="597" t="s">
        <v>7706</v>
      </c>
      <c r="O1176" s="597" t="s">
        <v>7706</v>
      </c>
      <c r="P1176" s="597" t="s">
        <v>7707</v>
      </c>
      <c r="Q1176" s="597">
        <v>4003</v>
      </c>
      <c r="R1176" s="621">
        <v>4109</v>
      </c>
      <c r="S1176" s="621">
        <v>3666</v>
      </c>
      <c r="T1176" s="621">
        <v>331</v>
      </c>
      <c r="U1176" s="621">
        <v>112</v>
      </c>
      <c r="V1176" s="621">
        <v>443</v>
      </c>
      <c r="W1176" s="622">
        <v>0.89219999999999999</v>
      </c>
      <c r="X1176" s="464">
        <v>0</v>
      </c>
      <c r="Y1176" s="464">
        <v>1</v>
      </c>
      <c r="Z1176" s="464">
        <v>1</v>
      </c>
      <c r="AA1176" s="464">
        <v>0</v>
      </c>
      <c r="AB1176" s="464" t="s">
        <v>1076</v>
      </c>
      <c r="AC1176" s="463" t="s">
        <v>7708</v>
      </c>
      <c r="AD1176" s="463"/>
      <c r="AE1176" s="463"/>
      <c r="AF1176" s="463"/>
      <c r="AG1176" s="463"/>
      <c r="AH1176" s="463"/>
      <c r="AI1176" s="463"/>
      <c r="AJ1176" s="460"/>
      <c r="AK1176" s="460"/>
      <c r="AL1176" s="460"/>
      <c r="AM1176" s="460"/>
      <c r="AN1176" s="460"/>
      <c r="AO1176" s="460"/>
      <c r="AP1176" s="463" t="s">
        <v>289</v>
      </c>
      <c r="AQ1176" s="463">
        <v>0</v>
      </c>
      <c r="AT1176" s="177" t="s">
        <v>2944</v>
      </c>
      <c r="AU1176" s="594" t="s">
        <v>7092</v>
      </c>
      <c r="AV1176" s="392" t="s">
        <v>7709</v>
      </c>
      <c r="AW1176" s="595" t="s">
        <v>7710</v>
      </c>
      <c r="AX1176" s="450" t="s">
        <v>7090</v>
      </c>
    </row>
    <row r="1177" spans="1:50" ht="35.15" hidden="1" customHeight="1">
      <c r="A1177" s="149">
        <v>1173</v>
      </c>
      <c r="B1177" s="597" t="s">
        <v>248</v>
      </c>
      <c r="C1177" s="597"/>
      <c r="D1177" s="597" t="s">
        <v>7711</v>
      </c>
      <c r="E1177" s="597" t="s">
        <v>7712</v>
      </c>
      <c r="F1177" s="597" t="s">
        <v>281</v>
      </c>
      <c r="G1177" s="597">
        <v>1</v>
      </c>
      <c r="H1177" s="597">
        <v>0</v>
      </c>
      <c r="I1177" s="597" t="s">
        <v>7527</v>
      </c>
      <c r="J1177" s="597" t="s">
        <v>7583</v>
      </c>
      <c r="K1177" s="597" t="s">
        <v>7526</v>
      </c>
      <c r="L1177" s="597" t="s">
        <v>1689</v>
      </c>
      <c r="M1177" s="597" t="s">
        <v>1062</v>
      </c>
      <c r="N1177" s="597" t="s">
        <v>7713</v>
      </c>
      <c r="O1177" s="597" t="s">
        <v>7713</v>
      </c>
      <c r="P1177" s="597" t="s">
        <v>7714</v>
      </c>
      <c r="Q1177" s="597">
        <v>6484</v>
      </c>
      <c r="R1177" s="621">
        <v>6484</v>
      </c>
      <c r="S1177" s="621">
        <v>6427</v>
      </c>
      <c r="T1177" s="621">
        <v>57</v>
      </c>
      <c r="U1177" s="621">
        <v>0</v>
      </c>
      <c r="V1177" s="621">
        <v>57</v>
      </c>
      <c r="W1177" s="622">
        <v>0.99119999999999997</v>
      </c>
      <c r="X1177" s="464">
        <v>1</v>
      </c>
      <c r="Y1177" s="464">
        <v>1</v>
      </c>
      <c r="Z1177" s="464">
        <v>1</v>
      </c>
      <c r="AA1177" s="464">
        <v>1</v>
      </c>
      <c r="AB1177" s="464" t="s">
        <v>248</v>
      </c>
      <c r="AC1177" s="463" t="s">
        <v>7715</v>
      </c>
      <c r="AD1177" s="463"/>
      <c r="AE1177" s="463"/>
      <c r="AF1177" s="463"/>
      <c r="AG1177" s="463"/>
      <c r="AH1177" s="463"/>
      <c r="AI1177" s="463"/>
      <c r="AJ1177" s="460"/>
      <c r="AK1177" s="460"/>
      <c r="AL1177" s="460"/>
      <c r="AM1177" s="460"/>
      <c r="AN1177" s="460"/>
      <c r="AO1177" s="460"/>
      <c r="AP1177" s="463" t="s">
        <v>289</v>
      </c>
      <c r="AQ1177" s="463">
        <v>0</v>
      </c>
      <c r="AT1177" s="177" t="s">
        <v>1076</v>
      </c>
      <c r="AU1177" s="392" t="s">
        <v>7097</v>
      </c>
      <c r="AV1177" s="392" t="s">
        <v>7716</v>
      </c>
      <c r="AW1177" s="392" t="s">
        <v>7717</v>
      </c>
      <c r="AX1177" s="450" t="s">
        <v>7095</v>
      </c>
    </row>
    <row r="1178" spans="1:50" ht="35.15" hidden="1" customHeight="1">
      <c r="A1178" s="149">
        <v>1174</v>
      </c>
      <c r="B1178" s="597" t="s">
        <v>248</v>
      </c>
      <c r="C1178" s="597"/>
      <c r="D1178" s="597" t="s">
        <v>7718</v>
      </c>
      <c r="E1178" s="597" t="s">
        <v>7719</v>
      </c>
      <c r="F1178" s="597" t="s">
        <v>281</v>
      </c>
      <c r="G1178" s="597">
        <v>1</v>
      </c>
      <c r="H1178" s="597">
        <v>0</v>
      </c>
      <c r="I1178" s="597" t="s">
        <v>7527</v>
      </c>
      <c r="J1178" s="597" t="s">
        <v>7583</v>
      </c>
      <c r="K1178" s="597" t="s">
        <v>7526</v>
      </c>
      <c r="L1178" s="597" t="s">
        <v>1689</v>
      </c>
      <c r="M1178" s="597" t="s">
        <v>1062</v>
      </c>
      <c r="N1178" s="597" t="s">
        <v>7719</v>
      </c>
      <c r="O1178" s="597" t="s">
        <v>7719</v>
      </c>
      <c r="P1178" s="597" t="s">
        <v>7720</v>
      </c>
      <c r="Q1178" s="597">
        <v>5575</v>
      </c>
      <c r="R1178" s="621">
        <v>5575</v>
      </c>
      <c r="S1178" s="621">
        <v>5560</v>
      </c>
      <c r="T1178" s="621">
        <v>15</v>
      </c>
      <c r="U1178" s="621">
        <v>0</v>
      </c>
      <c r="V1178" s="621">
        <v>15</v>
      </c>
      <c r="W1178" s="622">
        <v>0.99729999999999996</v>
      </c>
      <c r="X1178" s="464">
        <v>1</v>
      </c>
      <c r="Y1178" s="464">
        <v>1</v>
      </c>
      <c r="Z1178" s="464">
        <v>1</v>
      </c>
      <c r="AA1178" s="464">
        <v>1</v>
      </c>
      <c r="AB1178" s="464" t="s">
        <v>248</v>
      </c>
      <c r="AC1178" s="463" t="s">
        <v>7721</v>
      </c>
      <c r="AD1178" s="463"/>
      <c r="AE1178" s="463"/>
      <c r="AF1178" s="463"/>
      <c r="AG1178" s="463"/>
      <c r="AH1178" s="463"/>
      <c r="AI1178" s="463"/>
      <c r="AJ1178" s="460"/>
      <c r="AK1178" s="460"/>
      <c r="AL1178" s="460"/>
      <c r="AM1178" s="460"/>
      <c r="AN1178" s="460"/>
      <c r="AO1178" s="460"/>
      <c r="AP1178" s="463" t="s">
        <v>289</v>
      </c>
      <c r="AQ1178" s="463">
        <v>0</v>
      </c>
      <c r="AT1178" s="177" t="s">
        <v>2944</v>
      </c>
      <c r="AU1178" s="594" t="s">
        <v>7102</v>
      </c>
      <c r="AV1178" s="392" t="s">
        <v>7722</v>
      </c>
      <c r="AW1178" s="595" t="s">
        <v>7723</v>
      </c>
      <c r="AX1178" s="450" t="s">
        <v>7100</v>
      </c>
    </row>
    <row r="1179" spans="1:50" ht="35.15" hidden="1" customHeight="1">
      <c r="A1179" s="149">
        <v>1175</v>
      </c>
      <c r="B1179" s="597" t="s">
        <v>1076</v>
      </c>
      <c r="C1179" s="597"/>
      <c r="D1179" s="597" t="s">
        <v>7724</v>
      </c>
      <c r="E1179" s="597" t="s">
        <v>7725</v>
      </c>
      <c r="F1179" s="597" t="s">
        <v>281</v>
      </c>
      <c r="G1179" s="597">
        <v>3</v>
      </c>
      <c r="H1179" s="597">
        <v>0</v>
      </c>
      <c r="I1179" s="597" t="s">
        <v>7527</v>
      </c>
      <c r="J1179" s="597" t="s">
        <v>7694</v>
      </c>
      <c r="K1179" s="597" t="s">
        <v>1652</v>
      </c>
      <c r="L1179" s="597" t="s">
        <v>1108</v>
      </c>
      <c r="M1179" s="597" t="s">
        <v>1062</v>
      </c>
      <c r="N1179" s="597" t="s">
        <v>7725</v>
      </c>
      <c r="O1179" s="597" t="s">
        <v>7725</v>
      </c>
      <c r="P1179" s="597" t="s">
        <v>7726</v>
      </c>
      <c r="Q1179" s="597">
        <v>9259</v>
      </c>
      <c r="R1179" s="621">
        <v>9618</v>
      </c>
      <c r="S1179" s="621">
        <v>8685</v>
      </c>
      <c r="T1179" s="621">
        <v>933</v>
      </c>
      <c r="U1179" s="621">
        <v>0</v>
      </c>
      <c r="V1179" s="621">
        <v>933</v>
      </c>
      <c r="W1179" s="622">
        <v>0.90300000000000002</v>
      </c>
      <c r="X1179" s="464">
        <v>0</v>
      </c>
      <c r="Y1179" s="464">
        <v>1</v>
      </c>
      <c r="Z1179" s="595">
        <v>1</v>
      </c>
      <c r="AA1179" s="595">
        <v>0</v>
      </c>
      <c r="AB1179" s="595" t="s">
        <v>1076</v>
      </c>
      <c r="AC1179" s="463" t="s">
        <v>7727</v>
      </c>
      <c r="AD1179" s="464" t="s">
        <v>7728</v>
      </c>
      <c r="AE1179" s="464" t="s">
        <v>7729</v>
      </c>
      <c r="AF1179" s="463"/>
      <c r="AG1179" s="463"/>
      <c r="AH1179" s="463"/>
      <c r="AI1179" s="463"/>
      <c r="AJ1179" s="460"/>
      <c r="AK1179" s="460"/>
      <c r="AL1179" s="460"/>
      <c r="AM1179" s="460"/>
      <c r="AN1179" s="460"/>
      <c r="AO1179" s="460"/>
      <c r="AP1179" s="463" t="s">
        <v>289</v>
      </c>
      <c r="AQ1179" s="463">
        <v>0</v>
      </c>
      <c r="AT1179" s="177" t="s">
        <v>1319</v>
      </c>
      <c r="AU1179" s="392" t="s">
        <v>7108</v>
      </c>
      <c r="AV1179" s="392" t="s">
        <v>7730</v>
      </c>
      <c r="AW1179" s="392" t="s">
        <v>7731</v>
      </c>
      <c r="AX1179" s="450" t="s">
        <v>7106</v>
      </c>
    </row>
    <row r="1180" spans="1:50" ht="35.15" hidden="1" customHeight="1">
      <c r="A1180" s="149">
        <v>1176</v>
      </c>
      <c r="B1180" s="597" t="s">
        <v>248</v>
      </c>
      <c r="C1180" s="597"/>
      <c r="D1180" s="597" t="s">
        <v>7732</v>
      </c>
      <c r="E1180" s="597" t="s">
        <v>7733</v>
      </c>
      <c r="F1180" s="597" t="s">
        <v>281</v>
      </c>
      <c r="G1180" s="597">
        <v>1</v>
      </c>
      <c r="H1180" s="597">
        <v>0</v>
      </c>
      <c r="I1180" s="597" t="s">
        <v>7527</v>
      </c>
      <c r="J1180" s="597" t="s">
        <v>7583</v>
      </c>
      <c r="K1180" s="597" t="s">
        <v>7526</v>
      </c>
      <c r="L1180" s="597" t="s">
        <v>1689</v>
      </c>
      <c r="M1180" s="597" t="s">
        <v>1062</v>
      </c>
      <c r="N1180" s="597" t="s">
        <v>7733</v>
      </c>
      <c r="O1180" s="597" t="s">
        <v>7733</v>
      </c>
      <c r="P1180" s="597" t="s">
        <v>7734</v>
      </c>
      <c r="Q1180" s="597">
        <v>7591</v>
      </c>
      <c r="R1180" s="621">
        <v>7591</v>
      </c>
      <c r="S1180" s="621">
        <v>5085</v>
      </c>
      <c r="T1180" s="621">
        <v>2506</v>
      </c>
      <c r="U1180" s="621">
        <v>0</v>
      </c>
      <c r="V1180" s="621">
        <v>2506</v>
      </c>
      <c r="W1180" s="622">
        <v>0.66990000000000005</v>
      </c>
      <c r="X1180" s="464">
        <v>0</v>
      </c>
      <c r="Y1180" s="464">
        <v>1</v>
      </c>
      <c r="Z1180" s="464">
        <v>1</v>
      </c>
      <c r="AA1180" s="464">
        <v>0</v>
      </c>
      <c r="AB1180" s="464" t="s">
        <v>248</v>
      </c>
      <c r="AC1180" s="463" t="s">
        <v>7735</v>
      </c>
      <c r="AD1180" s="464" t="s">
        <v>7728</v>
      </c>
      <c r="AE1180" s="464" t="s">
        <v>7729</v>
      </c>
      <c r="AF1180" s="463"/>
      <c r="AG1180" s="463"/>
      <c r="AH1180" s="463"/>
      <c r="AI1180" s="463"/>
      <c r="AJ1180" s="460"/>
      <c r="AK1180" s="460"/>
      <c r="AL1180" s="460"/>
      <c r="AM1180" s="460"/>
      <c r="AN1180" s="460"/>
      <c r="AO1180" s="460"/>
      <c r="AP1180" s="463" t="s">
        <v>289</v>
      </c>
      <c r="AQ1180" s="463">
        <v>0</v>
      </c>
      <c r="AT1180" s="177" t="s">
        <v>2944</v>
      </c>
      <c r="AU1180" s="594" t="s">
        <v>7113</v>
      </c>
      <c r="AV1180" s="392" t="s">
        <v>7736</v>
      </c>
      <c r="AW1180" s="595" t="s">
        <v>7111</v>
      </c>
      <c r="AX1180" s="450" t="s">
        <v>7111</v>
      </c>
    </row>
    <row r="1181" spans="1:50" ht="35.15" hidden="1" customHeight="1">
      <c r="A1181" s="149">
        <v>1177</v>
      </c>
      <c r="B1181" s="597" t="s">
        <v>1076</v>
      </c>
      <c r="C1181" s="597"/>
      <c r="D1181" s="597" t="s">
        <v>7737</v>
      </c>
      <c r="E1181" s="597" t="s">
        <v>7738</v>
      </c>
      <c r="F1181" s="597" t="s">
        <v>281</v>
      </c>
      <c r="G1181" s="597">
        <v>1</v>
      </c>
      <c r="H1181" s="597">
        <v>0</v>
      </c>
      <c r="I1181" s="597" t="s">
        <v>7527</v>
      </c>
      <c r="J1181" s="597" t="s">
        <v>7549</v>
      </c>
      <c r="K1181" s="597" t="s">
        <v>1076</v>
      </c>
      <c r="L1181" s="597" t="s">
        <v>1108</v>
      </c>
      <c r="M1181" s="597" t="s">
        <v>1062</v>
      </c>
      <c r="N1181" s="597" t="s">
        <v>7738</v>
      </c>
      <c r="O1181" s="597" t="s">
        <v>7738</v>
      </c>
      <c r="P1181" s="597" t="s">
        <v>7739</v>
      </c>
      <c r="Q1181" s="597">
        <v>2542</v>
      </c>
      <c r="R1181" s="621">
        <v>2466</v>
      </c>
      <c r="S1181" s="621">
        <v>2427</v>
      </c>
      <c r="T1181" s="621">
        <v>6</v>
      </c>
      <c r="U1181" s="621">
        <v>33</v>
      </c>
      <c r="V1181" s="621">
        <v>39</v>
      </c>
      <c r="W1181" s="622">
        <v>0.98419999999999996</v>
      </c>
      <c r="X1181" s="464">
        <v>1</v>
      </c>
      <c r="Y1181" s="464">
        <v>0</v>
      </c>
      <c r="Z1181" s="464">
        <v>1</v>
      </c>
      <c r="AA1181" s="464">
        <v>0</v>
      </c>
      <c r="AB1181" s="464" t="s">
        <v>1076</v>
      </c>
      <c r="AC1181" s="463" t="s">
        <v>7740</v>
      </c>
      <c r="AD1181" s="463"/>
      <c r="AE1181" s="463"/>
      <c r="AF1181" s="463"/>
      <c r="AG1181" s="463"/>
      <c r="AH1181" s="463"/>
      <c r="AI1181" s="463"/>
      <c r="AJ1181" s="460"/>
      <c r="AK1181" s="460"/>
      <c r="AL1181" s="460"/>
      <c r="AM1181" s="460"/>
      <c r="AN1181" s="460"/>
      <c r="AO1181" s="460"/>
      <c r="AP1181" s="463" t="s">
        <v>289</v>
      </c>
      <c r="AQ1181" s="463">
        <v>0</v>
      </c>
      <c r="AT1181" s="177" t="s">
        <v>2944</v>
      </c>
      <c r="AU1181" s="594" t="s">
        <v>7119</v>
      </c>
      <c r="AV1181" s="392" t="s">
        <v>7741</v>
      </c>
      <c r="AW1181" s="595" t="s">
        <v>7116</v>
      </c>
      <c r="AX1181" s="450" t="s">
        <v>7116</v>
      </c>
    </row>
    <row r="1182" spans="1:50" ht="35.15" hidden="1" customHeight="1">
      <c r="A1182" s="149">
        <v>1178</v>
      </c>
      <c r="B1182" s="597" t="s">
        <v>1076</v>
      </c>
      <c r="C1182" s="597"/>
      <c r="D1182" s="597" t="s">
        <v>7742</v>
      </c>
      <c r="E1182" s="597" t="s">
        <v>7743</v>
      </c>
      <c r="F1182" s="597" t="s">
        <v>281</v>
      </c>
      <c r="G1182" s="597">
        <v>1</v>
      </c>
      <c r="H1182" s="597">
        <v>0</v>
      </c>
      <c r="I1182" s="597" t="s">
        <v>7527</v>
      </c>
      <c r="J1182" s="597" t="s">
        <v>7694</v>
      </c>
      <c r="K1182" s="597" t="s">
        <v>1652</v>
      </c>
      <c r="L1182" s="597" t="s">
        <v>1108</v>
      </c>
      <c r="M1182" s="597" t="s">
        <v>1062</v>
      </c>
      <c r="N1182" s="597" t="s">
        <v>7693</v>
      </c>
      <c r="O1182" s="597" t="s">
        <v>7744</v>
      </c>
      <c r="P1182" s="597" t="s">
        <v>7745</v>
      </c>
      <c r="Q1182" s="597">
        <v>5191</v>
      </c>
      <c r="R1182" s="621">
        <v>4970</v>
      </c>
      <c r="S1182" s="621">
        <v>4850</v>
      </c>
      <c r="T1182" s="621">
        <v>120</v>
      </c>
      <c r="U1182" s="621">
        <v>0</v>
      </c>
      <c r="V1182" s="621">
        <v>120</v>
      </c>
      <c r="W1182" s="622">
        <v>0.97589999999999999</v>
      </c>
      <c r="X1182" s="464">
        <v>0</v>
      </c>
      <c r="Y1182" s="464">
        <v>0</v>
      </c>
      <c r="Z1182" s="464">
        <v>1</v>
      </c>
      <c r="AA1182" s="464">
        <v>0</v>
      </c>
      <c r="AB1182" s="464" t="s">
        <v>1076</v>
      </c>
      <c r="AC1182" s="463" t="s">
        <v>7746</v>
      </c>
      <c r="AD1182" s="463"/>
      <c r="AE1182" s="463"/>
      <c r="AF1182" s="463"/>
      <c r="AG1182" s="463"/>
      <c r="AH1182" s="463"/>
      <c r="AI1182" s="463"/>
      <c r="AJ1182" s="460"/>
      <c r="AK1182" s="460"/>
      <c r="AL1182" s="460"/>
      <c r="AM1182" s="460"/>
      <c r="AN1182" s="460"/>
      <c r="AO1182" s="460"/>
      <c r="AP1182" s="463" t="s">
        <v>289</v>
      </c>
      <c r="AQ1182" s="463">
        <v>0</v>
      </c>
      <c r="AT1182" s="177" t="s">
        <v>1319</v>
      </c>
      <c r="AU1182" s="392" t="s">
        <v>7125</v>
      </c>
      <c r="AV1182" s="392" t="s">
        <v>7747</v>
      </c>
      <c r="AW1182" s="392" t="s">
        <v>7748</v>
      </c>
      <c r="AX1182" s="450" t="s">
        <v>7122</v>
      </c>
    </row>
    <row r="1183" spans="1:50" ht="35.15" hidden="1" customHeight="1">
      <c r="A1183" s="149">
        <v>1179</v>
      </c>
      <c r="B1183" s="597" t="s">
        <v>248</v>
      </c>
      <c r="C1183" s="597"/>
      <c r="D1183" s="597" t="s">
        <v>7749</v>
      </c>
      <c r="E1183" s="597" t="s">
        <v>7750</v>
      </c>
      <c r="F1183" s="597" t="s">
        <v>281</v>
      </c>
      <c r="G1183" s="597">
        <v>1</v>
      </c>
      <c r="H1183" s="597">
        <v>0</v>
      </c>
      <c r="I1183" s="597" t="s">
        <v>7527</v>
      </c>
      <c r="J1183" s="597" t="s">
        <v>7583</v>
      </c>
      <c r="K1183" s="597" t="s">
        <v>7526</v>
      </c>
      <c r="L1183" s="597" t="s">
        <v>339</v>
      </c>
      <c r="M1183" s="597" t="s">
        <v>1062</v>
      </c>
      <c r="N1183" s="597" t="s">
        <v>7719</v>
      </c>
      <c r="O1183" s="597" t="s">
        <v>7719</v>
      </c>
      <c r="P1183" s="597" t="s">
        <v>7751</v>
      </c>
      <c r="Q1183" s="597">
        <v>7710</v>
      </c>
      <c r="R1183" s="621">
        <v>7710</v>
      </c>
      <c r="S1183" s="621">
        <v>7710</v>
      </c>
      <c r="T1183" s="621">
        <v>0</v>
      </c>
      <c r="U1183" s="621">
        <v>0</v>
      </c>
      <c r="V1183" s="621">
        <v>0</v>
      </c>
      <c r="W1183" s="622">
        <v>1</v>
      </c>
      <c r="X1183" s="464">
        <v>1</v>
      </c>
      <c r="Y1183" s="464">
        <v>0</v>
      </c>
      <c r="Z1183" s="464">
        <v>1</v>
      </c>
      <c r="AA1183" s="464">
        <v>0</v>
      </c>
      <c r="AB1183" s="464" t="s">
        <v>248</v>
      </c>
      <c r="AC1183" s="463" t="s">
        <v>7752</v>
      </c>
      <c r="AD1183" s="463"/>
      <c r="AE1183" s="463"/>
      <c r="AF1183" s="463"/>
      <c r="AG1183" s="463"/>
      <c r="AH1183" s="463"/>
      <c r="AI1183" s="463"/>
      <c r="AJ1183" s="460"/>
      <c r="AK1183" s="460"/>
      <c r="AL1183" s="460"/>
      <c r="AM1183" s="460"/>
      <c r="AN1183" s="460"/>
      <c r="AO1183" s="460"/>
      <c r="AP1183" s="463" t="s">
        <v>289</v>
      </c>
      <c r="AQ1183" s="463">
        <v>0</v>
      </c>
      <c r="AT1183" s="177" t="s">
        <v>2944</v>
      </c>
      <c r="AU1183" s="594" t="s">
        <v>7131</v>
      </c>
      <c r="AV1183" s="392" t="s">
        <v>7753</v>
      </c>
      <c r="AW1183" s="595" t="s">
        <v>7754</v>
      </c>
      <c r="AX1183" s="450" t="s">
        <v>7129</v>
      </c>
    </row>
    <row r="1184" spans="1:50" ht="35.15" hidden="1" customHeight="1">
      <c r="A1184" s="149">
        <v>1180</v>
      </c>
      <c r="B1184" s="597" t="s">
        <v>248</v>
      </c>
      <c r="C1184" s="597"/>
      <c r="D1184" s="597" t="s">
        <v>7755</v>
      </c>
      <c r="E1184" s="597" t="s">
        <v>383</v>
      </c>
      <c r="F1184" s="597" t="s">
        <v>281</v>
      </c>
      <c r="G1184" s="597">
        <v>1</v>
      </c>
      <c r="H1184" s="597">
        <v>0</v>
      </c>
      <c r="I1184" s="597" t="s">
        <v>7527</v>
      </c>
      <c r="J1184" s="597" t="s">
        <v>7570</v>
      </c>
      <c r="K1184" s="597" t="s">
        <v>3125</v>
      </c>
      <c r="L1184" s="597" t="s">
        <v>1689</v>
      </c>
      <c r="M1184" s="597" t="s">
        <v>1062</v>
      </c>
      <c r="N1184" s="597" t="s">
        <v>383</v>
      </c>
      <c r="O1184" s="597" t="s">
        <v>383</v>
      </c>
      <c r="P1184" s="597" t="s">
        <v>7756</v>
      </c>
      <c r="Q1184" s="597">
        <v>2120</v>
      </c>
      <c r="R1184" s="621">
        <v>2065</v>
      </c>
      <c r="S1184" s="621">
        <v>1873</v>
      </c>
      <c r="T1184" s="621">
        <v>183</v>
      </c>
      <c r="U1184" s="621">
        <v>9</v>
      </c>
      <c r="V1184" s="621">
        <v>192</v>
      </c>
      <c r="W1184" s="622">
        <v>0.90700000000000003</v>
      </c>
      <c r="X1184" s="464">
        <v>0</v>
      </c>
      <c r="Y1184" s="464">
        <v>1</v>
      </c>
      <c r="Z1184" s="464">
        <v>1</v>
      </c>
      <c r="AA1184" s="464">
        <v>0</v>
      </c>
      <c r="AB1184" s="464" t="s">
        <v>248</v>
      </c>
      <c r="AC1184" s="463" t="s">
        <v>7757</v>
      </c>
      <c r="AD1184" s="463"/>
      <c r="AE1184" s="463"/>
      <c r="AF1184" s="463"/>
      <c r="AG1184" s="463"/>
      <c r="AH1184" s="463"/>
      <c r="AI1184" s="463"/>
      <c r="AJ1184" s="460"/>
      <c r="AK1184" s="460"/>
      <c r="AL1184" s="460"/>
      <c r="AM1184" s="460"/>
      <c r="AN1184" s="460"/>
      <c r="AO1184" s="460"/>
      <c r="AP1184" s="463" t="s">
        <v>289</v>
      </c>
      <c r="AQ1184" s="463">
        <v>0</v>
      </c>
      <c r="AT1184" s="177" t="s">
        <v>2944</v>
      </c>
      <c r="AU1184" s="392" t="s">
        <v>7136</v>
      </c>
      <c r="AV1184" s="392" t="s">
        <v>7758</v>
      </c>
      <c r="AW1184" s="392" t="s">
        <v>7759</v>
      </c>
      <c r="AX1184" s="450" t="s">
        <v>7134</v>
      </c>
    </row>
    <row r="1185" spans="1:50" ht="35.15" hidden="1" customHeight="1">
      <c r="A1185" s="149">
        <v>1181</v>
      </c>
      <c r="B1185" s="597" t="s">
        <v>248</v>
      </c>
      <c r="C1185" s="597"/>
      <c r="D1185" s="597" t="s">
        <v>7760</v>
      </c>
      <c r="E1185" s="597" t="s">
        <v>7761</v>
      </c>
      <c r="F1185" s="597" t="s">
        <v>281</v>
      </c>
      <c r="G1185" s="597">
        <v>1</v>
      </c>
      <c r="H1185" s="597">
        <v>0</v>
      </c>
      <c r="I1185" s="597" t="s">
        <v>7527</v>
      </c>
      <c r="J1185" s="597" t="s">
        <v>7590</v>
      </c>
      <c r="K1185" s="597" t="s">
        <v>3125</v>
      </c>
      <c r="L1185" s="597" t="s">
        <v>1689</v>
      </c>
      <c r="M1185" s="597" t="s">
        <v>1062</v>
      </c>
      <c r="N1185" s="597" t="s">
        <v>7761</v>
      </c>
      <c r="O1185" s="597" t="s">
        <v>7761</v>
      </c>
      <c r="P1185" s="597" t="s">
        <v>7762</v>
      </c>
      <c r="Q1185" s="597">
        <v>5700</v>
      </c>
      <c r="R1185" s="621">
        <v>5663</v>
      </c>
      <c r="S1185" s="621">
        <v>5626</v>
      </c>
      <c r="T1185" s="621">
        <v>10</v>
      </c>
      <c r="U1185" s="621">
        <v>27</v>
      </c>
      <c r="V1185" s="621">
        <v>37</v>
      </c>
      <c r="W1185" s="622">
        <v>0.99350000000000005</v>
      </c>
      <c r="X1185" s="464">
        <v>1</v>
      </c>
      <c r="Y1185" s="464">
        <v>1</v>
      </c>
      <c r="Z1185" s="464">
        <v>1</v>
      </c>
      <c r="AA1185" s="464">
        <v>1</v>
      </c>
      <c r="AB1185" s="464" t="s">
        <v>248</v>
      </c>
      <c r="AC1185" s="463" t="s">
        <v>7763</v>
      </c>
      <c r="AD1185" s="463"/>
      <c r="AE1185" s="463"/>
      <c r="AF1185" s="463"/>
      <c r="AG1185" s="463"/>
      <c r="AH1185" s="463"/>
      <c r="AI1185" s="463"/>
      <c r="AJ1185" s="460"/>
      <c r="AK1185" s="460"/>
      <c r="AL1185" s="460"/>
      <c r="AM1185" s="460"/>
      <c r="AN1185" s="460"/>
      <c r="AO1185" s="460"/>
      <c r="AP1185" s="463" t="s">
        <v>289</v>
      </c>
      <c r="AQ1185" s="463">
        <v>0</v>
      </c>
      <c r="AT1185" s="177" t="s">
        <v>2944</v>
      </c>
      <c r="AU1185" s="392" t="s">
        <v>7141</v>
      </c>
      <c r="AV1185" s="392" t="s">
        <v>7764</v>
      </c>
      <c r="AW1185" s="392" t="s">
        <v>7765</v>
      </c>
      <c r="AX1185" s="450" t="s">
        <v>7139</v>
      </c>
    </row>
    <row r="1186" spans="1:50" ht="35.15" hidden="1" customHeight="1">
      <c r="A1186" s="149">
        <v>1182</v>
      </c>
      <c r="B1186" s="597" t="s">
        <v>248</v>
      </c>
      <c r="C1186" s="597"/>
      <c r="D1186" s="597" t="s">
        <v>7766</v>
      </c>
      <c r="E1186" s="597" t="s">
        <v>7767</v>
      </c>
      <c r="F1186" s="597" t="s">
        <v>281</v>
      </c>
      <c r="G1186" s="597">
        <v>1</v>
      </c>
      <c r="H1186" s="597">
        <v>0</v>
      </c>
      <c r="I1186" s="597" t="s">
        <v>7527</v>
      </c>
      <c r="J1186" s="597" t="s">
        <v>7576</v>
      </c>
      <c r="K1186" s="597" t="s">
        <v>3125</v>
      </c>
      <c r="L1186" s="597" t="s">
        <v>1689</v>
      </c>
      <c r="M1186" s="597" t="s">
        <v>1062</v>
      </c>
      <c r="N1186" s="597" t="s">
        <v>7767</v>
      </c>
      <c r="O1186" s="597" t="s">
        <v>7767</v>
      </c>
      <c r="P1186" s="597" t="s">
        <v>7768</v>
      </c>
      <c r="Q1186" s="597">
        <v>4793</v>
      </c>
      <c r="R1186" s="621">
        <v>4679</v>
      </c>
      <c r="S1186" s="621">
        <v>2418</v>
      </c>
      <c r="T1186" s="621">
        <v>2261</v>
      </c>
      <c r="U1186" s="621">
        <v>0</v>
      </c>
      <c r="V1186" s="621">
        <v>2261</v>
      </c>
      <c r="W1186" s="622">
        <v>0.51680000000000004</v>
      </c>
      <c r="X1186" s="464">
        <v>0</v>
      </c>
      <c r="Y1186" s="464">
        <v>1</v>
      </c>
      <c r="Z1186" s="464">
        <v>1</v>
      </c>
      <c r="AA1186" s="464">
        <v>0</v>
      </c>
      <c r="AB1186" s="464" t="s">
        <v>248</v>
      </c>
      <c r="AC1186" s="463" t="s">
        <v>7769</v>
      </c>
      <c r="AD1186" s="463"/>
      <c r="AE1186" s="463"/>
      <c r="AF1186" s="463"/>
      <c r="AG1186" s="463"/>
      <c r="AH1186" s="463"/>
      <c r="AI1186" s="463"/>
      <c r="AJ1186" s="460"/>
      <c r="AK1186" s="460"/>
      <c r="AL1186" s="460"/>
      <c r="AM1186" s="460"/>
      <c r="AN1186" s="460"/>
      <c r="AO1186" s="460"/>
      <c r="AP1186" s="463" t="s">
        <v>289</v>
      </c>
      <c r="AQ1186" s="463">
        <v>0</v>
      </c>
      <c r="AT1186" s="177" t="s">
        <v>1319</v>
      </c>
      <c r="AU1186" s="392" t="s">
        <v>7146</v>
      </c>
      <c r="AV1186" s="392" t="s">
        <v>7770</v>
      </c>
      <c r="AW1186" s="392" t="s">
        <v>7144</v>
      </c>
      <c r="AX1186" s="450" t="s">
        <v>7144</v>
      </c>
    </row>
    <row r="1187" spans="1:50" ht="35.15" hidden="1" customHeight="1">
      <c r="A1187" s="149">
        <v>1183</v>
      </c>
      <c r="B1187" s="597" t="s">
        <v>1076</v>
      </c>
      <c r="C1187" s="597"/>
      <c r="D1187" s="597" t="s">
        <v>7771</v>
      </c>
      <c r="E1187" s="597" t="s">
        <v>7772</v>
      </c>
      <c r="F1187" s="597" t="s">
        <v>281</v>
      </c>
      <c r="G1187" s="597">
        <v>3</v>
      </c>
      <c r="H1187" s="597">
        <v>0</v>
      </c>
      <c r="I1187" s="597" t="s">
        <v>7527</v>
      </c>
      <c r="J1187" s="597" t="s">
        <v>7583</v>
      </c>
      <c r="K1187" s="597" t="s">
        <v>1652</v>
      </c>
      <c r="L1187" s="597" t="s">
        <v>1108</v>
      </c>
      <c r="M1187" s="597" t="s">
        <v>1062</v>
      </c>
      <c r="N1187" s="597" t="s">
        <v>7772</v>
      </c>
      <c r="O1187" s="597" t="s">
        <v>7772</v>
      </c>
      <c r="P1187" s="597" t="s">
        <v>7773</v>
      </c>
      <c r="Q1187" s="597">
        <v>13163</v>
      </c>
      <c r="R1187" s="621">
        <v>13163</v>
      </c>
      <c r="S1187" s="621">
        <v>12522</v>
      </c>
      <c r="T1187" s="621">
        <v>641</v>
      </c>
      <c r="U1187" s="621">
        <v>0</v>
      </c>
      <c r="V1187" s="621">
        <v>641</v>
      </c>
      <c r="W1187" s="622">
        <v>0.95130000000000003</v>
      </c>
      <c r="X1187" s="464">
        <v>0</v>
      </c>
      <c r="Y1187" s="464">
        <v>1</v>
      </c>
      <c r="Z1187" s="464">
        <v>0</v>
      </c>
      <c r="AA1187" s="464">
        <v>0</v>
      </c>
      <c r="AB1187" s="464" t="s">
        <v>1076</v>
      </c>
      <c r="AC1187" s="463" t="s">
        <v>7774</v>
      </c>
      <c r="AD1187" s="464" t="s">
        <v>7775</v>
      </c>
      <c r="AE1187" s="464" t="s">
        <v>7776</v>
      </c>
      <c r="AF1187" s="463"/>
      <c r="AG1187" s="463"/>
      <c r="AH1187" s="463"/>
      <c r="AI1187" s="463"/>
      <c r="AJ1187" s="460"/>
      <c r="AK1187" s="460"/>
      <c r="AL1187" s="460"/>
      <c r="AM1187" s="460"/>
      <c r="AN1187" s="460"/>
      <c r="AO1187" s="460"/>
      <c r="AP1187" s="463" t="s">
        <v>289</v>
      </c>
      <c r="AQ1187" s="463">
        <v>0</v>
      </c>
      <c r="AT1187" s="177" t="s">
        <v>1319</v>
      </c>
      <c r="AU1187" s="392" t="s">
        <v>7152</v>
      </c>
      <c r="AV1187" s="392" t="s">
        <v>7777</v>
      </c>
      <c r="AW1187" s="392" t="s">
        <v>7778</v>
      </c>
      <c r="AX1187" s="450" t="s">
        <v>7149</v>
      </c>
    </row>
    <row r="1188" spans="1:50" ht="35.15" hidden="1" customHeight="1">
      <c r="A1188" s="149">
        <v>1184</v>
      </c>
      <c r="B1188" s="597" t="s">
        <v>248</v>
      </c>
      <c r="C1188" s="597"/>
      <c r="D1188" s="597" t="s">
        <v>7779</v>
      </c>
      <c r="E1188" s="597" t="s">
        <v>7780</v>
      </c>
      <c r="F1188" s="597" t="s">
        <v>281</v>
      </c>
      <c r="G1188" s="597">
        <v>1</v>
      </c>
      <c r="H1188" s="597">
        <v>0</v>
      </c>
      <c r="I1188" s="597" t="s">
        <v>7527</v>
      </c>
      <c r="J1188" s="597" t="s">
        <v>7576</v>
      </c>
      <c r="K1188" s="597" t="s">
        <v>3125</v>
      </c>
      <c r="L1188" s="597" t="s">
        <v>1689</v>
      </c>
      <c r="M1188" s="597" t="s">
        <v>1062</v>
      </c>
      <c r="N1188" s="597" t="s">
        <v>7780</v>
      </c>
      <c r="O1188" s="597" t="s">
        <v>7780</v>
      </c>
      <c r="P1188" s="597" t="s">
        <v>7781</v>
      </c>
      <c r="Q1188" s="597">
        <v>2307</v>
      </c>
      <c r="R1188" s="621">
        <v>2345</v>
      </c>
      <c r="S1188" s="621">
        <v>2225</v>
      </c>
      <c r="T1188" s="621">
        <v>120</v>
      </c>
      <c r="U1188" s="621">
        <v>0</v>
      </c>
      <c r="V1188" s="621">
        <v>120</v>
      </c>
      <c r="W1188" s="622">
        <v>0.94879999999999998</v>
      </c>
      <c r="X1188" s="464">
        <v>0</v>
      </c>
      <c r="Y1188" s="464">
        <v>1</v>
      </c>
      <c r="Z1188" s="464">
        <v>1</v>
      </c>
      <c r="AA1188" s="464">
        <v>0</v>
      </c>
      <c r="AB1188" s="464" t="s">
        <v>248</v>
      </c>
      <c r="AC1188" s="463" t="s">
        <v>7782</v>
      </c>
      <c r="AD1188" s="463"/>
      <c r="AE1188" s="463"/>
      <c r="AF1188" s="463"/>
      <c r="AG1188" s="463"/>
      <c r="AH1188" s="463"/>
      <c r="AI1188" s="463"/>
      <c r="AJ1188" s="460"/>
      <c r="AK1188" s="460"/>
      <c r="AL1188" s="460"/>
      <c r="AM1188" s="460"/>
      <c r="AN1188" s="460"/>
      <c r="AO1188" s="460"/>
      <c r="AP1188" s="463" t="s">
        <v>289</v>
      </c>
      <c r="AQ1188" s="463">
        <v>0</v>
      </c>
      <c r="AT1188" s="177" t="s">
        <v>2944</v>
      </c>
      <c r="AU1188" s="594" t="s">
        <v>7158</v>
      </c>
      <c r="AV1188" s="392" t="s">
        <v>7783</v>
      </c>
      <c r="AW1188" s="595" t="s">
        <v>7155</v>
      </c>
      <c r="AX1188" s="450" t="s">
        <v>7155</v>
      </c>
    </row>
    <row r="1189" spans="1:50" ht="35.15" hidden="1" customHeight="1">
      <c r="A1189" s="149">
        <v>1185</v>
      </c>
      <c r="B1189" s="597" t="s">
        <v>248</v>
      </c>
      <c r="C1189" s="597"/>
      <c r="D1189" s="597" t="s">
        <v>7784</v>
      </c>
      <c r="E1189" s="597" t="s">
        <v>7785</v>
      </c>
      <c r="F1189" s="597" t="s">
        <v>281</v>
      </c>
      <c r="G1189" s="597">
        <v>1</v>
      </c>
      <c r="H1189" s="597">
        <v>0</v>
      </c>
      <c r="I1189" s="597" t="s">
        <v>7527</v>
      </c>
      <c r="J1189" s="597" t="s">
        <v>7556</v>
      </c>
      <c r="K1189" s="597" t="s">
        <v>7526</v>
      </c>
      <c r="L1189" s="597" t="s">
        <v>1689</v>
      </c>
      <c r="M1189" s="597" t="s">
        <v>1062</v>
      </c>
      <c r="N1189" s="597" t="s">
        <v>7785</v>
      </c>
      <c r="O1189" s="597" t="s">
        <v>7785</v>
      </c>
      <c r="P1189" s="597" t="s">
        <v>7786</v>
      </c>
      <c r="Q1189" s="597">
        <v>5619</v>
      </c>
      <c r="R1189" s="621">
        <v>5502</v>
      </c>
      <c r="S1189" s="621">
        <v>4509</v>
      </c>
      <c r="T1189" s="621">
        <v>993</v>
      </c>
      <c r="U1189" s="621">
        <v>0</v>
      </c>
      <c r="V1189" s="621">
        <v>993</v>
      </c>
      <c r="W1189" s="622">
        <v>0.81950000000000001</v>
      </c>
      <c r="X1189" s="464">
        <v>0</v>
      </c>
      <c r="Y1189" s="464">
        <v>1</v>
      </c>
      <c r="Z1189" s="464">
        <v>1</v>
      </c>
      <c r="AA1189" s="464">
        <v>0</v>
      </c>
      <c r="AB1189" s="464" t="s">
        <v>248</v>
      </c>
      <c r="AC1189" s="463" t="s">
        <v>7787</v>
      </c>
      <c r="AD1189" s="463"/>
      <c r="AE1189" s="463"/>
      <c r="AF1189" s="463"/>
      <c r="AG1189" s="463"/>
      <c r="AH1189" s="463"/>
      <c r="AI1189" s="463"/>
      <c r="AJ1189" s="460"/>
      <c r="AK1189" s="460"/>
      <c r="AL1189" s="460"/>
      <c r="AM1189" s="460"/>
      <c r="AN1189" s="460"/>
      <c r="AO1189" s="460"/>
      <c r="AP1189" s="463" t="s">
        <v>289</v>
      </c>
      <c r="AQ1189" s="463">
        <v>0</v>
      </c>
      <c r="AT1189" s="177" t="s">
        <v>2944</v>
      </c>
      <c r="AU1189" s="594" t="s">
        <v>7164</v>
      </c>
      <c r="AV1189" s="392" t="s">
        <v>7788</v>
      </c>
      <c r="AW1189" s="595" t="s">
        <v>7162</v>
      </c>
      <c r="AX1189" s="450" t="s">
        <v>7162</v>
      </c>
    </row>
    <row r="1190" spans="1:50" ht="35.15" hidden="1" customHeight="1">
      <c r="A1190" s="149">
        <v>1186</v>
      </c>
      <c r="B1190" s="597" t="s">
        <v>248</v>
      </c>
      <c r="C1190" s="597"/>
      <c r="D1190" s="597" t="s">
        <v>7789</v>
      </c>
      <c r="E1190" s="597" t="s">
        <v>7790</v>
      </c>
      <c r="F1190" s="597" t="s">
        <v>281</v>
      </c>
      <c r="G1190" s="597">
        <v>1</v>
      </c>
      <c r="H1190" s="597">
        <v>0</v>
      </c>
      <c r="I1190" s="597" t="s">
        <v>7527</v>
      </c>
      <c r="J1190" s="597" t="s">
        <v>7570</v>
      </c>
      <c r="K1190" s="597" t="s">
        <v>3125</v>
      </c>
      <c r="L1190" s="597" t="s">
        <v>1689</v>
      </c>
      <c r="M1190" s="597" t="s">
        <v>1062</v>
      </c>
      <c r="N1190" s="597" t="s">
        <v>7790</v>
      </c>
      <c r="O1190" s="597" t="s">
        <v>7790</v>
      </c>
      <c r="P1190" s="597" t="s">
        <v>7791</v>
      </c>
      <c r="Q1190" s="597">
        <v>5036</v>
      </c>
      <c r="R1190" s="621">
        <v>5029</v>
      </c>
      <c r="S1190" s="621">
        <v>4621</v>
      </c>
      <c r="T1190" s="621">
        <v>408</v>
      </c>
      <c r="U1190" s="621">
        <v>0</v>
      </c>
      <c r="V1190" s="621">
        <v>408</v>
      </c>
      <c r="W1190" s="622">
        <v>0.91890000000000005</v>
      </c>
      <c r="X1190" s="464">
        <v>0</v>
      </c>
      <c r="Y1190" s="464">
        <v>1</v>
      </c>
      <c r="Z1190" s="464">
        <v>1</v>
      </c>
      <c r="AA1190" s="464">
        <v>0</v>
      </c>
      <c r="AB1190" s="464" t="s">
        <v>248</v>
      </c>
      <c r="AC1190" s="463" t="s">
        <v>7792</v>
      </c>
      <c r="AD1190" s="463"/>
      <c r="AE1190" s="463"/>
      <c r="AF1190" s="463"/>
      <c r="AG1190" s="463"/>
      <c r="AH1190" s="463"/>
      <c r="AI1190" s="463"/>
      <c r="AJ1190" s="460"/>
      <c r="AK1190" s="460"/>
      <c r="AL1190" s="460"/>
      <c r="AM1190" s="460"/>
      <c r="AN1190" s="460"/>
      <c r="AO1190" s="460"/>
      <c r="AP1190" s="463" t="s">
        <v>289</v>
      </c>
      <c r="AQ1190" s="463">
        <v>0</v>
      </c>
      <c r="AT1190" s="177" t="s">
        <v>1319</v>
      </c>
      <c r="AU1190" s="392" t="s">
        <v>7170</v>
      </c>
      <c r="AV1190" s="392" t="s">
        <v>7793</v>
      </c>
      <c r="AW1190" s="392" t="s">
        <v>7794</v>
      </c>
      <c r="AX1190" s="450" t="s">
        <v>7168</v>
      </c>
    </row>
    <row r="1191" spans="1:50" ht="35.15" hidden="1" customHeight="1">
      <c r="A1191" s="149">
        <v>1187</v>
      </c>
      <c r="B1191" s="597" t="s">
        <v>248</v>
      </c>
      <c r="C1191" s="597"/>
      <c r="D1191" s="597" t="s">
        <v>7795</v>
      </c>
      <c r="E1191" s="597" t="s">
        <v>7796</v>
      </c>
      <c r="F1191" s="597" t="s">
        <v>281</v>
      </c>
      <c r="G1191" s="597">
        <v>1</v>
      </c>
      <c r="H1191" s="597">
        <v>0</v>
      </c>
      <c r="I1191" s="597" t="s">
        <v>7527</v>
      </c>
      <c r="J1191" s="597" t="s">
        <v>7604</v>
      </c>
      <c r="K1191" s="597" t="s">
        <v>7526</v>
      </c>
      <c r="L1191" s="597" t="s">
        <v>1689</v>
      </c>
      <c r="M1191" s="597" t="s">
        <v>1062</v>
      </c>
      <c r="N1191" s="597" t="s">
        <v>7796</v>
      </c>
      <c r="O1191" s="597" t="s">
        <v>7796</v>
      </c>
      <c r="P1191" s="597" t="s">
        <v>7797</v>
      </c>
      <c r="Q1191" s="597">
        <v>3149</v>
      </c>
      <c r="R1191" s="621">
        <v>3149</v>
      </c>
      <c r="S1191" s="621">
        <v>3149</v>
      </c>
      <c r="T1191" s="621">
        <v>0</v>
      </c>
      <c r="U1191" s="621">
        <v>0</v>
      </c>
      <c r="V1191" s="621">
        <v>0</v>
      </c>
      <c r="W1191" s="622">
        <v>1</v>
      </c>
      <c r="X1191" s="464">
        <v>1</v>
      </c>
      <c r="Y1191" s="464">
        <v>1</v>
      </c>
      <c r="Z1191" s="464">
        <v>1</v>
      </c>
      <c r="AA1191" s="464">
        <v>1</v>
      </c>
      <c r="AB1191" s="464" t="s">
        <v>248</v>
      </c>
      <c r="AC1191" s="463" t="s">
        <v>7798</v>
      </c>
      <c r="AD1191" s="463"/>
      <c r="AE1191" s="463"/>
      <c r="AF1191" s="463"/>
      <c r="AG1191" s="463"/>
      <c r="AH1191" s="463"/>
      <c r="AI1191" s="463"/>
      <c r="AJ1191" s="460"/>
      <c r="AK1191" s="460"/>
      <c r="AL1191" s="460"/>
      <c r="AM1191" s="460"/>
      <c r="AN1191" s="460"/>
      <c r="AO1191" s="460"/>
      <c r="AP1191" s="463" t="s">
        <v>289</v>
      </c>
      <c r="AQ1191" s="463">
        <v>0</v>
      </c>
      <c r="AT1191" s="177" t="s">
        <v>1319</v>
      </c>
      <c r="AU1191" s="392" t="s">
        <v>7177</v>
      </c>
      <c r="AV1191" s="392" t="s">
        <v>7799</v>
      </c>
      <c r="AW1191" s="392" t="s">
        <v>7800</v>
      </c>
      <c r="AX1191" s="450" t="s">
        <v>7174</v>
      </c>
    </row>
    <row r="1192" spans="1:50" ht="35.15" hidden="1" customHeight="1">
      <c r="A1192" s="149">
        <v>1188</v>
      </c>
      <c r="B1192" s="597" t="s">
        <v>248</v>
      </c>
      <c r="C1192" s="597"/>
      <c r="D1192" s="597" t="s">
        <v>7801</v>
      </c>
      <c r="E1192" s="597" t="s">
        <v>7802</v>
      </c>
      <c r="F1192" s="597" t="s">
        <v>281</v>
      </c>
      <c r="G1192" s="597">
        <v>1</v>
      </c>
      <c r="H1192" s="597">
        <v>0</v>
      </c>
      <c r="I1192" s="597" t="s">
        <v>7527</v>
      </c>
      <c r="J1192" s="597" t="s">
        <v>7590</v>
      </c>
      <c r="K1192" s="597" t="s">
        <v>7526</v>
      </c>
      <c r="L1192" s="597" t="s">
        <v>1689</v>
      </c>
      <c r="M1192" s="597" t="s">
        <v>1062</v>
      </c>
      <c r="N1192" s="597" t="s">
        <v>7802</v>
      </c>
      <c r="O1192" s="597" t="s">
        <v>7802</v>
      </c>
      <c r="P1192" s="597" t="s">
        <v>7803</v>
      </c>
      <c r="Q1192" s="597">
        <v>2054</v>
      </c>
      <c r="R1192" s="621">
        <v>1974</v>
      </c>
      <c r="S1192" s="621">
        <v>1974</v>
      </c>
      <c r="T1192" s="621">
        <v>0</v>
      </c>
      <c r="U1192" s="621">
        <v>0</v>
      </c>
      <c r="V1192" s="621">
        <v>0</v>
      </c>
      <c r="W1192" s="622">
        <v>1</v>
      </c>
      <c r="X1192" s="464">
        <v>1</v>
      </c>
      <c r="Y1192" s="464">
        <v>1</v>
      </c>
      <c r="Z1192" s="464">
        <v>1</v>
      </c>
      <c r="AA1192" s="464">
        <v>1</v>
      </c>
      <c r="AB1192" s="464" t="s">
        <v>248</v>
      </c>
      <c r="AC1192" s="463" t="s">
        <v>7804</v>
      </c>
      <c r="AD1192" s="463"/>
      <c r="AE1192" s="463"/>
      <c r="AF1192" s="463"/>
      <c r="AG1192" s="463"/>
      <c r="AH1192" s="463"/>
      <c r="AI1192" s="463"/>
      <c r="AJ1192" s="460"/>
      <c r="AK1192" s="460"/>
      <c r="AL1192" s="460"/>
      <c r="AM1192" s="460"/>
      <c r="AN1192" s="460"/>
      <c r="AO1192" s="460"/>
      <c r="AP1192" s="463" t="s">
        <v>289</v>
      </c>
      <c r="AQ1192" s="463">
        <v>0</v>
      </c>
      <c r="AT1192" s="177" t="s">
        <v>1319</v>
      </c>
      <c r="AU1192" s="392" t="s">
        <v>7183</v>
      </c>
      <c r="AV1192" s="392" t="s">
        <v>7805</v>
      </c>
      <c r="AW1192" s="392" t="s">
        <v>7806</v>
      </c>
      <c r="AX1192" s="450" t="s">
        <v>7181</v>
      </c>
    </row>
    <row r="1193" spans="1:50" ht="35.15" hidden="1" customHeight="1">
      <c r="A1193" s="149">
        <v>1189</v>
      </c>
      <c r="B1193" s="597" t="s">
        <v>1076</v>
      </c>
      <c r="C1193" s="597"/>
      <c r="D1193" s="597" t="s">
        <v>7807</v>
      </c>
      <c r="E1193" s="597" t="s">
        <v>7808</v>
      </c>
      <c r="F1193" s="597" t="s">
        <v>281</v>
      </c>
      <c r="G1193" s="597">
        <v>1</v>
      </c>
      <c r="H1193" s="597">
        <v>0</v>
      </c>
      <c r="I1193" s="597" t="s">
        <v>7527</v>
      </c>
      <c r="J1193" s="597" t="s">
        <v>7534</v>
      </c>
      <c r="K1193" s="597" t="s">
        <v>1652</v>
      </c>
      <c r="L1193" s="597" t="s">
        <v>1108</v>
      </c>
      <c r="M1193" s="597" t="s">
        <v>1062</v>
      </c>
      <c r="N1193" s="597" t="s">
        <v>7808</v>
      </c>
      <c r="O1193" s="597" t="s">
        <v>7808</v>
      </c>
      <c r="P1193" s="597" t="s">
        <v>7809</v>
      </c>
      <c r="Q1193" s="597">
        <v>6870</v>
      </c>
      <c r="R1193" s="621">
        <v>6632</v>
      </c>
      <c r="S1193" s="621">
        <v>6123</v>
      </c>
      <c r="T1193" s="621">
        <v>509</v>
      </c>
      <c r="U1193" s="621">
        <v>0</v>
      </c>
      <c r="V1193" s="621">
        <v>509</v>
      </c>
      <c r="W1193" s="622">
        <v>0.92330000000000001</v>
      </c>
      <c r="X1193" s="464">
        <v>0</v>
      </c>
      <c r="Y1193" s="464">
        <v>1</v>
      </c>
      <c r="Z1193" s="464">
        <v>1</v>
      </c>
      <c r="AA1193" s="464">
        <v>0</v>
      </c>
      <c r="AB1193" s="464" t="s">
        <v>1076</v>
      </c>
      <c r="AC1193" s="463" t="s">
        <v>7810</v>
      </c>
      <c r="AD1193" s="463"/>
      <c r="AE1193" s="463"/>
      <c r="AF1193" s="463"/>
      <c r="AG1193" s="463"/>
      <c r="AH1193" s="463"/>
      <c r="AI1193" s="463"/>
      <c r="AJ1193" s="460"/>
      <c r="AK1193" s="460"/>
      <c r="AL1193" s="460"/>
      <c r="AM1193" s="460"/>
      <c r="AN1193" s="460"/>
      <c r="AO1193" s="460"/>
      <c r="AP1193" s="463" t="s">
        <v>289</v>
      </c>
      <c r="AQ1193" s="463">
        <v>0</v>
      </c>
      <c r="AT1193" s="177" t="s">
        <v>248</v>
      </c>
      <c r="AU1193" s="392" t="s">
        <v>7189</v>
      </c>
      <c r="AV1193" s="392" t="s">
        <v>7811</v>
      </c>
      <c r="AW1193" s="392" t="s">
        <v>7812</v>
      </c>
      <c r="AX1193" s="450" t="s">
        <v>7187</v>
      </c>
    </row>
    <row r="1194" spans="1:50" ht="35.15" hidden="1" customHeight="1">
      <c r="A1194" s="149">
        <v>1190</v>
      </c>
      <c r="B1194" s="597" t="s">
        <v>1076</v>
      </c>
      <c r="C1194" s="597"/>
      <c r="D1194" s="597" t="s">
        <v>7813</v>
      </c>
      <c r="E1194" s="597" t="s">
        <v>7814</v>
      </c>
      <c r="F1194" s="597" t="s">
        <v>281</v>
      </c>
      <c r="G1194" s="597">
        <v>1</v>
      </c>
      <c r="H1194" s="597">
        <v>0</v>
      </c>
      <c r="I1194" s="597" t="s">
        <v>7527</v>
      </c>
      <c r="J1194" s="597" t="s">
        <v>7583</v>
      </c>
      <c r="K1194" s="597" t="s">
        <v>1652</v>
      </c>
      <c r="L1194" s="597" t="s">
        <v>1108</v>
      </c>
      <c r="M1194" s="597" t="s">
        <v>1062</v>
      </c>
      <c r="N1194" s="597" t="s">
        <v>7815</v>
      </c>
      <c r="O1194" s="597" t="s">
        <v>7815</v>
      </c>
      <c r="P1194" s="597" t="s">
        <v>7816</v>
      </c>
      <c r="Q1194" s="597">
        <v>3300</v>
      </c>
      <c r="R1194" s="621">
        <v>3300</v>
      </c>
      <c r="S1194" s="621">
        <v>3248</v>
      </c>
      <c r="T1194" s="621">
        <v>52</v>
      </c>
      <c r="U1194" s="621">
        <v>0</v>
      </c>
      <c r="V1194" s="621">
        <v>52</v>
      </c>
      <c r="W1194" s="622">
        <v>0.98419999999999996</v>
      </c>
      <c r="X1194" s="464">
        <v>1</v>
      </c>
      <c r="Y1194" s="464">
        <v>1</v>
      </c>
      <c r="Z1194" s="464">
        <v>1</v>
      </c>
      <c r="AA1194" s="464">
        <v>1</v>
      </c>
      <c r="AB1194" s="464" t="s">
        <v>1076</v>
      </c>
      <c r="AC1194" s="463" t="s">
        <v>7817</v>
      </c>
      <c r="AD1194" s="463"/>
      <c r="AE1194" s="463"/>
      <c r="AF1194" s="463"/>
      <c r="AG1194" s="463"/>
      <c r="AH1194" s="463"/>
      <c r="AI1194" s="463"/>
      <c r="AJ1194" s="460"/>
      <c r="AK1194" s="460"/>
      <c r="AL1194" s="460"/>
      <c r="AM1194" s="460"/>
      <c r="AN1194" s="460"/>
      <c r="AO1194" s="460"/>
      <c r="AP1194" s="463" t="s">
        <v>289</v>
      </c>
      <c r="AQ1194" s="463">
        <v>0</v>
      </c>
      <c r="AT1194" s="177" t="s">
        <v>2944</v>
      </c>
      <c r="AU1194" s="594" t="s">
        <v>7195</v>
      </c>
      <c r="AV1194" s="392" t="s">
        <v>7818</v>
      </c>
      <c r="AW1194" s="595" t="s">
        <v>7193</v>
      </c>
      <c r="AX1194" s="450" t="s">
        <v>7193</v>
      </c>
    </row>
    <row r="1195" spans="1:50" ht="35.15" hidden="1" customHeight="1">
      <c r="A1195" s="149">
        <v>1191</v>
      </c>
      <c r="B1195" s="597" t="s">
        <v>1076</v>
      </c>
      <c r="C1195" s="597"/>
      <c r="D1195" s="597" t="s">
        <v>7819</v>
      </c>
      <c r="E1195" s="597" t="s">
        <v>7815</v>
      </c>
      <c r="F1195" s="597" t="s">
        <v>281</v>
      </c>
      <c r="G1195" s="597">
        <v>1</v>
      </c>
      <c r="H1195" s="597">
        <v>0</v>
      </c>
      <c r="I1195" s="597" t="s">
        <v>7527</v>
      </c>
      <c r="J1195" s="597" t="s">
        <v>7583</v>
      </c>
      <c r="K1195" s="597" t="s">
        <v>1652</v>
      </c>
      <c r="L1195" s="597" t="s">
        <v>1108</v>
      </c>
      <c r="M1195" s="597" t="s">
        <v>1062</v>
      </c>
      <c r="N1195" s="597" t="s">
        <v>7815</v>
      </c>
      <c r="O1195" s="597" t="s">
        <v>7815</v>
      </c>
      <c r="P1195" s="597" t="s">
        <v>7820</v>
      </c>
      <c r="Q1195" s="597">
        <v>4697</v>
      </c>
      <c r="R1195" s="621">
        <v>4697</v>
      </c>
      <c r="S1195" s="621">
        <v>2625</v>
      </c>
      <c r="T1195" s="621">
        <v>2072</v>
      </c>
      <c r="U1195" s="621">
        <v>0</v>
      </c>
      <c r="V1195" s="621">
        <v>2072</v>
      </c>
      <c r="W1195" s="622">
        <v>0.55889999999999995</v>
      </c>
      <c r="X1195" s="464">
        <v>0</v>
      </c>
      <c r="Y1195" s="464">
        <v>0</v>
      </c>
      <c r="Z1195" s="464">
        <v>1</v>
      </c>
      <c r="AA1195" s="464">
        <v>0</v>
      </c>
      <c r="AB1195" s="464" t="s">
        <v>1076</v>
      </c>
      <c r="AC1195" s="463" t="s">
        <v>7821</v>
      </c>
      <c r="AD1195" s="463"/>
      <c r="AE1195" s="463"/>
      <c r="AF1195" s="463"/>
      <c r="AG1195" s="463"/>
      <c r="AH1195" s="463"/>
      <c r="AI1195" s="463"/>
      <c r="AJ1195" s="460"/>
      <c r="AK1195" s="460"/>
      <c r="AL1195" s="460"/>
      <c r="AM1195" s="460"/>
      <c r="AN1195" s="460"/>
      <c r="AO1195" s="460"/>
      <c r="AP1195" s="463" t="s">
        <v>289</v>
      </c>
      <c r="AQ1195" s="463">
        <v>0</v>
      </c>
      <c r="AT1195" s="177" t="s">
        <v>2944</v>
      </c>
      <c r="AU1195" s="594" t="s">
        <v>7201</v>
      </c>
      <c r="AV1195" s="392" t="s">
        <v>7822</v>
      </c>
      <c r="AW1195" s="595" t="s">
        <v>7823</v>
      </c>
      <c r="AX1195" s="450" t="s">
        <v>7199</v>
      </c>
    </row>
    <row r="1196" spans="1:50" ht="35.15" hidden="1" customHeight="1">
      <c r="A1196" s="149">
        <v>1192</v>
      </c>
      <c r="B1196" s="597" t="s">
        <v>248</v>
      </c>
      <c r="C1196" s="597"/>
      <c r="D1196" s="597" t="s">
        <v>7824</v>
      </c>
      <c r="E1196" s="597" t="s">
        <v>7825</v>
      </c>
      <c r="F1196" s="597" t="s">
        <v>281</v>
      </c>
      <c r="G1196" s="597">
        <v>1</v>
      </c>
      <c r="H1196" s="597">
        <v>0</v>
      </c>
      <c r="I1196" s="597" t="s">
        <v>7527</v>
      </c>
      <c r="J1196" s="597" t="s">
        <v>7576</v>
      </c>
      <c r="K1196" s="597" t="s">
        <v>3125</v>
      </c>
      <c r="L1196" s="597" t="s">
        <v>1689</v>
      </c>
      <c r="M1196" s="597" t="s">
        <v>1062</v>
      </c>
      <c r="N1196" s="597" t="s">
        <v>7825</v>
      </c>
      <c r="O1196" s="597" t="s">
        <v>7825</v>
      </c>
      <c r="P1196" s="597" t="s">
        <v>7826</v>
      </c>
      <c r="Q1196" s="597">
        <v>2090</v>
      </c>
      <c r="R1196" s="621">
        <v>2090</v>
      </c>
      <c r="S1196" s="621">
        <v>2073</v>
      </c>
      <c r="T1196" s="621">
        <v>13</v>
      </c>
      <c r="U1196" s="621">
        <v>4</v>
      </c>
      <c r="V1196" s="621">
        <v>17</v>
      </c>
      <c r="W1196" s="622">
        <v>0.9919</v>
      </c>
      <c r="X1196" s="464">
        <v>1</v>
      </c>
      <c r="Y1196" s="464">
        <v>1</v>
      </c>
      <c r="Z1196" s="464">
        <v>1</v>
      </c>
      <c r="AA1196" s="464">
        <v>1</v>
      </c>
      <c r="AB1196" s="464" t="s">
        <v>248</v>
      </c>
      <c r="AC1196" s="463" t="s">
        <v>7827</v>
      </c>
      <c r="AD1196" s="463"/>
      <c r="AE1196" s="463"/>
      <c r="AF1196" s="463"/>
      <c r="AG1196" s="463"/>
      <c r="AH1196" s="463"/>
      <c r="AI1196" s="463"/>
      <c r="AJ1196" s="460"/>
      <c r="AK1196" s="460"/>
      <c r="AL1196" s="460"/>
      <c r="AM1196" s="460"/>
      <c r="AN1196" s="460"/>
      <c r="AO1196" s="460"/>
      <c r="AP1196" s="463" t="s">
        <v>289</v>
      </c>
      <c r="AQ1196" s="463">
        <v>0</v>
      </c>
      <c r="AT1196" s="177" t="s">
        <v>2944</v>
      </c>
      <c r="AU1196" s="594" t="s">
        <v>7206</v>
      </c>
      <c r="AV1196" s="392" t="s">
        <v>7828</v>
      </c>
      <c r="AW1196" s="595" t="s">
        <v>7829</v>
      </c>
      <c r="AX1196" s="450" t="s">
        <v>7204</v>
      </c>
    </row>
    <row r="1197" spans="1:50" ht="35.15" hidden="1" customHeight="1">
      <c r="A1197" s="149">
        <v>1193</v>
      </c>
      <c r="B1197" s="597" t="s">
        <v>248</v>
      </c>
      <c r="C1197" s="597"/>
      <c r="D1197" s="597" t="s">
        <v>7830</v>
      </c>
      <c r="E1197" s="597" t="s">
        <v>7831</v>
      </c>
      <c r="F1197" s="597" t="s">
        <v>281</v>
      </c>
      <c r="G1197" s="597">
        <v>1</v>
      </c>
      <c r="H1197" s="597">
        <v>0</v>
      </c>
      <c r="I1197" s="597" t="s">
        <v>7527</v>
      </c>
      <c r="J1197" s="597" t="s">
        <v>7590</v>
      </c>
      <c r="K1197" s="597" t="s">
        <v>3125</v>
      </c>
      <c r="L1197" s="597" t="s">
        <v>1689</v>
      </c>
      <c r="M1197" s="597" t="s">
        <v>1062</v>
      </c>
      <c r="N1197" s="597" t="s">
        <v>7831</v>
      </c>
      <c r="O1197" s="597" t="s">
        <v>7831</v>
      </c>
      <c r="P1197" s="597" t="s">
        <v>7832</v>
      </c>
      <c r="Q1197" s="597">
        <v>4320</v>
      </c>
      <c r="R1197" s="621">
        <v>4162</v>
      </c>
      <c r="S1197" s="621">
        <v>4140</v>
      </c>
      <c r="T1197" s="621">
        <v>17</v>
      </c>
      <c r="U1197" s="621">
        <v>5</v>
      </c>
      <c r="V1197" s="621">
        <v>22</v>
      </c>
      <c r="W1197" s="622">
        <v>0.99470000000000003</v>
      </c>
      <c r="X1197" s="464">
        <v>1</v>
      </c>
      <c r="Y1197" s="464">
        <v>1</v>
      </c>
      <c r="Z1197" s="464">
        <v>1</v>
      </c>
      <c r="AA1197" s="464">
        <v>1</v>
      </c>
      <c r="AB1197" s="464" t="s">
        <v>248</v>
      </c>
      <c r="AC1197" s="463" t="s">
        <v>7833</v>
      </c>
      <c r="AD1197" s="463"/>
      <c r="AE1197" s="463"/>
      <c r="AF1197" s="463"/>
      <c r="AG1197" s="463"/>
      <c r="AH1197" s="463"/>
      <c r="AI1197" s="463"/>
      <c r="AJ1197" s="460"/>
      <c r="AK1197" s="460"/>
      <c r="AL1197" s="460"/>
      <c r="AM1197" s="460"/>
      <c r="AN1197" s="460"/>
      <c r="AO1197" s="460"/>
      <c r="AP1197" s="463" t="s">
        <v>289</v>
      </c>
      <c r="AQ1197" s="463">
        <v>0</v>
      </c>
      <c r="AT1197" s="177" t="s">
        <v>2944</v>
      </c>
      <c r="AU1197" s="594" t="s">
        <v>7212</v>
      </c>
      <c r="AV1197" s="392" t="s">
        <v>7834</v>
      </c>
      <c r="AW1197" s="595" t="s">
        <v>7835</v>
      </c>
      <c r="AX1197" s="450" t="s">
        <v>7210</v>
      </c>
    </row>
    <row r="1198" spans="1:50" ht="35.15" hidden="1" customHeight="1">
      <c r="A1198" s="149">
        <v>1194</v>
      </c>
      <c r="B1198" s="597" t="s">
        <v>248</v>
      </c>
      <c r="C1198" s="597"/>
      <c r="D1198" s="597" t="s">
        <v>7836</v>
      </c>
      <c r="E1198" s="597" t="s">
        <v>7837</v>
      </c>
      <c r="F1198" s="597" t="s">
        <v>281</v>
      </c>
      <c r="G1198" s="597">
        <v>1</v>
      </c>
      <c r="H1198" s="597">
        <v>0</v>
      </c>
      <c r="I1198" s="597" t="s">
        <v>7527</v>
      </c>
      <c r="J1198" s="597" t="s">
        <v>7583</v>
      </c>
      <c r="K1198" s="597" t="s">
        <v>7526</v>
      </c>
      <c r="L1198" s="597" t="s">
        <v>1689</v>
      </c>
      <c r="M1198" s="597" t="s">
        <v>1062</v>
      </c>
      <c r="N1198" s="597" t="s">
        <v>7651</v>
      </c>
      <c r="O1198" s="597" t="s">
        <v>7651</v>
      </c>
      <c r="P1198" s="597" t="s">
        <v>7838</v>
      </c>
      <c r="Q1198" s="597">
        <v>2792</v>
      </c>
      <c r="R1198" s="621">
        <v>2900</v>
      </c>
      <c r="S1198" s="621">
        <v>2814</v>
      </c>
      <c r="T1198" s="621">
        <v>76</v>
      </c>
      <c r="U1198" s="621">
        <v>10</v>
      </c>
      <c r="V1198" s="621">
        <v>86</v>
      </c>
      <c r="W1198" s="622">
        <v>0.97030000000000005</v>
      </c>
      <c r="X1198" s="464">
        <v>0</v>
      </c>
      <c r="Y1198" s="464">
        <v>1</v>
      </c>
      <c r="Z1198" s="464">
        <v>1</v>
      </c>
      <c r="AA1198" s="464">
        <v>0</v>
      </c>
      <c r="AB1198" s="464" t="s">
        <v>248</v>
      </c>
      <c r="AC1198" s="463" t="s">
        <v>7839</v>
      </c>
      <c r="AD1198" s="463"/>
      <c r="AE1198" s="463"/>
      <c r="AF1198" s="463"/>
      <c r="AG1198" s="463"/>
      <c r="AH1198" s="463"/>
      <c r="AI1198" s="463"/>
      <c r="AJ1198" s="460"/>
      <c r="AK1198" s="460"/>
      <c r="AL1198" s="460"/>
      <c r="AM1198" s="460"/>
      <c r="AN1198" s="460"/>
      <c r="AO1198" s="460"/>
      <c r="AP1198" s="463" t="s">
        <v>289</v>
      </c>
      <c r="AQ1198" s="463">
        <v>0</v>
      </c>
      <c r="AT1198" s="177" t="s">
        <v>2944</v>
      </c>
      <c r="AU1198" s="392" t="s">
        <v>7218</v>
      </c>
      <c r="AV1198" s="392" t="s">
        <v>7840</v>
      </c>
      <c r="AW1198" s="392" t="s">
        <v>7841</v>
      </c>
      <c r="AX1198" s="450" t="s">
        <v>7216</v>
      </c>
    </row>
    <row r="1199" spans="1:50" ht="35.15" hidden="1" customHeight="1">
      <c r="A1199" s="149">
        <v>1195</v>
      </c>
      <c r="B1199" s="597" t="s">
        <v>248</v>
      </c>
      <c r="C1199" s="597"/>
      <c r="D1199" s="597" t="s">
        <v>7842</v>
      </c>
      <c r="E1199" s="597" t="s">
        <v>7843</v>
      </c>
      <c r="F1199" s="597" t="s">
        <v>281</v>
      </c>
      <c r="G1199" s="597">
        <v>1</v>
      </c>
      <c r="H1199" s="597">
        <v>0</v>
      </c>
      <c r="I1199" s="597" t="s">
        <v>7527</v>
      </c>
      <c r="J1199" s="597" t="s">
        <v>7605</v>
      </c>
      <c r="K1199" s="597" t="s">
        <v>7526</v>
      </c>
      <c r="L1199" s="597" t="s">
        <v>1689</v>
      </c>
      <c r="M1199" s="597" t="s">
        <v>1062</v>
      </c>
      <c r="N1199" s="597" t="s">
        <v>7843</v>
      </c>
      <c r="O1199" s="597" t="s">
        <v>7843</v>
      </c>
      <c r="P1199" s="597" t="s">
        <v>7844</v>
      </c>
      <c r="Q1199" s="597">
        <v>2687</v>
      </c>
      <c r="R1199" s="621">
        <v>2020</v>
      </c>
      <c r="S1199" s="621">
        <v>1990</v>
      </c>
      <c r="T1199" s="621">
        <v>30</v>
      </c>
      <c r="U1199" s="621">
        <v>0</v>
      </c>
      <c r="V1199" s="621">
        <v>30</v>
      </c>
      <c r="W1199" s="622">
        <v>0.98509999999999998</v>
      </c>
      <c r="X1199" s="464">
        <v>1</v>
      </c>
      <c r="Y1199" s="464">
        <v>1</v>
      </c>
      <c r="Z1199" s="464">
        <v>1</v>
      </c>
      <c r="AA1199" s="464">
        <v>1</v>
      </c>
      <c r="AB1199" s="464" t="s">
        <v>248</v>
      </c>
      <c r="AC1199" s="463" t="s">
        <v>7845</v>
      </c>
      <c r="AD1199" s="463"/>
      <c r="AE1199" s="463"/>
      <c r="AF1199" s="463"/>
      <c r="AG1199" s="463"/>
      <c r="AH1199" s="463"/>
      <c r="AI1199" s="463"/>
      <c r="AJ1199" s="460"/>
      <c r="AK1199" s="460"/>
      <c r="AL1199" s="460"/>
      <c r="AM1199" s="460"/>
      <c r="AN1199" s="460"/>
      <c r="AO1199" s="460"/>
      <c r="AP1199" s="463" t="s">
        <v>289</v>
      </c>
      <c r="AQ1199" s="463">
        <v>0</v>
      </c>
      <c r="AT1199" s="177" t="s">
        <v>2944</v>
      </c>
      <c r="AU1199" s="594" t="s">
        <v>7225</v>
      </c>
      <c r="AV1199" s="392" t="s">
        <v>7846</v>
      </c>
      <c r="AW1199" s="595" t="s">
        <v>7847</v>
      </c>
      <c r="AX1199" s="450" t="s">
        <v>7222</v>
      </c>
    </row>
    <row r="1200" spans="1:50" ht="35.15" hidden="1" customHeight="1">
      <c r="A1200" s="149">
        <v>1196</v>
      </c>
      <c r="B1200" s="597" t="s">
        <v>248</v>
      </c>
      <c r="C1200" s="597"/>
      <c r="D1200" s="597" t="s">
        <v>7848</v>
      </c>
      <c r="E1200" s="597" t="s">
        <v>7849</v>
      </c>
      <c r="F1200" s="597" t="s">
        <v>281</v>
      </c>
      <c r="G1200" s="597">
        <v>1</v>
      </c>
      <c r="H1200" s="597">
        <v>0</v>
      </c>
      <c r="I1200" s="597" t="s">
        <v>7527</v>
      </c>
      <c r="J1200" s="597" t="s">
        <v>7590</v>
      </c>
      <c r="K1200" s="597" t="s">
        <v>3125</v>
      </c>
      <c r="L1200" s="597" t="s">
        <v>1689</v>
      </c>
      <c r="M1200" s="597" t="s">
        <v>1062</v>
      </c>
      <c r="N1200" s="597" t="s">
        <v>7831</v>
      </c>
      <c r="O1200" s="597" t="s">
        <v>7850</v>
      </c>
      <c r="P1200" s="597" t="s">
        <v>7851</v>
      </c>
      <c r="Q1200" s="597">
        <v>2325</v>
      </c>
      <c r="R1200" s="621">
        <v>2340</v>
      </c>
      <c r="S1200" s="621">
        <v>2305</v>
      </c>
      <c r="T1200" s="621">
        <v>28</v>
      </c>
      <c r="U1200" s="621">
        <v>7</v>
      </c>
      <c r="V1200" s="621">
        <v>35</v>
      </c>
      <c r="W1200" s="622">
        <v>0.98499999999999999</v>
      </c>
      <c r="X1200" s="464">
        <v>1</v>
      </c>
      <c r="Y1200" s="464">
        <v>1</v>
      </c>
      <c r="Z1200" s="464">
        <v>1</v>
      </c>
      <c r="AA1200" s="464">
        <v>1</v>
      </c>
      <c r="AB1200" s="464" t="s">
        <v>248</v>
      </c>
      <c r="AC1200" s="463" t="s">
        <v>7852</v>
      </c>
      <c r="AD1200" s="463"/>
      <c r="AE1200" s="463"/>
      <c r="AF1200" s="463"/>
      <c r="AG1200" s="463"/>
      <c r="AH1200" s="463"/>
      <c r="AI1200" s="463"/>
      <c r="AJ1200" s="460"/>
      <c r="AK1200" s="460"/>
      <c r="AL1200" s="460"/>
      <c r="AM1200" s="460"/>
      <c r="AN1200" s="460"/>
      <c r="AO1200" s="460"/>
      <c r="AP1200" s="463" t="s">
        <v>289</v>
      </c>
      <c r="AQ1200" s="463">
        <v>0</v>
      </c>
      <c r="AT1200" s="177" t="s">
        <v>2944</v>
      </c>
      <c r="AU1200" s="594" t="s">
        <v>7232</v>
      </c>
      <c r="AV1200" s="392" t="s">
        <v>7853</v>
      </c>
      <c r="AW1200" s="595" t="s">
        <v>7854</v>
      </c>
      <c r="AX1200" s="450" t="s">
        <v>7229</v>
      </c>
    </row>
    <row r="1201" spans="1:50" ht="35.15" hidden="1" customHeight="1">
      <c r="A1201" s="149">
        <v>1197</v>
      </c>
      <c r="B1201" s="597" t="s">
        <v>248</v>
      </c>
      <c r="C1201" s="597"/>
      <c r="D1201" s="597" t="s">
        <v>7855</v>
      </c>
      <c r="E1201" s="597" t="s">
        <v>7856</v>
      </c>
      <c r="F1201" s="597" t="s">
        <v>281</v>
      </c>
      <c r="G1201" s="597">
        <v>1</v>
      </c>
      <c r="H1201" s="597">
        <v>0</v>
      </c>
      <c r="I1201" s="597" t="s">
        <v>7527</v>
      </c>
      <c r="J1201" s="597" t="s">
        <v>7632</v>
      </c>
      <c r="K1201" s="597" t="s">
        <v>248</v>
      </c>
      <c r="L1201" s="597" t="s">
        <v>1689</v>
      </c>
      <c r="M1201" s="597" t="s">
        <v>1062</v>
      </c>
      <c r="N1201" s="597" t="s">
        <v>7856</v>
      </c>
      <c r="O1201" s="597" t="s">
        <v>7856</v>
      </c>
      <c r="P1201" s="597" t="s">
        <v>7857</v>
      </c>
      <c r="Q1201" s="597">
        <v>2611</v>
      </c>
      <c r="R1201" s="621">
        <v>2611</v>
      </c>
      <c r="S1201" s="621">
        <v>2611</v>
      </c>
      <c r="T1201" s="621">
        <v>0</v>
      </c>
      <c r="U1201" s="621">
        <v>0</v>
      </c>
      <c r="V1201" s="621">
        <v>0</v>
      </c>
      <c r="W1201" s="622">
        <v>1</v>
      </c>
      <c r="X1201" s="464">
        <v>1</v>
      </c>
      <c r="Y1201" s="464">
        <v>1</v>
      </c>
      <c r="Z1201" s="464">
        <v>1</v>
      </c>
      <c r="AA1201" s="464">
        <v>1</v>
      </c>
      <c r="AB1201" s="464" t="s">
        <v>248</v>
      </c>
      <c r="AC1201" s="463" t="s">
        <v>7858</v>
      </c>
      <c r="AD1201" s="463"/>
      <c r="AE1201" s="463"/>
      <c r="AF1201" s="463"/>
      <c r="AG1201" s="463"/>
      <c r="AH1201" s="463"/>
      <c r="AI1201" s="463"/>
      <c r="AJ1201" s="460"/>
      <c r="AK1201" s="460"/>
      <c r="AL1201" s="460"/>
      <c r="AM1201" s="460"/>
      <c r="AN1201" s="460"/>
      <c r="AO1201" s="460"/>
      <c r="AP1201" s="463" t="s">
        <v>289</v>
      </c>
      <c r="AQ1201" s="463">
        <v>0</v>
      </c>
      <c r="AT1201" s="177" t="s">
        <v>2944</v>
      </c>
      <c r="AU1201" s="594" t="s">
        <v>7238</v>
      </c>
      <c r="AV1201" s="392" t="s">
        <v>7859</v>
      </c>
      <c r="AW1201" s="595" t="s">
        <v>7860</v>
      </c>
      <c r="AX1201" s="450" t="s">
        <v>7236</v>
      </c>
    </row>
    <row r="1202" spans="1:50" ht="35.15" hidden="1" customHeight="1">
      <c r="A1202" s="149">
        <v>1198</v>
      </c>
      <c r="B1202" s="597" t="s">
        <v>248</v>
      </c>
      <c r="C1202" s="597"/>
      <c r="D1202" s="597" t="s">
        <v>7861</v>
      </c>
      <c r="E1202" s="597" t="s">
        <v>7862</v>
      </c>
      <c r="F1202" s="597" t="s">
        <v>281</v>
      </c>
      <c r="G1202" s="597">
        <v>1</v>
      </c>
      <c r="H1202" s="597">
        <v>0</v>
      </c>
      <c r="I1202" s="597" t="s">
        <v>7527</v>
      </c>
      <c r="J1202" s="597" t="s">
        <v>7583</v>
      </c>
      <c r="K1202" s="597" t="s">
        <v>7863</v>
      </c>
      <c r="L1202" s="597" t="s">
        <v>1108</v>
      </c>
      <c r="M1202" s="597" t="s">
        <v>1062</v>
      </c>
      <c r="N1202" s="597" t="s">
        <v>7862</v>
      </c>
      <c r="O1202" s="597" t="s">
        <v>7862</v>
      </c>
      <c r="P1202" s="597" t="s">
        <v>7864</v>
      </c>
      <c r="Q1202" s="597">
        <v>2411</v>
      </c>
      <c r="R1202" s="621">
        <v>2411</v>
      </c>
      <c r="S1202" s="621">
        <v>1272</v>
      </c>
      <c r="T1202" s="621">
        <v>1139</v>
      </c>
      <c r="U1202" s="621">
        <v>0</v>
      </c>
      <c r="V1202" s="621">
        <v>1139</v>
      </c>
      <c r="W1202" s="622">
        <v>0.52759999999999996</v>
      </c>
      <c r="X1202" s="464">
        <v>0</v>
      </c>
      <c r="Y1202" s="464">
        <v>1</v>
      </c>
      <c r="Z1202" s="464">
        <v>1</v>
      </c>
      <c r="AA1202" s="464">
        <v>0</v>
      </c>
      <c r="AB1202" s="464" t="s">
        <v>248</v>
      </c>
      <c r="AC1202" s="463" t="s">
        <v>7865</v>
      </c>
      <c r="AD1202" s="463"/>
      <c r="AE1202" s="463"/>
      <c r="AF1202" s="463"/>
      <c r="AG1202" s="463"/>
      <c r="AH1202" s="463"/>
      <c r="AI1202" s="463"/>
      <c r="AJ1202" s="460"/>
      <c r="AK1202" s="460"/>
      <c r="AL1202" s="460"/>
      <c r="AM1202" s="460"/>
      <c r="AN1202" s="460"/>
      <c r="AO1202" s="460"/>
      <c r="AP1202" s="463" t="s">
        <v>289</v>
      </c>
      <c r="AQ1202" s="463">
        <v>0</v>
      </c>
      <c r="AT1202" s="177" t="s">
        <v>1319</v>
      </c>
      <c r="AU1202" s="392" t="s">
        <v>7244</v>
      </c>
      <c r="AV1202" s="392" t="s">
        <v>7866</v>
      </c>
      <c r="AW1202" s="392" t="s">
        <v>7242</v>
      </c>
      <c r="AX1202" s="450" t="s">
        <v>7242</v>
      </c>
    </row>
    <row r="1203" spans="1:50" ht="35.15" hidden="1" customHeight="1">
      <c r="A1203" s="149">
        <v>1199</v>
      </c>
      <c r="B1203" s="597" t="s">
        <v>248</v>
      </c>
      <c r="C1203" s="597"/>
      <c r="D1203" s="597" t="s">
        <v>7867</v>
      </c>
      <c r="E1203" s="597" t="s">
        <v>2833</v>
      </c>
      <c r="F1203" s="597" t="s">
        <v>281</v>
      </c>
      <c r="G1203" s="597">
        <v>1</v>
      </c>
      <c r="H1203" s="597">
        <v>0</v>
      </c>
      <c r="I1203" s="597" t="s">
        <v>7527</v>
      </c>
      <c r="J1203" s="597" t="s">
        <v>7583</v>
      </c>
      <c r="K1203" s="597" t="s">
        <v>3125</v>
      </c>
      <c r="L1203" s="597" t="s">
        <v>1689</v>
      </c>
      <c r="M1203" s="597" t="s">
        <v>1062</v>
      </c>
      <c r="N1203" s="597" t="s">
        <v>2833</v>
      </c>
      <c r="O1203" s="597" t="s">
        <v>2833</v>
      </c>
      <c r="P1203" s="597" t="s">
        <v>7868</v>
      </c>
      <c r="Q1203" s="597">
        <v>4042</v>
      </c>
      <c r="R1203" s="621">
        <v>4139</v>
      </c>
      <c r="S1203" s="621">
        <v>3894</v>
      </c>
      <c r="T1203" s="621">
        <v>147</v>
      </c>
      <c r="U1203" s="621">
        <v>98</v>
      </c>
      <c r="V1203" s="621">
        <v>245</v>
      </c>
      <c r="W1203" s="622">
        <v>0.94079999999999997</v>
      </c>
      <c r="X1203" s="464">
        <v>0</v>
      </c>
      <c r="Y1203" s="464">
        <v>1</v>
      </c>
      <c r="Z1203" s="464">
        <v>1</v>
      </c>
      <c r="AA1203" s="464">
        <v>0</v>
      </c>
      <c r="AB1203" s="464" t="s">
        <v>248</v>
      </c>
      <c r="AC1203" s="463" t="s">
        <v>7869</v>
      </c>
      <c r="AD1203" s="463"/>
      <c r="AE1203" s="463"/>
      <c r="AF1203" s="463"/>
      <c r="AG1203" s="463"/>
      <c r="AH1203" s="463"/>
      <c r="AI1203" s="463"/>
      <c r="AJ1203" s="460"/>
      <c r="AK1203" s="460"/>
      <c r="AL1203" s="460"/>
      <c r="AM1203" s="460"/>
      <c r="AN1203" s="460"/>
      <c r="AO1203" s="460"/>
      <c r="AP1203" s="463" t="s">
        <v>289</v>
      </c>
      <c r="AQ1203" s="463">
        <v>0</v>
      </c>
      <c r="AT1203" s="177" t="s">
        <v>2944</v>
      </c>
      <c r="AU1203" s="392" t="s">
        <v>7250</v>
      </c>
      <c r="AV1203" s="392" t="s">
        <v>7870</v>
      </c>
      <c r="AW1203" s="392" t="s">
        <v>7871</v>
      </c>
      <c r="AX1203" s="450" t="s">
        <v>7248</v>
      </c>
    </row>
    <row r="1204" spans="1:50" ht="35.15" hidden="1" customHeight="1">
      <c r="A1204" s="149">
        <v>1200</v>
      </c>
      <c r="B1204" s="597" t="s">
        <v>1076</v>
      </c>
      <c r="C1204" s="597"/>
      <c r="D1204" s="597" t="s">
        <v>7872</v>
      </c>
      <c r="E1204" s="597" t="s">
        <v>7873</v>
      </c>
      <c r="F1204" s="597" t="s">
        <v>281</v>
      </c>
      <c r="G1204" s="597">
        <v>1</v>
      </c>
      <c r="H1204" s="597">
        <v>0</v>
      </c>
      <c r="I1204" s="597" t="s">
        <v>7527</v>
      </c>
      <c r="J1204" s="597" t="s">
        <v>7583</v>
      </c>
      <c r="K1204" s="597" t="s">
        <v>2132</v>
      </c>
      <c r="L1204" s="597" t="s">
        <v>1108</v>
      </c>
      <c r="M1204" s="597" t="s">
        <v>1062</v>
      </c>
      <c r="N1204" s="597" t="s">
        <v>7873</v>
      </c>
      <c r="O1204" s="597" t="s">
        <v>7873</v>
      </c>
      <c r="P1204" s="597" t="s">
        <v>7874</v>
      </c>
      <c r="Q1204" s="597">
        <v>5739</v>
      </c>
      <c r="R1204" s="621">
        <v>5596</v>
      </c>
      <c r="S1204" s="621">
        <v>4655</v>
      </c>
      <c r="T1204" s="621">
        <v>894</v>
      </c>
      <c r="U1204" s="621">
        <v>12</v>
      </c>
      <c r="V1204" s="621">
        <v>941</v>
      </c>
      <c r="W1204" s="622">
        <v>0.83179999999999998</v>
      </c>
      <c r="X1204" s="464">
        <v>0</v>
      </c>
      <c r="Y1204" s="464">
        <v>1</v>
      </c>
      <c r="Z1204" s="464">
        <v>1</v>
      </c>
      <c r="AA1204" s="464">
        <v>0</v>
      </c>
      <c r="AB1204" s="464" t="s">
        <v>1076</v>
      </c>
      <c r="AC1204" s="463" t="s">
        <v>7875</v>
      </c>
      <c r="AD1204" s="463"/>
      <c r="AE1204" s="463"/>
      <c r="AF1204" s="463"/>
      <c r="AG1204" s="463"/>
      <c r="AH1204" s="463"/>
      <c r="AI1204" s="463"/>
      <c r="AJ1204" s="460"/>
      <c r="AK1204" s="460"/>
      <c r="AL1204" s="460"/>
      <c r="AM1204" s="460"/>
      <c r="AN1204" s="460"/>
      <c r="AO1204" s="460"/>
      <c r="AP1204" s="463" t="s">
        <v>289</v>
      </c>
      <c r="AQ1204" s="463">
        <v>0</v>
      </c>
      <c r="AT1204" s="177" t="s">
        <v>2944</v>
      </c>
      <c r="AU1204" s="594" t="s">
        <v>7256</v>
      </c>
      <c r="AV1204" s="392" t="s">
        <v>7876</v>
      </c>
      <c r="AW1204" s="595" t="s">
        <v>7877</v>
      </c>
      <c r="AX1204" s="450" t="s">
        <v>7253</v>
      </c>
    </row>
    <row r="1205" spans="1:50" ht="35.15" hidden="1" customHeight="1">
      <c r="A1205" s="149">
        <v>1201</v>
      </c>
      <c r="B1205" s="597" t="s">
        <v>1076</v>
      </c>
      <c r="C1205" s="597"/>
      <c r="D1205" s="597" t="s">
        <v>7878</v>
      </c>
      <c r="E1205" s="597" t="s">
        <v>7879</v>
      </c>
      <c r="F1205" s="597" t="s">
        <v>281</v>
      </c>
      <c r="G1205" s="597">
        <v>1</v>
      </c>
      <c r="H1205" s="597">
        <v>0</v>
      </c>
      <c r="I1205" s="597" t="s">
        <v>7527</v>
      </c>
      <c r="J1205" s="597" t="s">
        <v>7645</v>
      </c>
      <c r="K1205" s="597" t="s">
        <v>2132</v>
      </c>
      <c r="L1205" s="597" t="s">
        <v>1108</v>
      </c>
      <c r="M1205" s="597" t="s">
        <v>1062</v>
      </c>
      <c r="N1205" s="597" t="s">
        <v>7879</v>
      </c>
      <c r="O1205" s="597" t="s">
        <v>7879</v>
      </c>
      <c r="P1205" s="597" t="s">
        <v>7880</v>
      </c>
      <c r="Q1205" s="597">
        <v>2723</v>
      </c>
      <c r="R1205" s="621">
        <v>2740</v>
      </c>
      <c r="S1205" s="621">
        <v>2566</v>
      </c>
      <c r="T1205" s="621">
        <v>135</v>
      </c>
      <c r="U1205" s="621">
        <v>39</v>
      </c>
      <c r="V1205" s="621">
        <v>174</v>
      </c>
      <c r="W1205" s="622">
        <v>0.9365</v>
      </c>
      <c r="X1205" s="464">
        <v>0</v>
      </c>
      <c r="Y1205" s="464">
        <v>1</v>
      </c>
      <c r="Z1205" s="464">
        <v>1</v>
      </c>
      <c r="AA1205" s="464">
        <v>0</v>
      </c>
      <c r="AB1205" s="464" t="s">
        <v>1076</v>
      </c>
      <c r="AC1205" s="463" t="s">
        <v>7881</v>
      </c>
      <c r="AD1205" s="463"/>
      <c r="AE1205" s="463"/>
      <c r="AF1205" s="463"/>
      <c r="AG1205" s="463"/>
      <c r="AH1205" s="463"/>
      <c r="AI1205" s="463"/>
      <c r="AJ1205" s="460"/>
      <c r="AK1205" s="460"/>
      <c r="AL1205" s="460"/>
      <c r="AM1205" s="460"/>
      <c r="AN1205" s="460"/>
      <c r="AO1205" s="460"/>
      <c r="AP1205" s="463" t="s">
        <v>289</v>
      </c>
      <c r="AQ1205" s="463">
        <v>0</v>
      </c>
      <c r="AT1205" s="177" t="s">
        <v>2944</v>
      </c>
      <c r="AU1205" s="594" t="s">
        <v>7262</v>
      </c>
      <c r="AV1205" s="392" t="s">
        <v>7882</v>
      </c>
      <c r="AW1205" s="595" t="s">
        <v>7883</v>
      </c>
      <c r="AX1205" s="450" t="s">
        <v>7260</v>
      </c>
    </row>
    <row r="1206" spans="1:50" ht="35.15" hidden="1" customHeight="1">
      <c r="A1206" s="149">
        <v>1202</v>
      </c>
      <c r="B1206" s="597" t="s">
        <v>248</v>
      </c>
      <c r="C1206" s="597"/>
      <c r="D1206" s="597" t="s">
        <v>7884</v>
      </c>
      <c r="E1206" s="597" t="s">
        <v>7885</v>
      </c>
      <c r="F1206" s="597" t="s">
        <v>281</v>
      </c>
      <c r="G1206" s="597">
        <v>1</v>
      </c>
      <c r="H1206" s="597">
        <v>0</v>
      </c>
      <c r="I1206" s="597" t="s">
        <v>7527</v>
      </c>
      <c r="J1206" s="597" t="s">
        <v>7632</v>
      </c>
      <c r="K1206" s="597" t="s">
        <v>3125</v>
      </c>
      <c r="L1206" s="597" t="s">
        <v>1689</v>
      </c>
      <c r="M1206" s="597" t="s">
        <v>1062</v>
      </c>
      <c r="N1206" s="597" t="s">
        <v>7885</v>
      </c>
      <c r="O1206" s="597" t="s">
        <v>7885</v>
      </c>
      <c r="P1206" s="597" t="s">
        <v>7886</v>
      </c>
      <c r="Q1206" s="597">
        <v>2923</v>
      </c>
      <c r="R1206" s="621">
        <v>3204</v>
      </c>
      <c r="S1206" s="621">
        <v>1680</v>
      </c>
      <c r="T1206" s="621">
        <v>432</v>
      </c>
      <c r="U1206" s="621">
        <v>837</v>
      </c>
      <c r="V1206" s="621">
        <v>1524</v>
      </c>
      <c r="W1206" s="622">
        <v>0.52429999999999999</v>
      </c>
      <c r="X1206" s="464">
        <v>0</v>
      </c>
      <c r="Y1206" s="464">
        <v>0</v>
      </c>
      <c r="Z1206" s="464">
        <v>1</v>
      </c>
      <c r="AA1206" s="464">
        <v>0</v>
      </c>
      <c r="AB1206" s="464" t="s">
        <v>248</v>
      </c>
      <c r="AC1206" s="463" t="s">
        <v>7887</v>
      </c>
      <c r="AD1206" s="463"/>
      <c r="AE1206" s="463"/>
      <c r="AF1206" s="463"/>
      <c r="AG1206" s="463"/>
      <c r="AH1206" s="463"/>
      <c r="AI1206" s="463"/>
      <c r="AJ1206" s="460"/>
      <c r="AK1206" s="460"/>
      <c r="AL1206" s="460"/>
      <c r="AM1206" s="460"/>
      <c r="AN1206" s="460"/>
      <c r="AO1206" s="460"/>
      <c r="AP1206" s="463" t="s">
        <v>289</v>
      </c>
      <c r="AQ1206" s="463">
        <v>0</v>
      </c>
      <c r="AT1206" s="177" t="s">
        <v>2944</v>
      </c>
      <c r="AU1206" s="594" t="s">
        <v>7268</v>
      </c>
      <c r="AV1206" s="392" t="s">
        <v>7888</v>
      </c>
      <c r="AW1206" s="595" t="s">
        <v>7889</v>
      </c>
      <c r="AX1206" s="450" t="s">
        <v>7266</v>
      </c>
    </row>
    <row r="1207" spans="1:50" ht="35.15" hidden="1" customHeight="1">
      <c r="A1207" s="149">
        <v>1203</v>
      </c>
      <c r="B1207" s="597" t="s">
        <v>248</v>
      </c>
      <c r="C1207" s="597"/>
      <c r="D1207" s="597" t="s">
        <v>7890</v>
      </c>
      <c r="E1207" s="597" t="s">
        <v>7891</v>
      </c>
      <c r="F1207" s="597" t="s">
        <v>281</v>
      </c>
      <c r="G1207" s="597">
        <v>1</v>
      </c>
      <c r="H1207" s="597">
        <v>0</v>
      </c>
      <c r="I1207" s="597" t="s">
        <v>7527</v>
      </c>
      <c r="J1207" s="597" t="s">
        <v>7576</v>
      </c>
      <c r="K1207" s="597" t="s">
        <v>3125</v>
      </c>
      <c r="L1207" s="597" t="s">
        <v>1689</v>
      </c>
      <c r="M1207" s="597" t="s">
        <v>1062</v>
      </c>
      <c r="N1207" s="597" t="s">
        <v>7891</v>
      </c>
      <c r="O1207" s="597" t="s">
        <v>7891</v>
      </c>
      <c r="P1207" s="597" t="s">
        <v>7892</v>
      </c>
      <c r="Q1207" s="597">
        <v>2164</v>
      </c>
      <c r="R1207" s="621">
        <v>2180</v>
      </c>
      <c r="S1207" s="621">
        <v>2180</v>
      </c>
      <c r="T1207" s="621">
        <v>0</v>
      </c>
      <c r="U1207" s="621">
        <v>0</v>
      </c>
      <c r="V1207" s="621">
        <v>0</v>
      </c>
      <c r="W1207" s="622">
        <v>1</v>
      </c>
      <c r="X1207" s="464">
        <v>1</v>
      </c>
      <c r="Y1207" s="464">
        <v>0</v>
      </c>
      <c r="Z1207" s="464">
        <v>1</v>
      </c>
      <c r="AA1207" s="464">
        <v>0</v>
      </c>
      <c r="AB1207" s="464" t="s">
        <v>248</v>
      </c>
      <c r="AC1207" s="463" t="s">
        <v>7893</v>
      </c>
      <c r="AD1207" s="463"/>
      <c r="AE1207" s="463"/>
      <c r="AF1207" s="463"/>
      <c r="AG1207" s="463"/>
      <c r="AH1207" s="463"/>
      <c r="AI1207" s="463"/>
      <c r="AJ1207" s="460"/>
      <c r="AK1207" s="460"/>
      <c r="AL1207" s="460"/>
      <c r="AM1207" s="460"/>
      <c r="AN1207" s="460"/>
      <c r="AO1207" s="460"/>
      <c r="AP1207" s="463" t="s">
        <v>289</v>
      </c>
      <c r="AQ1207" s="463">
        <v>0</v>
      </c>
      <c r="AT1207" s="177" t="s">
        <v>2944</v>
      </c>
      <c r="AU1207" s="392" t="s">
        <v>7275</v>
      </c>
      <c r="AV1207" s="392" t="s">
        <v>7894</v>
      </c>
      <c r="AW1207" s="392" t="s">
        <v>7895</v>
      </c>
      <c r="AX1207" s="450" t="s">
        <v>7272</v>
      </c>
    </row>
    <row r="1208" spans="1:50" ht="35.15" hidden="1" customHeight="1">
      <c r="A1208" s="149">
        <v>1204</v>
      </c>
      <c r="B1208" s="597" t="s">
        <v>1076</v>
      </c>
      <c r="C1208" s="597"/>
      <c r="D1208" s="597" t="s">
        <v>7896</v>
      </c>
      <c r="E1208" s="597" t="s">
        <v>7897</v>
      </c>
      <c r="F1208" s="597" t="s">
        <v>281</v>
      </c>
      <c r="G1208" s="597">
        <v>1</v>
      </c>
      <c r="H1208" s="597">
        <v>0</v>
      </c>
      <c r="I1208" s="597" t="s">
        <v>7527</v>
      </c>
      <c r="J1208" s="597" t="s">
        <v>7613</v>
      </c>
      <c r="K1208" s="597" t="s">
        <v>2132</v>
      </c>
      <c r="L1208" s="597" t="s">
        <v>1108</v>
      </c>
      <c r="M1208" s="597" t="s">
        <v>1062</v>
      </c>
      <c r="N1208" s="597" t="s">
        <v>7897</v>
      </c>
      <c r="O1208" s="597" t="s">
        <v>7897</v>
      </c>
      <c r="P1208" s="597" t="s">
        <v>7898</v>
      </c>
      <c r="Q1208" s="597">
        <v>2705</v>
      </c>
      <c r="R1208" s="621">
        <v>2683</v>
      </c>
      <c r="S1208" s="621">
        <v>2641</v>
      </c>
      <c r="T1208" s="621">
        <v>34</v>
      </c>
      <c r="U1208" s="621">
        <v>8</v>
      </c>
      <c r="V1208" s="621">
        <v>42</v>
      </c>
      <c r="W1208" s="622">
        <v>0.98429999999999995</v>
      </c>
      <c r="X1208" s="464">
        <v>1</v>
      </c>
      <c r="Y1208" s="464">
        <v>1</v>
      </c>
      <c r="Z1208" s="464">
        <v>1</v>
      </c>
      <c r="AA1208" s="464">
        <v>1</v>
      </c>
      <c r="AB1208" s="464" t="s">
        <v>1076</v>
      </c>
      <c r="AC1208" s="463" t="s">
        <v>7899</v>
      </c>
      <c r="AD1208" s="463"/>
      <c r="AE1208" s="463"/>
      <c r="AF1208" s="463"/>
      <c r="AG1208" s="463"/>
      <c r="AH1208" s="463"/>
      <c r="AI1208" s="463"/>
      <c r="AJ1208" s="460"/>
      <c r="AK1208" s="460"/>
      <c r="AL1208" s="460"/>
      <c r="AM1208" s="460"/>
      <c r="AN1208" s="460"/>
      <c r="AO1208" s="460"/>
      <c r="AP1208" s="463" t="s">
        <v>289</v>
      </c>
      <c r="AQ1208" s="463">
        <v>0</v>
      </c>
      <c r="AT1208" s="177" t="s">
        <v>2944</v>
      </c>
      <c r="AU1208" s="594" t="s">
        <v>7281</v>
      </c>
      <c r="AV1208" s="392" t="s">
        <v>7900</v>
      </c>
      <c r="AW1208" s="595" t="s">
        <v>7901</v>
      </c>
      <c r="AX1208" s="450" t="s">
        <v>7278</v>
      </c>
    </row>
    <row r="1209" spans="1:50" ht="35.15" hidden="1" customHeight="1">
      <c r="A1209" s="149">
        <v>1205</v>
      </c>
      <c r="B1209" s="597" t="s">
        <v>248</v>
      </c>
      <c r="C1209" s="597"/>
      <c r="D1209" s="597" t="s">
        <v>7902</v>
      </c>
      <c r="E1209" s="597" t="s">
        <v>7903</v>
      </c>
      <c r="F1209" s="597" t="s">
        <v>281</v>
      </c>
      <c r="G1209" s="597">
        <v>1</v>
      </c>
      <c r="H1209" s="597">
        <v>0</v>
      </c>
      <c r="I1209" s="597" t="s">
        <v>7527</v>
      </c>
      <c r="J1209" s="597" t="s">
        <v>7613</v>
      </c>
      <c r="K1209" s="597" t="s">
        <v>7526</v>
      </c>
      <c r="L1209" s="597" t="s">
        <v>1108</v>
      </c>
      <c r="M1209" s="597" t="s">
        <v>1062</v>
      </c>
      <c r="N1209" s="597" t="s">
        <v>7897</v>
      </c>
      <c r="O1209" s="597" t="s">
        <v>7897</v>
      </c>
      <c r="P1209" s="597" t="s">
        <v>7904</v>
      </c>
      <c r="Q1209" s="597">
        <v>3190</v>
      </c>
      <c r="R1209" s="621">
        <v>3116</v>
      </c>
      <c r="S1209" s="621">
        <v>3094</v>
      </c>
      <c r="T1209" s="621">
        <v>15</v>
      </c>
      <c r="U1209" s="621">
        <v>7</v>
      </c>
      <c r="V1209" s="621">
        <v>22</v>
      </c>
      <c r="W1209" s="622">
        <v>0.9929</v>
      </c>
      <c r="X1209" s="464">
        <v>1</v>
      </c>
      <c r="Y1209" s="464">
        <v>1</v>
      </c>
      <c r="Z1209" s="464">
        <v>1</v>
      </c>
      <c r="AA1209" s="464">
        <v>1</v>
      </c>
      <c r="AB1209" s="464" t="s">
        <v>248</v>
      </c>
      <c r="AC1209" s="463" t="s">
        <v>7905</v>
      </c>
      <c r="AD1209" s="463"/>
      <c r="AE1209" s="463"/>
      <c r="AF1209" s="463"/>
      <c r="AG1209" s="463"/>
      <c r="AH1209" s="463"/>
      <c r="AI1209" s="463"/>
      <c r="AJ1209" s="460"/>
      <c r="AK1209" s="460"/>
      <c r="AL1209" s="460"/>
      <c r="AM1209" s="460"/>
      <c r="AN1209" s="460"/>
      <c r="AO1209" s="460"/>
      <c r="AP1209" s="463" t="s">
        <v>289</v>
      </c>
      <c r="AQ1209" s="463">
        <v>0</v>
      </c>
      <c r="AT1209" s="177" t="s">
        <v>1319</v>
      </c>
      <c r="AU1209" s="594" t="s">
        <v>7287</v>
      </c>
      <c r="AV1209" s="392" t="s">
        <v>7906</v>
      </c>
      <c r="AW1209" s="595" t="s">
        <v>7907</v>
      </c>
      <c r="AX1209" s="450" t="s">
        <v>7285</v>
      </c>
    </row>
    <row r="1210" spans="1:50" ht="35.15" hidden="1" customHeight="1">
      <c r="A1210" s="149">
        <v>1206</v>
      </c>
      <c r="B1210" s="597" t="s">
        <v>1076</v>
      </c>
      <c r="C1210" s="597"/>
      <c r="D1210" s="597" t="s">
        <v>7908</v>
      </c>
      <c r="E1210" s="597" t="s">
        <v>7909</v>
      </c>
      <c r="F1210" s="597" t="s">
        <v>281</v>
      </c>
      <c r="G1210" s="597">
        <v>1</v>
      </c>
      <c r="H1210" s="597">
        <v>0</v>
      </c>
      <c r="I1210" s="597" t="s">
        <v>7527</v>
      </c>
      <c r="J1210" s="597" t="s">
        <v>7549</v>
      </c>
      <c r="K1210" s="597" t="s">
        <v>1652</v>
      </c>
      <c r="L1210" s="597" t="s">
        <v>1108</v>
      </c>
      <c r="M1210" s="597" t="s">
        <v>1062</v>
      </c>
      <c r="N1210" s="597" t="s">
        <v>7909</v>
      </c>
      <c r="O1210" s="597" t="s">
        <v>7909</v>
      </c>
      <c r="P1210" s="597" t="s">
        <v>7910</v>
      </c>
      <c r="Q1210" s="597">
        <v>1982</v>
      </c>
      <c r="R1210" s="621">
        <v>1939</v>
      </c>
      <c r="S1210" s="621">
        <v>1893</v>
      </c>
      <c r="T1210" s="621">
        <v>46</v>
      </c>
      <c r="U1210" s="621">
        <v>0</v>
      </c>
      <c r="V1210" s="621">
        <v>46</v>
      </c>
      <c r="W1210" s="622">
        <v>0.97629999999999995</v>
      </c>
      <c r="X1210" s="464">
        <v>0</v>
      </c>
      <c r="Y1210" s="464">
        <v>1</v>
      </c>
      <c r="Z1210" s="464">
        <v>1</v>
      </c>
      <c r="AA1210" s="464">
        <v>0</v>
      </c>
      <c r="AB1210" s="464" t="s">
        <v>1076</v>
      </c>
      <c r="AC1210" s="463" t="s">
        <v>7911</v>
      </c>
      <c r="AD1210" s="463"/>
      <c r="AE1210" s="463"/>
      <c r="AF1210" s="463"/>
      <c r="AG1210" s="463"/>
      <c r="AH1210" s="463"/>
      <c r="AI1210" s="463"/>
      <c r="AJ1210" s="460"/>
      <c r="AK1210" s="460"/>
      <c r="AL1210" s="460"/>
      <c r="AM1210" s="460"/>
      <c r="AN1210" s="460"/>
      <c r="AO1210" s="460"/>
      <c r="AP1210" s="463" t="s">
        <v>289</v>
      </c>
      <c r="AQ1210" s="463">
        <v>0</v>
      </c>
      <c r="AT1210" s="177" t="s">
        <v>1319</v>
      </c>
      <c r="AU1210" s="392" t="s">
        <v>7293</v>
      </c>
      <c r="AV1210" s="392" t="s">
        <v>7912</v>
      </c>
      <c r="AW1210" s="392" t="s">
        <v>7913</v>
      </c>
      <c r="AX1210" s="450" t="s">
        <v>7291</v>
      </c>
    </row>
    <row r="1211" spans="1:50" ht="35.15" hidden="1" customHeight="1">
      <c r="A1211" s="149">
        <v>1207</v>
      </c>
      <c r="B1211" s="597" t="s">
        <v>248</v>
      </c>
      <c r="C1211" s="597"/>
      <c r="D1211" s="597" t="s">
        <v>7914</v>
      </c>
      <c r="E1211" s="597" t="s">
        <v>7915</v>
      </c>
      <c r="F1211" s="597" t="s">
        <v>745</v>
      </c>
      <c r="G1211" s="597">
        <v>0</v>
      </c>
      <c r="H1211" s="597">
        <v>1</v>
      </c>
      <c r="I1211" s="597" t="s">
        <v>7527</v>
      </c>
      <c r="J1211" s="597" t="s">
        <v>7583</v>
      </c>
      <c r="K1211" s="597" t="s">
        <v>7526</v>
      </c>
      <c r="L1211" s="597" t="s">
        <v>1689</v>
      </c>
      <c r="M1211" s="597" t="s">
        <v>1062</v>
      </c>
      <c r="N1211" s="597" t="s">
        <v>7675</v>
      </c>
      <c r="O1211" s="597" t="s">
        <v>7916</v>
      </c>
      <c r="P1211" s="597" t="s">
        <v>7917</v>
      </c>
      <c r="Q1211" s="597">
        <v>2816</v>
      </c>
      <c r="R1211" s="621">
        <v>2841</v>
      </c>
      <c r="S1211" s="621">
        <v>885</v>
      </c>
      <c r="T1211" s="621">
        <v>1950</v>
      </c>
      <c r="U1211" s="621">
        <v>6</v>
      </c>
      <c r="V1211" s="621">
        <v>1956</v>
      </c>
      <c r="W1211" s="622">
        <v>0.3115</v>
      </c>
      <c r="X1211" s="464">
        <v>0</v>
      </c>
      <c r="Y1211" s="464">
        <v>1</v>
      </c>
      <c r="Z1211" s="464">
        <v>0</v>
      </c>
      <c r="AA1211" s="464">
        <v>0</v>
      </c>
      <c r="AB1211" s="464" t="s">
        <v>248</v>
      </c>
      <c r="AC1211" s="463"/>
      <c r="AD1211" s="463"/>
      <c r="AE1211" s="463"/>
      <c r="AF1211" s="463"/>
      <c r="AG1211" s="463"/>
      <c r="AH1211" s="463"/>
      <c r="AI1211" s="463"/>
      <c r="AJ1211" s="460" t="s">
        <v>7918</v>
      </c>
      <c r="AK1211" s="460"/>
      <c r="AL1211" s="460"/>
      <c r="AM1211" s="460"/>
      <c r="AN1211" s="460"/>
      <c r="AO1211" s="460"/>
      <c r="AP1211" s="463" t="s">
        <v>289</v>
      </c>
      <c r="AQ1211" s="463">
        <v>0</v>
      </c>
      <c r="AT1211" s="177" t="s">
        <v>1319</v>
      </c>
      <c r="AU1211" s="392" t="s">
        <v>7299</v>
      </c>
      <c r="AV1211" s="392" t="s">
        <v>7919</v>
      </c>
      <c r="AW1211" s="392" t="s">
        <v>7920</v>
      </c>
      <c r="AX1211" s="450" t="s">
        <v>7297</v>
      </c>
    </row>
    <row r="1212" spans="1:50" ht="35.15" hidden="1" customHeight="1">
      <c r="A1212" s="149">
        <v>1208</v>
      </c>
      <c r="B1212" s="597" t="s">
        <v>248</v>
      </c>
      <c r="C1212" s="597"/>
      <c r="D1212" s="597" t="s">
        <v>7918</v>
      </c>
      <c r="E1212" s="597" t="s">
        <v>7921</v>
      </c>
      <c r="F1212" s="597" t="s">
        <v>281</v>
      </c>
      <c r="G1212" s="597">
        <v>1</v>
      </c>
      <c r="H1212" s="597">
        <v>0</v>
      </c>
      <c r="I1212" s="597" t="s">
        <v>7527</v>
      </c>
      <c r="J1212" s="597" t="s">
        <v>7583</v>
      </c>
      <c r="K1212" s="597" t="s">
        <v>7526</v>
      </c>
      <c r="L1212" s="597" t="s">
        <v>1689</v>
      </c>
      <c r="M1212" s="597" t="s">
        <v>1062</v>
      </c>
      <c r="N1212" s="597" t="s">
        <v>7713</v>
      </c>
      <c r="O1212" s="597" t="s">
        <v>7713</v>
      </c>
      <c r="P1212" s="597" t="s">
        <v>7922</v>
      </c>
      <c r="Q1212" s="597">
        <v>4738</v>
      </c>
      <c r="R1212" s="621">
        <v>4738</v>
      </c>
      <c r="S1212" s="621">
        <v>4175</v>
      </c>
      <c r="T1212" s="621">
        <v>535</v>
      </c>
      <c r="U1212" s="621">
        <v>28</v>
      </c>
      <c r="V1212" s="621">
        <v>563</v>
      </c>
      <c r="W1212" s="622">
        <v>0.88119999999999998</v>
      </c>
      <c r="X1212" s="464">
        <v>0</v>
      </c>
      <c r="Y1212" s="464">
        <v>1</v>
      </c>
      <c r="Z1212" s="464">
        <v>0</v>
      </c>
      <c r="AA1212" s="464">
        <v>0</v>
      </c>
      <c r="AB1212" s="464" t="s">
        <v>248</v>
      </c>
      <c r="AC1212" s="463" t="s">
        <v>7923</v>
      </c>
      <c r="AD1212" s="463"/>
      <c r="AE1212" s="463"/>
      <c r="AF1212" s="463"/>
      <c r="AG1212" s="463"/>
      <c r="AH1212" s="463"/>
      <c r="AI1212" s="463"/>
      <c r="AJ1212" s="460"/>
      <c r="AK1212" s="460"/>
      <c r="AL1212" s="460"/>
      <c r="AM1212" s="460"/>
      <c r="AN1212" s="460"/>
      <c r="AO1212" s="460"/>
      <c r="AP1212" s="624" t="s">
        <v>323</v>
      </c>
      <c r="AQ1212" s="463">
        <v>2</v>
      </c>
      <c r="AT1212" s="177" t="s">
        <v>2944</v>
      </c>
      <c r="AU1212" s="594" t="s">
        <v>7305</v>
      </c>
      <c r="AV1212" s="392" t="s">
        <v>7924</v>
      </c>
      <c r="AW1212" s="595" t="s">
        <v>7925</v>
      </c>
      <c r="AX1212" s="450" t="s">
        <v>7303</v>
      </c>
    </row>
    <row r="1213" spans="1:50" ht="35.15" hidden="1" customHeight="1">
      <c r="A1213" s="149">
        <v>1209</v>
      </c>
      <c r="B1213" s="597" t="s">
        <v>248</v>
      </c>
      <c r="C1213" s="597"/>
      <c r="D1213" s="597" t="s">
        <v>7926</v>
      </c>
      <c r="E1213" s="597" t="s">
        <v>7927</v>
      </c>
      <c r="F1213" s="597" t="s">
        <v>281</v>
      </c>
      <c r="G1213" s="597">
        <v>1</v>
      </c>
      <c r="H1213" s="597">
        <v>0</v>
      </c>
      <c r="I1213" s="597" t="s">
        <v>7527</v>
      </c>
      <c r="J1213" s="597" t="s">
        <v>7583</v>
      </c>
      <c r="K1213" s="597" t="s">
        <v>7526</v>
      </c>
      <c r="L1213" s="597" t="s">
        <v>1689</v>
      </c>
      <c r="M1213" s="597" t="s">
        <v>1062</v>
      </c>
      <c r="N1213" s="597" t="s">
        <v>7663</v>
      </c>
      <c r="O1213" s="597" t="s">
        <v>7663</v>
      </c>
      <c r="P1213" s="597" t="s">
        <v>7928</v>
      </c>
      <c r="Q1213" s="597">
        <v>2555</v>
      </c>
      <c r="R1213" s="621">
        <v>2555</v>
      </c>
      <c r="S1213" s="621">
        <v>1669</v>
      </c>
      <c r="T1213" s="621">
        <v>860</v>
      </c>
      <c r="U1213" s="621">
        <v>26</v>
      </c>
      <c r="V1213" s="621">
        <v>886</v>
      </c>
      <c r="W1213" s="622">
        <v>0.6532</v>
      </c>
      <c r="X1213" s="464">
        <v>0</v>
      </c>
      <c r="Y1213" s="464">
        <v>1</v>
      </c>
      <c r="Z1213" s="464">
        <v>1</v>
      </c>
      <c r="AA1213" s="464">
        <v>0</v>
      </c>
      <c r="AB1213" s="464" t="s">
        <v>248</v>
      </c>
      <c r="AC1213" s="463" t="s">
        <v>7929</v>
      </c>
      <c r="AD1213" s="463"/>
      <c r="AE1213" s="463"/>
      <c r="AF1213" s="463"/>
      <c r="AG1213" s="463"/>
      <c r="AH1213" s="463"/>
      <c r="AI1213" s="463"/>
      <c r="AJ1213" s="460"/>
      <c r="AK1213" s="460"/>
      <c r="AL1213" s="460"/>
      <c r="AM1213" s="460"/>
      <c r="AN1213" s="460"/>
      <c r="AO1213" s="460"/>
      <c r="AP1213" s="463" t="s">
        <v>289</v>
      </c>
      <c r="AQ1213" s="463">
        <v>0</v>
      </c>
      <c r="AT1213" s="177" t="s">
        <v>2944</v>
      </c>
      <c r="AU1213" s="392" t="s">
        <v>7311</v>
      </c>
      <c r="AV1213" s="392" t="s">
        <v>7930</v>
      </c>
      <c r="AW1213" s="392" t="s">
        <v>7931</v>
      </c>
      <c r="AX1213" s="450" t="s">
        <v>7309</v>
      </c>
    </row>
    <row r="1214" spans="1:50" ht="35.15" hidden="1" customHeight="1">
      <c r="A1214" s="149">
        <v>1210</v>
      </c>
      <c r="B1214" s="597" t="s">
        <v>248</v>
      </c>
      <c r="C1214" s="597"/>
      <c r="D1214" s="597" t="s">
        <v>7932</v>
      </c>
      <c r="E1214" s="597" t="s">
        <v>7933</v>
      </c>
      <c r="F1214" s="597" t="s">
        <v>281</v>
      </c>
      <c r="G1214" s="597">
        <v>2</v>
      </c>
      <c r="H1214" s="597">
        <v>0</v>
      </c>
      <c r="I1214" s="597" t="s">
        <v>7527</v>
      </c>
      <c r="J1214" s="597" t="s">
        <v>7583</v>
      </c>
      <c r="K1214" s="597" t="s">
        <v>7526</v>
      </c>
      <c r="L1214" s="597" t="s">
        <v>1108</v>
      </c>
      <c r="M1214" s="597" t="s">
        <v>1062</v>
      </c>
      <c r="N1214" s="597" t="s">
        <v>7862</v>
      </c>
      <c r="O1214" s="597" t="s">
        <v>7862</v>
      </c>
      <c r="P1214" s="597" t="s">
        <v>7934</v>
      </c>
      <c r="Q1214" s="597">
        <v>2054</v>
      </c>
      <c r="R1214" s="621">
        <v>2054</v>
      </c>
      <c r="S1214" s="621">
        <v>0</v>
      </c>
      <c r="T1214" s="621">
        <v>2026</v>
      </c>
      <c r="U1214" s="621">
        <v>28</v>
      </c>
      <c r="V1214" s="621">
        <v>2054</v>
      </c>
      <c r="W1214" s="622">
        <v>0</v>
      </c>
      <c r="X1214" s="464">
        <v>0</v>
      </c>
      <c r="Y1214" s="464">
        <v>0</v>
      </c>
      <c r="Z1214" s="464">
        <v>0</v>
      </c>
      <c r="AA1214" s="464">
        <v>0</v>
      </c>
      <c r="AB1214" s="464" t="s">
        <v>248</v>
      </c>
      <c r="AC1214" s="463" t="s">
        <v>7935</v>
      </c>
      <c r="AD1214" s="463" t="s">
        <v>7936</v>
      </c>
      <c r="AE1214" s="463"/>
      <c r="AF1214" s="463"/>
      <c r="AG1214" s="463"/>
      <c r="AH1214" s="463"/>
      <c r="AI1214" s="463"/>
      <c r="AJ1214" s="460"/>
      <c r="AK1214" s="460"/>
      <c r="AL1214" s="460"/>
      <c r="AM1214" s="460"/>
      <c r="AN1214" s="460"/>
      <c r="AO1214" s="460"/>
      <c r="AP1214" s="463" t="s">
        <v>289</v>
      </c>
      <c r="AQ1214" s="463">
        <v>0</v>
      </c>
      <c r="AT1214" s="177" t="s">
        <v>2944</v>
      </c>
      <c r="AU1214" s="594" t="s">
        <v>7317</v>
      </c>
      <c r="AV1214" s="392" t="s">
        <v>7937</v>
      </c>
      <c r="AW1214" s="595" t="s">
        <v>7938</v>
      </c>
      <c r="AX1214" s="450" t="s">
        <v>7315</v>
      </c>
    </row>
    <row r="1215" spans="1:50" ht="35.15" hidden="1" customHeight="1">
      <c r="A1215" s="149">
        <v>1211</v>
      </c>
      <c r="B1215" s="597" t="s">
        <v>248</v>
      </c>
      <c r="C1215" s="597"/>
      <c r="D1215" s="597" t="s">
        <v>7939</v>
      </c>
      <c r="E1215" s="597" t="s">
        <v>7940</v>
      </c>
      <c r="F1215" s="597" t="s">
        <v>745</v>
      </c>
      <c r="G1215" s="597">
        <v>0</v>
      </c>
      <c r="H1215" s="597">
        <v>1</v>
      </c>
      <c r="I1215" s="597" t="s">
        <v>7527</v>
      </c>
      <c r="J1215" s="597" t="s">
        <v>7570</v>
      </c>
      <c r="K1215" s="597" t="s">
        <v>3125</v>
      </c>
      <c r="L1215" s="597" t="s">
        <v>1689</v>
      </c>
      <c r="M1215" s="597" t="s">
        <v>1062</v>
      </c>
      <c r="N1215" s="597" t="s">
        <v>7940</v>
      </c>
      <c r="O1215" s="597" t="s">
        <v>7940</v>
      </c>
      <c r="P1215" s="597" t="s">
        <v>7941</v>
      </c>
      <c r="Q1215" s="597">
        <v>3310</v>
      </c>
      <c r="R1215" s="621">
        <v>3315</v>
      </c>
      <c r="S1215" s="621">
        <v>2522</v>
      </c>
      <c r="T1215" s="621">
        <v>645</v>
      </c>
      <c r="U1215" s="621">
        <v>148</v>
      </c>
      <c r="V1215" s="621">
        <v>793</v>
      </c>
      <c r="W1215" s="622">
        <v>0.76080000000000003</v>
      </c>
      <c r="X1215" s="464">
        <v>0</v>
      </c>
      <c r="Y1215" s="464">
        <v>1</v>
      </c>
      <c r="Z1215" s="464">
        <v>1</v>
      </c>
      <c r="AA1215" s="464">
        <v>0</v>
      </c>
      <c r="AB1215" s="464" t="s">
        <v>248</v>
      </c>
      <c r="AC1215" s="463"/>
      <c r="AD1215" s="463"/>
      <c r="AE1215" s="463"/>
      <c r="AF1215" s="463"/>
      <c r="AG1215" s="463"/>
      <c r="AH1215" s="463"/>
      <c r="AI1215" s="463"/>
      <c r="AJ1215" s="460" t="s">
        <v>7568</v>
      </c>
      <c r="AK1215" s="460"/>
      <c r="AL1215" s="460"/>
      <c r="AM1215" s="460"/>
      <c r="AN1215" s="460"/>
      <c r="AO1215" s="460"/>
      <c r="AP1215" s="463" t="s">
        <v>289</v>
      </c>
      <c r="AQ1215" s="463">
        <v>0</v>
      </c>
      <c r="AT1215" s="177" t="s">
        <v>1319</v>
      </c>
      <c r="AU1215" s="392" t="s">
        <v>7323</v>
      </c>
      <c r="AV1215" s="392" t="s">
        <v>7942</v>
      </c>
      <c r="AW1215" s="392" t="s">
        <v>7943</v>
      </c>
      <c r="AX1215" s="450" t="s">
        <v>7321</v>
      </c>
    </row>
    <row r="1216" spans="1:50" ht="35.15" hidden="1" customHeight="1">
      <c r="A1216" s="149">
        <v>1212</v>
      </c>
      <c r="B1216" s="597" t="s">
        <v>248</v>
      </c>
      <c r="C1216" s="597"/>
      <c r="D1216" s="597" t="s">
        <v>7944</v>
      </c>
      <c r="E1216" s="597" t="s">
        <v>7945</v>
      </c>
      <c r="F1216" s="597" t="s">
        <v>745</v>
      </c>
      <c r="G1216" s="597">
        <v>0</v>
      </c>
      <c r="H1216" s="597">
        <v>1</v>
      </c>
      <c r="I1216" s="597" t="s">
        <v>7527</v>
      </c>
      <c r="J1216" s="597" t="s">
        <v>7583</v>
      </c>
      <c r="K1216" s="597" t="s">
        <v>7526</v>
      </c>
      <c r="L1216" s="597" t="s">
        <v>1689</v>
      </c>
      <c r="M1216" s="597" t="s">
        <v>1062</v>
      </c>
      <c r="N1216" s="597" t="s">
        <v>7713</v>
      </c>
      <c r="O1216" s="597" t="s">
        <v>7713</v>
      </c>
      <c r="P1216" s="597" t="s">
        <v>7946</v>
      </c>
      <c r="Q1216" s="597">
        <v>2649</v>
      </c>
      <c r="R1216" s="621">
        <v>2649</v>
      </c>
      <c r="S1216" s="621">
        <v>0</v>
      </c>
      <c r="T1216" s="621">
        <v>2649</v>
      </c>
      <c r="U1216" s="621">
        <v>0</v>
      </c>
      <c r="V1216" s="621">
        <v>2649</v>
      </c>
      <c r="W1216" s="622">
        <v>0</v>
      </c>
      <c r="X1216" s="464">
        <v>0</v>
      </c>
      <c r="Y1216" s="464">
        <v>1</v>
      </c>
      <c r="Z1216" s="464">
        <v>0</v>
      </c>
      <c r="AA1216" s="464">
        <v>0</v>
      </c>
      <c r="AB1216" s="464" t="s">
        <v>248</v>
      </c>
      <c r="AC1216" s="463"/>
      <c r="AD1216" s="463"/>
      <c r="AE1216" s="463"/>
      <c r="AF1216" s="463"/>
      <c r="AG1216" s="463"/>
      <c r="AH1216" s="463"/>
      <c r="AI1216" s="463"/>
      <c r="AJ1216" s="460" t="s">
        <v>7918</v>
      </c>
      <c r="AK1216" s="460"/>
      <c r="AL1216" s="460"/>
      <c r="AM1216" s="460"/>
      <c r="AN1216" s="460"/>
      <c r="AO1216" s="460"/>
      <c r="AP1216" s="463" t="s">
        <v>289</v>
      </c>
      <c r="AQ1216" s="463">
        <v>0</v>
      </c>
      <c r="AT1216" s="177" t="s">
        <v>1319</v>
      </c>
      <c r="AU1216" s="594" t="s">
        <v>7330</v>
      </c>
      <c r="AV1216" s="392" t="s">
        <v>7947</v>
      </c>
      <c r="AW1216" s="595" t="s">
        <v>7327</v>
      </c>
      <c r="AX1216" s="450" t="s">
        <v>7327</v>
      </c>
    </row>
    <row r="1217" spans="1:50" ht="35.15" hidden="1" customHeight="1">
      <c r="A1217" s="149">
        <v>1213</v>
      </c>
      <c r="B1217" s="597" t="s">
        <v>1319</v>
      </c>
      <c r="C1217" s="597"/>
      <c r="D1217" s="597" t="s">
        <v>7948</v>
      </c>
      <c r="E1217" s="597" t="s">
        <v>1319</v>
      </c>
      <c r="F1217" s="597" t="s">
        <v>281</v>
      </c>
      <c r="G1217" s="597">
        <v>2</v>
      </c>
      <c r="H1217" s="597">
        <v>0</v>
      </c>
      <c r="I1217" s="597" t="s">
        <v>7949</v>
      </c>
      <c r="J1217" s="597" t="s">
        <v>7950</v>
      </c>
      <c r="K1217" s="597" t="s">
        <v>1319</v>
      </c>
      <c r="L1217" s="597" t="s">
        <v>1322</v>
      </c>
      <c r="M1217" s="597" t="s">
        <v>285</v>
      </c>
      <c r="N1217" s="597" t="s">
        <v>1319</v>
      </c>
      <c r="O1217" s="597" t="s">
        <v>7951</v>
      </c>
      <c r="P1217" s="597" t="s">
        <v>7952</v>
      </c>
      <c r="Q1217" s="597">
        <v>992065</v>
      </c>
      <c r="R1217" s="621">
        <v>949577</v>
      </c>
      <c r="S1217" s="621">
        <v>931601</v>
      </c>
      <c r="T1217" s="621">
        <v>17421</v>
      </c>
      <c r="U1217" s="621">
        <v>555</v>
      </c>
      <c r="V1217" s="621">
        <v>17976</v>
      </c>
      <c r="W1217" s="622">
        <v>0.98109999999999997</v>
      </c>
      <c r="X1217" s="464">
        <v>0</v>
      </c>
      <c r="Y1217" s="464">
        <v>1</v>
      </c>
      <c r="Z1217" s="464">
        <v>1</v>
      </c>
      <c r="AA1217" s="464">
        <v>0</v>
      </c>
      <c r="AB1217" s="464" t="s">
        <v>1319</v>
      </c>
      <c r="AC1217" s="463" t="s">
        <v>7953</v>
      </c>
      <c r="AD1217" s="463" t="s">
        <v>7954</v>
      </c>
      <c r="AE1217" s="463"/>
      <c r="AF1217" s="463"/>
      <c r="AG1217" s="463"/>
      <c r="AH1217" s="463"/>
      <c r="AI1217" s="463"/>
      <c r="AJ1217" s="460"/>
      <c r="AK1217" s="460"/>
      <c r="AL1217" s="460"/>
      <c r="AM1217" s="460"/>
      <c r="AN1217" s="460"/>
      <c r="AO1217" s="460"/>
      <c r="AP1217" s="463" t="s">
        <v>289</v>
      </c>
      <c r="AQ1217" s="463">
        <v>0</v>
      </c>
      <c r="AT1217" s="177" t="s">
        <v>2944</v>
      </c>
      <c r="AU1217" s="594" t="s">
        <v>7336</v>
      </c>
      <c r="AV1217" s="392" t="s">
        <v>7955</v>
      </c>
      <c r="AW1217" s="595" t="s">
        <v>7956</v>
      </c>
      <c r="AX1217" s="450" t="s">
        <v>7334</v>
      </c>
    </row>
    <row r="1218" spans="1:50" ht="35.15" hidden="1" customHeight="1">
      <c r="A1218" s="149">
        <v>1214</v>
      </c>
      <c r="B1218" s="597" t="s">
        <v>1319</v>
      </c>
      <c r="C1218" s="597"/>
      <c r="D1218" s="597" t="s">
        <v>7957</v>
      </c>
      <c r="E1218" s="597" t="s">
        <v>7958</v>
      </c>
      <c r="F1218" s="597" t="s">
        <v>281</v>
      </c>
      <c r="G1218" s="597">
        <v>1</v>
      </c>
      <c r="H1218" s="597">
        <v>0</v>
      </c>
      <c r="I1218" s="597" t="s">
        <v>7949</v>
      </c>
      <c r="J1218" s="597" t="s">
        <v>3972</v>
      </c>
      <c r="K1218" s="597" t="s">
        <v>1319</v>
      </c>
      <c r="L1218" s="597" t="s">
        <v>1322</v>
      </c>
      <c r="M1218" s="597" t="s">
        <v>285</v>
      </c>
      <c r="N1218" s="597" t="s">
        <v>7959</v>
      </c>
      <c r="O1218" s="597" t="s">
        <v>7960</v>
      </c>
      <c r="P1218" s="597" t="s">
        <v>7961</v>
      </c>
      <c r="Q1218" s="597">
        <v>86810</v>
      </c>
      <c r="R1218" s="621">
        <v>90368</v>
      </c>
      <c r="S1218" s="621">
        <v>90047</v>
      </c>
      <c r="T1218" s="621">
        <v>231</v>
      </c>
      <c r="U1218" s="621">
        <v>90</v>
      </c>
      <c r="V1218" s="621">
        <v>321</v>
      </c>
      <c r="W1218" s="622">
        <v>0.99639999999999995</v>
      </c>
      <c r="X1218" s="464">
        <v>1</v>
      </c>
      <c r="Y1218" s="464">
        <v>1</v>
      </c>
      <c r="Z1218" s="464">
        <v>1</v>
      </c>
      <c r="AA1218" s="464">
        <v>1</v>
      </c>
      <c r="AB1218" s="464" t="s">
        <v>1319</v>
      </c>
      <c r="AC1218" s="463" t="s">
        <v>7962</v>
      </c>
      <c r="AD1218" s="463"/>
      <c r="AE1218" s="463"/>
      <c r="AF1218" s="463"/>
      <c r="AG1218" s="463"/>
      <c r="AH1218" s="463"/>
      <c r="AI1218" s="463"/>
      <c r="AJ1218" s="460"/>
      <c r="AK1218" s="460"/>
      <c r="AL1218" s="460"/>
      <c r="AM1218" s="460"/>
      <c r="AN1218" s="460"/>
      <c r="AO1218" s="460"/>
      <c r="AP1218" s="463" t="s">
        <v>289</v>
      </c>
      <c r="AQ1218" s="463">
        <v>0</v>
      </c>
      <c r="AT1218" s="177" t="s">
        <v>1319</v>
      </c>
      <c r="AU1218" s="392" t="s">
        <v>7343</v>
      </c>
      <c r="AV1218" s="392" t="s">
        <v>7963</v>
      </c>
      <c r="AW1218" s="392" t="s">
        <v>7964</v>
      </c>
      <c r="AX1218" s="450" t="s">
        <v>7340</v>
      </c>
    </row>
    <row r="1219" spans="1:50" ht="35.15" hidden="1" customHeight="1">
      <c r="A1219" s="149">
        <v>1215</v>
      </c>
      <c r="B1219" s="597" t="s">
        <v>1319</v>
      </c>
      <c r="C1219" s="597"/>
      <c r="D1219" s="597" t="s">
        <v>7965</v>
      </c>
      <c r="E1219" s="597" t="s">
        <v>2300</v>
      </c>
      <c r="F1219" s="597" t="s">
        <v>281</v>
      </c>
      <c r="G1219" s="597">
        <v>1</v>
      </c>
      <c r="H1219" s="597">
        <v>0</v>
      </c>
      <c r="I1219" s="597" t="s">
        <v>7949</v>
      </c>
      <c r="J1219" s="597" t="s">
        <v>7966</v>
      </c>
      <c r="K1219" s="597" t="s">
        <v>2300</v>
      </c>
      <c r="L1219" s="597" t="s">
        <v>1322</v>
      </c>
      <c r="M1219" s="597" t="s">
        <v>285</v>
      </c>
      <c r="N1219" s="597" t="s">
        <v>2300</v>
      </c>
      <c r="O1219" s="597" t="s">
        <v>7967</v>
      </c>
      <c r="P1219" s="597" t="s">
        <v>7968</v>
      </c>
      <c r="Q1219" s="597">
        <v>155943</v>
      </c>
      <c r="R1219" s="621">
        <v>146913</v>
      </c>
      <c r="S1219" s="621">
        <v>144914</v>
      </c>
      <c r="T1219" s="621">
        <v>1452</v>
      </c>
      <c r="U1219" s="621">
        <v>547</v>
      </c>
      <c r="V1219" s="621">
        <v>1999</v>
      </c>
      <c r="W1219" s="622">
        <v>0.98640000000000005</v>
      </c>
      <c r="X1219" s="464">
        <v>1</v>
      </c>
      <c r="Y1219" s="464">
        <v>1</v>
      </c>
      <c r="Z1219" s="464">
        <v>1</v>
      </c>
      <c r="AA1219" s="464">
        <v>1</v>
      </c>
      <c r="AB1219" s="464" t="s">
        <v>1319</v>
      </c>
      <c r="AC1219" s="463" t="s">
        <v>7969</v>
      </c>
      <c r="AD1219" s="463"/>
      <c r="AE1219" s="463"/>
      <c r="AF1219" s="463"/>
      <c r="AG1219" s="463"/>
      <c r="AH1219" s="463"/>
      <c r="AI1219" s="463"/>
      <c r="AJ1219" s="460"/>
      <c r="AK1219" s="460"/>
      <c r="AL1219" s="460"/>
      <c r="AM1219" s="460"/>
      <c r="AN1219" s="460"/>
      <c r="AO1219" s="460"/>
      <c r="AP1219" s="463" t="s">
        <v>289</v>
      </c>
      <c r="AQ1219" s="463">
        <v>0</v>
      </c>
      <c r="AT1219" s="177" t="s">
        <v>2944</v>
      </c>
      <c r="AU1219" s="392" t="s">
        <v>7349</v>
      </c>
      <c r="AV1219" s="392" t="s">
        <v>7970</v>
      </c>
      <c r="AW1219" s="392" t="s">
        <v>7971</v>
      </c>
      <c r="AX1219" s="450" t="s">
        <v>7347</v>
      </c>
    </row>
    <row r="1220" spans="1:50" ht="35.15" hidden="1" customHeight="1">
      <c r="A1220" s="149">
        <v>1216</v>
      </c>
      <c r="B1220" s="597" t="s">
        <v>1069</v>
      </c>
      <c r="C1220" s="597"/>
      <c r="D1220" s="597" t="s">
        <v>7972</v>
      </c>
      <c r="E1220" s="597" t="s">
        <v>2605</v>
      </c>
      <c r="F1220" s="597" t="s">
        <v>281</v>
      </c>
      <c r="G1220" s="597">
        <v>1</v>
      </c>
      <c r="H1220" s="597">
        <v>0</v>
      </c>
      <c r="I1220" s="597" t="s">
        <v>7949</v>
      </c>
      <c r="J1220" s="597" t="s">
        <v>7973</v>
      </c>
      <c r="K1220" s="597" t="s">
        <v>2605</v>
      </c>
      <c r="L1220" s="597" t="s">
        <v>1322</v>
      </c>
      <c r="M1220" s="597" t="s">
        <v>285</v>
      </c>
      <c r="N1220" s="597" t="s">
        <v>2605</v>
      </c>
      <c r="O1220" s="597" t="s">
        <v>7974</v>
      </c>
      <c r="P1220" s="597" t="s">
        <v>7975</v>
      </c>
      <c r="Q1220" s="597">
        <v>231318</v>
      </c>
      <c r="R1220" s="621">
        <v>104952</v>
      </c>
      <c r="S1220" s="621">
        <v>104067</v>
      </c>
      <c r="T1220" s="621">
        <v>720</v>
      </c>
      <c r="U1220" s="621">
        <v>165</v>
      </c>
      <c r="V1220" s="621">
        <v>885</v>
      </c>
      <c r="W1220" s="622">
        <v>0.99160000000000004</v>
      </c>
      <c r="X1220" s="464">
        <v>1</v>
      </c>
      <c r="Y1220" s="464">
        <v>1</v>
      </c>
      <c r="Z1220" s="464">
        <v>1</v>
      </c>
      <c r="AA1220" s="464">
        <v>1</v>
      </c>
      <c r="AB1220" s="464" t="s">
        <v>1069</v>
      </c>
      <c r="AC1220" s="463" t="s">
        <v>7976</v>
      </c>
      <c r="AD1220" s="463"/>
      <c r="AE1220" s="463"/>
      <c r="AF1220" s="463"/>
      <c r="AG1220" s="463"/>
      <c r="AH1220" s="463"/>
      <c r="AI1220" s="463"/>
      <c r="AJ1220" s="460"/>
      <c r="AK1220" s="460"/>
      <c r="AL1220" s="460"/>
      <c r="AM1220" s="460"/>
      <c r="AN1220" s="460"/>
      <c r="AO1220" s="460"/>
      <c r="AP1220" s="463" t="s">
        <v>289</v>
      </c>
      <c r="AQ1220" s="463">
        <v>0</v>
      </c>
      <c r="AT1220" s="177" t="s">
        <v>1319</v>
      </c>
      <c r="AU1220" s="392" t="s">
        <v>7355</v>
      </c>
      <c r="AV1220" s="392" t="s">
        <v>7977</v>
      </c>
      <c r="AW1220" s="392" t="s">
        <v>7978</v>
      </c>
      <c r="AX1220" s="450" t="s">
        <v>7353</v>
      </c>
    </row>
    <row r="1221" spans="1:50" ht="35.15" hidden="1" customHeight="1">
      <c r="A1221" s="149">
        <v>1217</v>
      </c>
      <c r="B1221" s="597" t="s">
        <v>1319</v>
      </c>
      <c r="C1221" s="597"/>
      <c r="D1221" s="597" t="s">
        <v>7979</v>
      </c>
      <c r="E1221" s="597" t="s">
        <v>7980</v>
      </c>
      <c r="F1221" s="597" t="s">
        <v>281</v>
      </c>
      <c r="G1221" s="597">
        <v>2</v>
      </c>
      <c r="H1221" s="597">
        <v>0</v>
      </c>
      <c r="I1221" s="597" t="s">
        <v>7949</v>
      </c>
      <c r="J1221" s="597" t="s">
        <v>7980</v>
      </c>
      <c r="K1221" s="597" t="s">
        <v>7981</v>
      </c>
      <c r="L1221" s="597" t="s">
        <v>1322</v>
      </c>
      <c r="M1221" s="597" t="s">
        <v>285</v>
      </c>
      <c r="N1221" s="597" t="s">
        <v>7980</v>
      </c>
      <c r="O1221" s="597" t="s">
        <v>7982</v>
      </c>
      <c r="P1221" s="597" t="s">
        <v>7983</v>
      </c>
      <c r="Q1221" s="597">
        <v>101000</v>
      </c>
      <c r="R1221" s="621">
        <v>102692</v>
      </c>
      <c r="S1221" s="621">
        <v>101156</v>
      </c>
      <c r="T1221" s="621">
        <v>1349</v>
      </c>
      <c r="U1221" s="621">
        <v>187</v>
      </c>
      <c r="V1221" s="621">
        <v>1536</v>
      </c>
      <c r="W1221" s="622">
        <v>0.98499999999999999</v>
      </c>
      <c r="X1221" s="464">
        <v>1</v>
      </c>
      <c r="Y1221" s="464">
        <v>1</v>
      </c>
      <c r="Z1221" s="464">
        <v>1</v>
      </c>
      <c r="AA1221" s="464">
        <v>1</v>
      </c>
      <c r="AB1221" s="464" t="s">
        <v>1319</v>
      </c>
      <c r="AC1221" s="463" t="s">
        <v>7984</v>
      </c>
      <c r="AD1221" s="463" t="s">
        <v>7985</v>
      </c>
      <c r="AE1221" s="463"/>
      <c r="AF1221" s="463"/>
      <c r="AG1221" s="463"/>
      <c r="AH1221" s="463"/>
      <c r="AI1221" s="463"/>
      <c r="AJ1221" s="460"/>
      <c r="AK1221" s="460"/>
      <c r="AL1221" s="460"/>
      <c r="AM1221" s="460"/>
      <c r="AN1221" s="460"/>
      <c r="AO1221" s="460"/>
      <c r="AP1221" s="463" t="s">
        <v>289</v>
      </c>
      <c r="AQ1221" s="463">
        <v>0</v>
      </c>
      <c r="AT1221" s="177" t="s">
        <v>1319</v>
      </c>
      <c r="AU1221" s="392" t="s">
        <v>7356</v>
      </c>
      <c r="AV1221" s="392" t="s">
        <v>7986</v>
      </c>
      <c r="AW1221" s="392" t="s">
        <v>7987</v>
      </c>
      <c r="AX1221" s="450" t="s">
        <v>7353</v>
      </c>
    </row>
    <row r="1222" spans="1:50" ht="35.15" hidden="1" customHeight="1">
      <c r="A1222" s="149">
        <v>1218</v>
      </c>
      <c r="B1222" s="597" t="s">
        <v>279</v>
      </c>
      <c r="C1222" s="597"/>
      <c r="D1222" s="597" t="s">
        <v>7988</v>
      </c>
      <c r="E1222" s="597" t="s">
        <v>476</v>
      </c>
      <c r="F1222" s="597" t="s">
        <v>281</v>
      </c>
      <c r="G1222" s="597">
        <v>1</v>
      </c>
      <c r="H1222" s="597">
        <v>0</v>
      </c>
      <c r="I1222" s="597" t="s">
        <v>7949</v>
      </c>
      <c r="J1222" s="597" t="s">
        <v>476</v>
      </c>
      <c r="K1222" s="597" t="s">
        <v>476</v>
      </c>
      <c r="L1222" s="597" t="s">
        <v>284</v>
      </c>
      <c r="M1222" s="597" t="s">
        <v>285</v>
      </c>
      <c r="N1222" s="597" t="s">
        <v>476</v>
      </c>
      <c r="O1222" s="597" t="s">
        <v>7989</v>
      </c>
      <c r="P1222" s="597" t="s">
        <v>7990</v>
      </c>
      <c r="Q1222" s="597">
        <v>87063</v>
      </c>
      <c r="R1222" s="621">
        <v>86339</v>
      </c>
      <c r="S1222" s="621">
        <v>84729</v>
      </c>
      <c r="T1222" s="621">
        <v>1393</v>
      </c>
      <c r="U1222" s="621">
        <v>217</v>
      </c>
      <c r="V1222" s="621">
        <v>1610</v>
      </c>
      <c r="W1222" s="622">
        <v>0.98140000000000005</v>
      </c>
      <c r="X1222" s="464">
        <v>1</v>
      </c>
      <c r="Y1222" s="464">
        <v>1</v>
      </c>
      <c r="Z1222" s="464">
        <v>1</v>
      </c>
      <c r="AA1222" s="464">
        <v>1</v>
      </c>
      <c r="AB1222" s="464" t="s">
        <v>279</v>
      </c>
      <c r="AC1222" s="463" t="s">
        <v>7991</v>
      </c>
      <c r="AD1222" s="463"/>
      <c r="AE1222" s="463"/>
      <c r="AF1222" s="463"/>
      <c r="AG1222" s="463"/>
      <c r="AH1222" s="463"/>
      <c r="AI1222" s="463"/>
      <c r="AJ1222" s="460"/>
      <c r="AK1222" s="460"/>
      <c r="AL1222" s="460"/>
      <c r="AM1222" s="460"/>
      <c r="AN1222" s="460"/>
      <c r="AO1222" s="460"/>
      <c r="AP1222" s="463" t="s">
        <v>289</v>
      </c>
      <c r="AQ1222" s="463">
        <v>0</v>
      </c>
      <c r="AT1222" s="177" t="s">
        <v>1319</v>
      </c>
      <c r="AU1222" s="392" t="s">
        <v>7362</v>
      </c>
      <c r="AV1222" s="392" t="s">
        <v>7992</v>
      </c>
      <c r="AW1222" s="392" t="s">
        <v>7993</v>
      </c>
      <c r="AX1222" s="450" t="s">
        <v>7360</v>
      </c>
    </row>
    <row r="1223" spans="1:50" ht="35.15" hidden="1" customHeight="1">
      <c r="A1223" s="149">
        <v>1219</v>
      </c>
      <c r="B1223" s="597" t="s">
        <v>1319</v>
      </c>
      <c r="C1223" s="597"/>
      <c r="D1223" s="597" t="s">
        <v>7994</v>
      </c>
      <c r="E1223" s="597" t="s">
        <v>7995</v>
      </c>
      <c r="F1223" s="597" t="s">
        <v>281</v>
      </c>
      <c r="G1223" s="597">
        <v>1</v>
      </c>
      <c r="H1223" s="597">
        <v>0</v>
      </c>
      <c r="I1223" s="597" t="s">
        <v>7949</v>
      </c>
      <c r="J1223" s="597" t="s">
        <v>7996</v>
      </c>
      <c r="K1223" s="597" t="s">
        <v>1319</v>
      </c>
      <c r="L1223" s="597" t="s">
        <v>1322</v>
      </c>
      <c r="M1223" s="597" t="s">
        <v>285</v>
      </c>
      <c r="N1223" s="597" t="s">
        <v>7997</v>
      </c>
      <c r="O1223" s="597" t="s">
        <v>7998</v>
      </c>
      <c r="P1223" s="597" t="s">
        <v>7999</v>
      </c>
      <c r="Q1223" s="597">
        <v>70592</v>
      </c>
      <c r="R1223" s="621">
        <v>67861</v>
      </c>
      <c r="S1223" s="621">
        <v>66526</v>
      </c>
      <c r="T1223" s="621">
        <v>1318</v>
      </c>
      <c r="U1223" s="621">
        <v>17</v>
      </c>
      <c r="V1223" s="621">
        <v>1335</v>
      </c>
      <c r="W1223" s="622">
        <v>0.98029999999999995</v>
      </c>
      <c r="X1223" s="464">
        <v>1</v>
      </c>
      <c r="Y1223" s="464">
        <v>1</v>
      </c>
      <c r="Z1223" s="464">
        <v>1</v>
      </c>
      <c r="AA1223" s="464">
        <v>1</v>
      </c>
      <c r="AB1223" s="464" t="s">
        <v>1319</v>
      </c>
      <c r="AC1223" s="463" t="s">
        <v>8000</v>
      </c>
      <c r="AD1223" s="463"/>
      <c r="AE1223" s="463"/>
      <c r="AF1223" s="463"/>
      <c r="AG1223" s="463"/>
      <c r="AH1223" s="463"/>
      <c r="AI1223" s="463"/>
      <c r="AJ1223" s="460"/>
      <c r="AK1223" s="460"/>
      <c r="AL1223" s="460"/>
      <c r="AM1223" s="460"/>
      <c r="AN1223" s="460"/>
      <c r="AO1223" s="460"/>
      <c r="AP1223" s="463" t="s">
        <v>289</v>
      </c>
      <c r="AQ1223" s="463">
        <v>0</v>
      </c>
      <c r="AT1223" s="177" t="s">
        <v>1319</v>
      </c>
      <c r="AU1223" s="392" t="s">
        <v>7368</v>
      </c>
      <c r="AV1223" s="392" t="s">
        <v>8001</v>
      </c>
      <c r="AW1223" s="392" t="s">
        <v>7366</v>
      </c>
      <c r="AX1223" s="450" t="s">
        <v>7366</v>
      </c>
    </row>
    <row r="1224" spans="1:50" ht="35.15" hidden="1" customHeight="1">
      <c r="A1224" s="149">
        <v>1220</v>
      </c>
      <c r="B1224" s="597" t="s">
        <v>1319</v>
      </c>
      <c r="C1224" s="597"/>
      <c r="D1224" s="597" t="s">
        <v>8002</v>
      </c>
      <c r="E1224" s="597" t="s">
        <v>7981</v>
      </c>
      <c r="F1224" s="597" t="s">
        <v>281</v>
      </c>
      <c r="G1224" s="597">
        <v>1</v>
      </c>
      <c r="H1224" s="597">
        <v>0</v>
      </c>
      <c r="I1224" s="597" t="s">
        <v>7949</v>
      </c>
      <c r="J1224" s="597" t="s">
        <v>8003</v>
      </c>
      <c r="K1224" s="597" t="s">
        <v>7981</v>
      </c>
      <c r="L1224" s="597" t="s">
        <v>1322</v>
      </c>
      <c r="M1224" s="597" t="s">
        <v>285</v>
      </c>
      <c r="N1224" s="597" t="s">
        <v>8004</v>
      </c>
      <c r="O1224" s="597" t="s">
        <v>8005</v>
      </c>
      <c r="P1224" s="597" t="s">
        <v>8006</v>
      </c>
      <c r="Q1224" s="597">
        <v>47201</v>
      </c>
      <c r="R1224" s="621">
        <v>46376</v>
      </c>
      <c r="S1224" s="621">
        <v>44855</v>
      </c>
      <c r="T1224" s="621">
        <v>1189</v>
      </c>
      <c r="U1224" s="621">
        <v>332</v>
      </c>
      <c r="V1224" s="621">
        <v>1521</v>
      </c>
      <c r="W1224" s="622">
        <v>0.96719999999999995</v>
      </c>
      <c r="X1224" s="464">
        <v>0</v>
      </c>
      <c r="Y1224" s="464">
        <v>1</v>
      </c>
      <c r="Z1224" s="464">
        <v>1</v>
      </c>
      <c r="AA1224" s="464">
        <v>0</v>
      </c>
      <c r="AB1224" s="464" t="s">
        <v>1319</v>
      </c>
      <c r="AC1224" s="463" t="s">
        <v>8007</v>
      </c>
      <c r="AD1224" s="463"/>
      <c r="AE1224" s="463"/>
      <c r="AF1224" s="463"/>
      <c r="AG1224" s="463"/>
      <c r="AH1224" s="463"/>
      <c r="AI1224" s="463"/>
      <c r="AJ1224" s="460"/>
      <c r="AK1224" s="460"/>
      <c r="AL1224" s="460"/>
      <c r="AM1224" s="460"/>
      <c r="AN1224" s="460"/>
      <c r="AO1224" s="460"/>
      <c r="AP1224" s="463" t="s">
        <v>289</v>
      </c>
      <c r="AQ1224" s="463">
        <v>0</v>
      </c>
      <c r="AT1224" s="177" t="s">
        <v>1319</v>
      </c>
      <c r="AU1224" s="392" t="s">
        <v>7373</v>
      </c>
      <c r="AV1224" s="392" t="s">
        <v>8008</v>
      </c>
      <c r="AW1224" s="392" t="s">
        <v>8009</v>
      </c>
      <c r="AX1224" s="450" t="s">
        <v>7123</v>
      </c>
    </row>
    <row r="1225" spans="1:50" ht="35.15" hidden="1" customHeight="1">
      <c r="A1225" s="149">
        <v>1221</v>
      </c>
      <c r="B1225" s="597" t="s">
        <v>1319</v>
      </c>
      <c r="C1225" s="597"/>
      <c r="D1225" s="597" t="s">
        <v>8010</v>
      </c>
      <c r="E1225" s="597" t="s">
        <v>8011</v>
      </c>
      <c r="F1225" s="597" t="s">
        <v>281</v>
      </c>
      <c r="G1225" s="597">
        <v>1</v>
      </c>
      <c r="H1225" s="597">
        <v>0</v>
      </c>
      <c r="I1225" s="597" t="s">
        <v>7949</v>
      </c>
      <c r="J1225" s="597" t="s">
        <v>8012</v>
      </c>
      <c r="K1225" s="597" t="s">
        <v>1319</v>
      </c>
      <c r="L1225" s="597" t="s">
        <v>1322</v>
      </c>
      <c r="M1225" s="597" t="s">
        <v>285</v>
      </c>
      <c r="N1225" s="597" t="s">
        <v>8011</v>
      </c>
      <c r="O1225" s="597" t="s">
        <v>8013</v>
      </c>
      <c r="P1225" s="597" t="s">
        <v>8014</v>
      </c>
      <c r="Q1225" s="597">
        <v>46446</v>
      </c>
      <c r="R1225" s="621">
        <v>45840</v>
      </c>
      <c r="S1225" s="621">
        <v>45072</v>
      </c>
      <c r="T1225" s="621">
        <v>368</v>
      </c>
      <c r="U1225" s="621">
        <v>400</v>
      </c>
      <c r="V1225" s="621">
        <v>768</v>
      </c>
      <c r="W1225" s="622">
        <v>0.98319999999999996</v>
      </c>
      <c r="X1225" s="464">
        <v>1</v>
      </c>
      <c r="Y1225" s="464">
        <v>1</v>
      </c>
      <c r="Z1225" s="464">
        <v>1</v>
      </c>
      <c r="AA1225" s="464">
        <v>1</v>
      </c>
      <c r="AB1225" s="464" t="s">
        <v>1319</v>
      </c>
      <c r="AC1225" s="463" t="s">
        <v>8015</v>
      </c>
      <c r="AD1225" s="463"/>
      <c r="AE1225" s="463"/>
      <c r="AF1225" s="463"/>
      <c r="AG1225" s="463"/>
      <c r="AH1225" s="463"/>
      <c r="AI1225" s="463"/>
      <c r="AJ1225" s="460"/>
      <c r="AK1225" s="460"/>
      <c r="AL1225" s="460"/>
      <c r="AM1225" s="460"/>
      <c r="AN1225" s="460"/>
      <c r="AO1225" s="460"/>
      <c r="AP1225" s="463" t="s">
        <v>289</v>
      </c>
      <c r="AQ1225" s="463">
        <v>0</v>
      </c>
      <c r="AT1225" s="177" t="s">
        <v>1076</v>
      </c>
      <c r="AU1225" s="594" t="s">
        <v>7378</v>
      </c>
      <c r="AV1225" s="392" t="s">
        <v>8016</v>
      </c>
      <c r="AW1225" s="595" t="s">
        <v>8017</v>
      </c>
      <c r="AX1225" s="450" t="s">
        <v>7376</v>
      </c>
    </row>
    <row r="1226" spans="1:50" ht="35.15" hidden="1" customHeight="1">
      <c r="A1226" s="149">
        <v>1222</v>
      </c>
      <c r="B1226" s="597" t="s">
        <v>1319</v>
      </c>
      <c r="C1226" s="597"/>
      <c r="D1226" s="597" t="s">
        <v>8018</v>
      </c>
      <c r="E1226" s="597" t="s">
        <v>8019</v>
      </c>
      <c r="F1226" s="597" t="s">
        <v>281</v>
      </c>
      <c r="G1226" s="597">
        <v>1</v>
      </c>
      <c r="H1226" s="597">
        <v>0</v>
      </c>
      <c r="I1226" s="597" t="s">
        <v>7949</v>
      </c>
      <c r="J1226" s="597" t="s">
        <v>8020</v>
      </c>
      <c r="K1226" s="597" t="s">
        <v>7981</v>
      </c>
      <c r="L1226" s="597" t="s">
        <v>1322</v>
      </c>
      <c r="M1226" s="597" t="s">
        <v>285</v>
      </c>
      <c r="N1226" s="597" t="s">
        <v>8021</v>
      </c>
      <c r="O1226" s="597" t="s">
        <v>8022</v>
      </c>
      <c r="P1226" s="597" t="s">
        <v>8023</v>
      </c>
      <c r="Q1226" s="597">
        <v>104957</v>
      </c>
      <c r="R1226" s="621">
        <v>108625</v>
      </c>
      <c r="S1226" s="621">
        <v>106970</v>
      </c>
      <c r="T1226" s="621">
        <v>1099</v>
      </c>
      <c r="U1226" s="621">
        <v>556</v>
      </c>
      <c r="V1226" s="621">
        <v>1655</v>
      </c>
      <c r="W1226" s="622">
        <v>0.98480000000000001</v>
      </c>
      <c r="X1226" s="464">
        <v>1</v>
      </c>
      <c r="Y1226" s="464">
        <v>1</v>
      </c>
      <c r="Z1226" s="464">
        <v>1</v>
      </c>
      <c r="AA1226" s="464">
        <v>1</v>
      </c>
      <c r="AB1226" s="464" t="s">
        <v>1319</v>
      </c>
      <c r="AC1226" s="463" t="s">
        <v>8024</v>
      </c>
      <c r="AD1226" s="463"/>
      <c r="AE1226" s="463"/>
      <c r="AF1226" s="463"/>
      <c r="AG1226" s="463"/>
      <c r="AH1226" s="463"/>
      <c r="AI1226" s="463"/>
      <c r="AJ1226" s="460"/>
      <c r="AK1226" s="460"/>
      <c r="AL1226" s="460"/>
      <c r="AM1226" s="460"/>
      <c r="AN1226" s="460"/>
      <c r="AO1226" s="460"/>
      <c r="AP1226" s="463" t="s">
        <v>289</v>
      </c>
      <c r="AQ1226" s="463">
        <v>0</v>
      </c>
      <c r="AT1226" s="177" t="s">
        <v>1319</v>
      </c>
      <c r="AU1226" s="392" t="s">
        <v>7384</v>
      </c>
      <c r="AV1226" s="392" t="s">
        <v>8025</v>
      </c>
      <c r="AW1226" s="392" t="s">
        <v>8026</v>
      </c>
      <c r="AX1226" s="450" t="s">
        <v>7381</v>
      </c>
    </row>
    <row r="1227" spans="1:50" ht="35.15" hidden="1" customHeight="1">
      <c r="A1227" s="149">
        <v>1223</v>
      </c>
      <c r="B1227" s="597" t="s">
        <v>1319</v>
      </c>
      <c r="C1227" s="597"/>
      <c r="D1227" s="597" t="s">
        <v>8027</v>
      </c>
      <c r="E1227" s="597" t="s">
        <v>5582</v>
      </c>
      <c r="F1227" s="597" t="s">
        <v>281</v>
      </c>
      <c r="G1227" s="597">
        <v>1</v>
      </c>
      <c r="H1227" s="597">
        <v>0</v>
      </c>
      <c r="I1227" s="597" t="s">
        <v>7949</v>
      </c>
      <c r="J1227" s="597" t="s">
        <v>8028</v>
      </c>
      <c r="K1227" s="597" t="s">
        <v>2300</v>
      </c>
      <c r="L1227" s="597" t="s">
        <v>1322</v>
      </c>
      <c r="M1227" s="597" t="s">
        <v>285</v>
      </c>
      <c r="N1227" s="597" t="s">
        <v>5582</v>
      </c>
      <c r="O1227" s="597" t="s">
        <v>5582</v>
      </c>
      <c r="P1227" s="597" t="s">
        <v>8029</v>
      </c>
      <c r="Q1227" s="597">
        <v>59506</v>
      </c>
      <c r="R1227" s="621">
        <v>59540</v>
      </c>
      <c r="S1227" s="621">
        <v>59540</v>
      </c>
      <c r="T1227" s="621">
        <v>0</v>
      </c>
      <c r="U1227" s="621">
        <v>0</v>
      </c>
      <c r="V1227" s="621">
        <v>0</v>
      </c>
      <c r="W1227" s="622">
        <v>1</v>
      </c>
      <c r="X1227" s="464">
        <v>1</v>
      </c>
      <c r="Y1227" s="464">
        <v>1</v>
      </c>
      <c r="Z1227" s="464">
        <v>1</v>
      </c>
      <c r="AA1227" s="464">
        <v>1</v>
      </c>
      <c r="AB1227" s="464" t="s">
        <v>1319</v>
      </c>
      <c r="AC1227" s="463" t="s">
        <v>8030</v>
      </c>
      <c r="AD1227" s="463"/>
      <c r="AE1227" s="463"/>
      <c r="AF1227" s="463"/>
      <c r="AG1227" s="463"/>
      <c r="AH1227" s="463"/>
      <c r="AI1227" s="463"/>
      <c r="AJ1227" s="460"/>
      <c r="AK1227" s="460"/>
      <c r="AL1227" s="460"/>
      <c r="AM1227" s="460"/>
      <c r="AN1227" s="460"/>
      <c r="AO1227" s="460"/>
      <c r="AP1227" s="624" t="s">
        <v>323</v>
      </c>
      <c r="AQ1227" s="463">
        <v>3</v>
      </c>
      <c r="AT1227" s="177" t="s">
        <v>2944</v>
      </c>
      <c r="AU1227" s="594" t="s">
        <v>7390</v>
      </c>
      <c r="AV1227" s="392" t="s">
        <v>8031</v>
      </c>
      <c r="AW1227" s="595" t="s">
        <v>8032</v>
      </c>
      <c r="AX1227" s="450" t="s">
        <v>7388</v>
      </c>
    </row>
    <row r="1228" spans="1:50" ht="35.15" hidden="1" customHeight="1">
      <c r="A1228" s="149">
        <v>1224</v>
      </c>
      <c r="B1228" s="597" t="s">
        <v>1319</v>
      </c>
      <c r="C1228" s="597"/>
      <c r="D1228" s="597" t="s">
        <v>8033</v>
      </c>
      <c r="E1228" s="597" t="s">
        <v>8034</v>
      </c>
      <c r="F1228" s="597" t="s">
        <v>281</v>
      </c>
      <c r="G1228" s="597">
        <v>1</v>
      </c>
      <c r="H1228" s="597">
        <v>0</v>
      </c>
      <c r="I1228" s="597" t="s">
        <v>7949</v>
      </c>
      <c r="J1228" s="597" t="s">
        <v>7950</v>
      </c>
      <c r="K1228" s="597" t="s">
        <v>1319</v>
      </c>
      <c r="L1228" s="597" t="s">
        <v>1322</v>
      </c>
      <c r="M1228" s="597" t="s">
        <v>285</v>
      </c>
      <c r="N1228" s="597" t="s">
        <v>8035</v>
      </c>
      <c r="O1228" s="597" t="s">
        <v>8036</v>
      </c>
      <c r="P1228" s="597" t="s">
        <v>8037</v>
      </c>
      <c r="Q1228" s="597">
        <v>37289</v>
      </c>
      <c r="R1228" s="621">
        <v>38164</v>
      </c>
      <c r="S1228" s="621">
        <v>35975</v>
      </c>
      <c r="T1228" s="621">
        <v>2183</v>
      </c>
      <c r="U1228" s="621">
        <v>6</v>
      </c>
      <c r="V1228" s="621">
        <v>2189</v>
      </c>
      <c r="W1228" s="622">
        <v>0.94259999999999999</v>
      </c>
      <c r="X1228" s="464">
        <v>0</v>
      </c>
      <c r="Y1228" s="464">
        <v>1</v>
      </c>
      <c r="Z1228" s="464">
        <v>1</v>
      </c>
      <c r="AA1228" s="464">
        <v>0</v>
      </c>
      <c r="AB1228" s="464" t="s">
        <v>1319</v>
      </c>
      <c r="AC1228" s="463" t="s">
        <v>8038</v>
      </c>
      <c r="AD1228" s="463"/>
      <c r="AE1228" s="463"/>
      <c r="AF1228" s="463"/>
      <c r="AG1228" s="463"/>
      <c r="AH1228" s="463"/>
      <c r="AI1228" s="463"/>
      <c r="AJ1228" s="460"/>
      <c r="AK1228" s="460"/>
      <c r="AL1228" s="460"/>
      <c r="AM1228" s="460"/>
      <c r="AN1228" s="460"/>
      <c r="AO1228" s="460"/>
      <c r="AP1228" s="463" t="s">
        <v>289</v>
      </c>
      <c r="AQ1228" s="463">
        <v>0</v>
      </c>
      <c r="AT1228" s="177" t="s">
        <v>248</v>
      </c>
      <c r="AU1228" s="392" t="s">
        <v>7396</v>
      </c>
      <c r="AV1228" s="392" t="s">
        <v>8039</v>
      </c>
      <c r="AW1228" s="392" t="s">
        <v>8040</v>
      </c>
      <c r="AX1228" s="450" t="s">
        <v>7394</v>
      </c>
    </row>
    <row r="1229" spans="1:50" ht="35.15" hidden="1" customHeight="1">
      <c r="A1229" s="149">
        <v>1225</v>
      </c>
      <c r="B1229" s="597" t="s">
        <v>1319</v>
      </c>
      <c r="C1229" s="597"/>
      <c r="D1229" s="597" t="s">
        <v>8041</v>
      </c>
      <c r="E1229" s="597" t="s">
        <v>8042</v>
      </c>
      <c r="F1229" s="597" t="s">
        <v>281</v>
      </c>
      <c r="G1229" s="597">
        <v>2</v>
      </c>
      <c r="H1229" s="597">
        <v>0</v>
      </c>
      <c r="I1229" s="597" t="s">
        <v>7949</v>
      </c>
      <c r="J1229" s="597" t="s">
        <v>8043</v>
      </c>
      <c r="K1229" s="597" t="s">
        <v>2529</v>
      </c>
      <c r="L1229" s="597" t="s">
        <v>1322</v>
      </c>
      <c r="M1229" s="597" t="s">
        <v>285</v>
      </c>
      <c r="N1229" s="597" t="s">
        <v>8044</v>
      </c>
      <c r="O1229" s="597" t="s">
        <v>8045</v>
      </c>
      <c r="P1229" s="597" t="s">
        <v>8046</v>
      </c>
      <c r="Q1229" s="597">
        <v>59850</v>
      </c>
      <c r="R1229" s="621">
        <v>64713</v>
      </c>
      <c r="S1229" s="621">
        <v>63516</v>
      </c>
      <c r="T1229" s="621">
        <v>1157</v>
      </c>
      <c r="U1229" s="621">
        <v>40</v>
      </c>
      <c r="V1229" s="621">
        <v>1197</v>
      </c>
      <c r="W1229" s="622">
        <v>0.98150000000000004</v>
      </c>
      <c r="X1229" s="464">
        <v>1</v>
      </c>
      <c r="Y1229" s="464">
        <v>1</v>
      </c>
      <c r="Z1229" s="464">
        <v>1</v>
      </c>
      <c r="AA1229" s="464">
        <v>1</v>
      </c>
      <c r="AB1229" s="464" t="s">
        <v>1319</v>
      </c>
      <c r="AC1229" s="463" t="s">
        <v>8047</v>
      </c>
      <c r="AD1229" s="463" t="s">
        <v>8048</v>
      </c>
      <c r="AE1229" s="463"/>
      <c r="AF1229" s="463"/>
      <c r="AG1229" s="463"/>
      <c r="AH1229" s="463"/>
      <c r="AI1229" s="463"/>
      <c r="AJ1229" s="460"/>
      <c r="AK1229" s="460"/>
      <c r="AL1229" s="460"/>
      <c r="AM1229" s="460"/>
      <c r="AN1229" s="460"/>
      <c r="AO1229" s="460"/>
      <c r="AP1229" s="624" t="s">
        <v>323</v>
      </c>
      <c r="AQ1229" s="463">
        <v>1</v>
      </c>
      <c r="AT1229" s="177" t="s">
        <v>2944</v>
      </c>
      <c r="AU1229" s="594" t="s">
        <v>7403</v>
      </c>
      <c r="AV1229" s="392" t="s">
        <v>8049</v>
      </c>
      <c r="AW1229" s="595" t="s">
        <v>7400</v>
      </c>
      <c r="AX1229" s="450" t="s">
        <v>7400</v>
      </c>
    </row>
    <row r="1230" spans="1:50" ht="35.15" hidden="1" customHeight="1">
      <c r="A1230" s="149">
        <v>1226</v>
      </c>
      <c r="B1230" s="597" t="s">
        <v>1319</v>
      </c>
      <c r="C1230" s="597"/>
      <c r="D1230" s="597" t="s">
        <v>8050</v>
      </c>
      <c r="E1230" s="597" t="s">
        <v>8051</v>
      </c>
      <c r="F1230" s="597" t="s">
        <v>281</v>
      </c>
      <c r="G1230" s="597">
        <v>1</v>
      </c>
      <c r="H1230" s="597">
        <v>0</v>
      </c>
      <c r="I1230" s="597" t="s">
        <v>7949</v>
      </c>
      <c r="J1230" s="597" t="s">
        <v>8052</v>
      </c>
      <c r="K1230" s="597" t="s">
        <v>8051</v>
      </c>
      <c r="L1230" s="597" t="s">
        <v>1322</v>
      </c>
      <c r="M1230" s="597" t="s">
        <v>285</v>
      </c>
      <c r="N1230" s="597" t="s">
        <v>8051</v>
      </c>
      <c r="O1230" s="597" t="s">
        <v>8053</v>
      </c>
      <c r="P1230" s="597" t="s">
        <v>8054</v>
      </c>
      <c r="Q1230" s="597">
        <v>45957</v>
      </c>
      <c r="R1230" s="621">
        <v>45502</v>
      </c>
      <c r="S1230" s="621">
        <v>45241</v>
      </c>
      <c r="T1230" s="621">
        <v>204</v>
      </c>
      <c r="U1230" s="621">
        <v>57</v>
      </c>
      <c r="V1230" s="621">
        <v>261</v>
      </c>
      <c r="W1230" s="622">
        <v>0.99429999999999996</v>
      </c>
      <c r="X1230" s="464">
        <v>1</v>
      </c>
      <c r="Y1230" s="464">
        <v>1</v>
      </c>
      <c r="Z1230" s="464">
        <v>1</v>
      </c>
      <c r="AA1230" s="464">
        <v>1</v>
      </c>
      <c r="AB1230" s="464" t="s">
        <v>1319</v>
      </c>
      <c r="AC1230" s="463" t="s">
        <v>8055</v>
      </c>
      <c r="AD1230" s="463"/>
      <c r="AE1230" s="463"/>
      <c r="AF1230" s="463"/>
      <c r="AG1230" s="463"/>
      <c r="AH1230" s="463"/>
      <c r="AI1230" s="463"/>
      <c r="AJ1230" s="460"/>
      <c r="AK1230" s="460"/>
      <c r="AL1230" s="460"/>
      <c r="AM1230" s="460"/>
      <c r="AN1230" s="460"/>
      <c r="AO1230" s="460"/>
      <c r="AP1230" s="463" t="s">
        <v>289</v>
      </c>
      <c r="AQ1230" s="463">
        <v>0</v>
      </c>
      <c r="AT1230" s="177" t="s">
        <v>2944</v>
      </c>
      <c r="AU1230" s="392" t="s">
        <v>7409</v>
      </c>
      <c r="AV1230" s="392" t="s">
        <v>8056</v>
      </c>
      <c r="AW1230" s="392" t="s">
        <v>7407</v>
      </c>
      <c r="AX1230" s="450" t="s">
        <v>7407</v>
      </c>
    </row>
    <row r="1231" spans="1:50" ht="35.15" hidden="1" customHeight="1">
      <c r="A1231" s="149">
        <v>1227</v>
      </c>
      <c r="B1231" s="597" t="s">
        <v>279</v>
      </c>
      <c r="C1231" s="597"/>
      <c r="D1231" s="597" t="s">
        <v>8057</v>
      </c>
      <c r="E1231" s="597" t="s">
        <v>8058</v>
      </c>
      <c r="F1231" s="597" t="s">
        <v>281</v>
      </c>
      <c r="G1231" s="597">
        <v>1</v>
      </c>
      <c r="H1231" s="597">
        <v>0</v>
      </c>
      <c r="I1231" s="597" t="s">
        <v>7949</v>
      </c>
      <c r="J1231" s="597" t="s">
        <v>8059</v>
      </c>
      <c r="K1231" s="597" t="s">
        <v>279</v>
      </c>
      <c r="L1231" s="597" t="s">
        <v>284</v>
      </c>
      <c r="M1231" s="597" t="s">
        <v>285</v>
      </c>
      <c r="N1231" s="597" t="s">
        <v>8058</v>
      </c>
      <c r="O1231" s="597" t="s">
        <v>8058</v>
      </c>
      <c r="P1231" s="597" t="s">
        <v>8060</v>
      </c>
      <c r="Q1231" s="597">
        <v>42932</v>
      </c>
      <c r="R1231" s="621">
        <v>41524</v>
      </c>
      <c r="S1231" s="621">
        <v>40614</v>
      </c>
      <c r="T1231" s="621">
        <v>906</v>
      </c>
      <c r="U1231" s="621">
        <v>4</v>
      </c>
      <c r="V1231" s="621">
        <v>910</v>
      </c>
      <c r="W1231" s="622">
        <v>0.97809999999999997</v>
      </c>
      <c r="X1231" s="464">
        <v>0</v>
      </c>
      <c r="Y1231" s="464">
        <v>1</v>
      </c>
      <c r="Z1231" s="464">
        <v>1</v>
      </c>
      <c r="AA1231" s="464">
        <v>0</v>
      </c>
      <c r="AB1231" s="464" t="s">
        <v>279</v>
      </c>
      <c r="AC1231" s="463" t="s">
        <v>8061</v>
      </c>
      <c r="AD1231" s="463"/>
      <c r="AE1231" s="463"/>
      <c r="AF1231" s="463"/>
      <c r="AG1231" s="463"/>
      <c r="AH1231" s="463"/>
      <c r="AI1231" s="463"/>
      <c r="AJ1231" s="460"/>
      <c r="AK1231" s="460"/>
      <c r="AL1231" s="460"/>
      <c r="AM1231" s="460"/>
      <c r="AN1231" s="460"/>
      <c r="AO1231" s="460"/>
      <c r="AP1231" s="463" t="s">
        <v>289</v>
      </c>
      <c r="AQ1231" s="463">
        <v>0</v>
      </c>
      <c r="AT1231" s="177" t="s">
        <v>1319</v>
      </c>
      <c r="AU1231" s="392" t="s">
        <v>7415</v>
      </c>
      <c r="AV1231" s="392" t="s">
        <v>8062</v>
      </c>
      <c r="AW1231" s="392" t="s">
        <v>7413</v>
      </c>
      <c r="AX1231" s="450" t="s">
        <v>7413</v>
      </c>
    </row>
    <row r="1232" spans="1:50" ht="35.15" hidden="1" customHeight="1">
      <c r="A1232" s="149">
        <v>1228</v>
      </c>
      <c r="B1232" s="597" t="s">
        <v>1319</v>
      </c>
      <c r="C1232" s="597"/>
      <c r="D1232" s="597" t="s">
        <v>8063</v>
      </c>
      <c r="E1232" s="597" t="s">
        <v>8064</v>
      </c>
      <c r="F1232" s="597" t="s">
        <v>281</v>
      </c>
      <c r="G1232" s="597">
        <v>1</v>
      </c>
      <c r="H1232" s="597">
        <v>0</v>
      </c>
      <c r="I1232" s="597" t="s">
        <v>7949</v>
      </c>
      <c r="J1232" s="597" t="s">
        <v>8065</v>
      </c>
      <c r="K1232" s="597" t="s">
        <v>7981</v>
      </c>
      <c r="L1232" s="597" t="s">
        <v>1322</v>
      </c>
      <c r="M1232" s="597" t="s">
        <v>285</v>
      </c>
      <c r="N1232" s="597" t="s">
        <v>8064</v>
      </c>
      <c r="O1232" s="597" t="s">
        <v>8064</v>
      </c>
      <c r="P1232" s="597" t="s">
        <v>8066</v>
      </c>
      <c r="Q1232" s="597">
        <v>42633</v>
      </c>
      <c r="R1232" s="621">
        <v>42807</v>
      </c>
      <c r="S1232" s="621">
        <v>42252</v>
      </c>
      <c r="T1232" s="621">
        <v>451</v>
      </c>
      <c r="U1232" s="621">
        <v>104</v>
      </c>
      <c r="V1232" s="621">
        <v>555</v>
      </c>
      <c r="W1232" s="622">
        <v>0.98699999999999999</v>
      </c>
      <c r="X1232" s="464">
        <v>1</v>
      </c>
      <c r="Y1232" s="464">
        <v>1</v>
      </c>
      <c r="Z1232" s="464">
        <v>1</v>
      </c>
      <c r="AA1232" s="464">
        <v>1</v>
      </c>
      <c r="AB1232" s="464" t="s">
        <v>1319</v>
      </c>
      <c r="AC1232" s="463" t="s">
        <v>8067</v>
      </c>
      <c r="AD1232" s="463"/>
      <c r="AE1232" s="463"/>
      <c r="AF1232" s="463"/>
      <c r="AG1232" s="463"/>
      <c r="AH1232" s="463"/>
      <c r="AI1232" s="463"/>
      <c r="AJ1232" s="460"/>
      <c r="AK1232" s="460"/>
      <c r="AL1232" s="460"/>
      <c r="AM1232" s="460"/>
      <c r="AN1232" s="460"/>
      <c r="AO1232" s="460"/>
      <c r="AP1232" s="463" t="s">
        <v>289</v>
      </c>
      <c r="AQ1232" s="463">
        <v>0</v>
      </c>
      <c r="AT1232" s="177" t="s">
        <v>2944</v>
      </c>
      <c r="AU1232" s="594" t="s">
        <v>7421</v>
      </c>
      <c r="AV1232" s="392" t="s">
        <v>8068</v>
      </c>
      <c r="AW1232" s="595" t="s">
        <v>8069</v>
      </c>
      <c r="AX1232" s="450" t="s">
        <v>7419</v>
      </c>
    </row>
    <row r="1233" spans="1:50" ht="35.15" hidden="1" customHeight="1">
      <c r="A1233" s="149">
        <v>1229</v>
      </c>
      <c r="B1233" s="597" t="s">
        <v>1319</v>
      </c>
      <c r="C1233" s="597"/>
      <c r="D1233" s="597" t="s">
        <v>8070</v>
      </c>
      <c r="E1233" s="597" t="s">
        <v>8071</v>
      </c>
      <c r="F1233" s="597" t="s">
        <v>281</v>
      </c>
      <c r="G1233" s="597">
        <v>1</v>
      </c>
      <c r="H1233" s="597">
        <v>0</v>
      </c>
      <c r="I1233" s="597" t="s">
        <v>7949</v>
      </c>
      <c r="J1233" s="597" t="s">
        <v>8072</v>
      </c>
      <c r="K1233" s="597" t="s">
        <v>2300</v>
      </c>
      <c r="L1233" s="597" t="s">
        <v>1322</v>
      </c>
      <c r="M1233" s="597" t="s">
        <v>285</v>
      </c>
      <c r="N1233" s="597" t="s">
        <v>8071</v>
      </c>
      <c r="O1233" s="597" t="s">
        <v>8073</v>
      </c>
      <c r="P1233" s="597" t="s">
        <v>8074</v>
      </c>
      <c r="Q1233" s="597">
        <v>42835</v>
      </c>
      <c r="R1233" s="621">
        <v>42364</v>
      </c>
      <c r="S1233" s="621">
        <v>41909</v>
      </c>
      <c r="T1233" s="621">
        <v>235</v>
      </c>
      <c r="U1233" s="621">
        <v>220</v>
      </c>
      <c r="V1233" s="621">
        <v>455</v>
      </c>
      <c r="W1233" s="622">
        <v>0.98929999999999996</v>
      </c>
      <c r="X1233" s="464">
        <v>1</v>
      </c>
      <c r="Y1233" s="464">
        <v>1</v>
      </c>
      <c r="Z1233" s="464">
        <v>1</v>
      </c>
      <c r="AA1233" s="464">
        <v>1</v>
      </c>
      <c r="AB1233" s="464" t="s">
        <v>1319</v>
      </c>
      <c r="AC1233" s="463" t="s">
        <v>8075</v>
      </c>
      <c r="AD1233" s="463"/>
      <c r="AE1233" s="463"/>
      <c r="AF1233" s="463"/>
      <c r="AG1233" s="463"/>
      <c r="AH1233" s="463"/>
      <c r="AI1233" s="463"/>
      <c r="AJ1233" s="460"/>
      <c r="AK1233" s="460"/>
      <c r="AL1233" s="460"/>
      <c r="AM1233" s="460"/>
      <c r="AN1233" s="460"/>
      <c r="AO1233" s="460"/>
      <c r="AP1233" s="463" t="s">
        <v>289</v>
      </c>
      <c r="AQ1233" s="463">
        <v>0</v>
      </c>
      <c r="AT1233" s="177" t="s">
        <v>1319</v>
      </c>
      <c r="AU1233" s="392" t="s">
        <v>7427</v>
      </c>
      <c r="AV1233" s="392" t="s">
        <v>8076</v>
      </c>
      <c r="AW1233" s="392" t="s">
        <v>8077</v>
      </c>
      <c r="AX1233" s="450" t="s">
        <v>7425</v>
      </c>
    </row>
    <row r="1234" spans="1:50" ht="35.15" hidden="1" customHeight="1">
      <c r="A1234" s="149">
        <v>1230</v>
      </c>
      <c r="B1234" s="597" t="s">
        <v>279</v>
      </c>
      <c r="C1234" s="597"/>
      <c r="D1234" s="597" t="s">
        <v>8078</v>
      </c>
      <c r="E1234" s="597" t="s">
        <v>8079</v>
      </c>
      <c r="F1234" s="597" t="s">
        <v>281</v>
      </c>
      <c r="G1234" s="597">
        <v>1</v>
      </c>
      <c r="H1234" s="597">
        <v>0</v>
      </c>
      <c r="I1234" s="597" t="s">
        <v>7949</v>
      </c>
      <c r="J1234" s="597" t="s">
        <v>8080</v>
      </c>
      <c r="K1234" s="597" t="s">
        <v>476</v>
      </c>
      <c r="L1234" s="597" t="s">
        <v>284</v>
      </c>
      <c r="M1234" s="597" t="s">
        <v>285</v>
      </c>
      <c r="N1234" s="597" t="s">
        <v>8079</v>
      </c>
      <c r="O1234" s="597" t="s">
        <v>8081</v>
      </c>
      <c r="P1234" s="597" t="s">
        <v>8082</v>
      </c>
      <c r="Q1234" s="597">
        <v>44554</v>
      </c>
      <c r="R1234" s="621">
        <v>33836</v>
      </c>
      <c r="S1234" s="621">
        <v>32475</v>
      </c>
      <c r="T1234" s="621">
        <v>1253</v>
      </c>
      <c r="U1234" s="621">
        <v>108</v>
      </c>
      <c r="V1234" s="621">
        <v>1361</v>
      </c>
      <c r="W1234" s="622">
        <v>0.95979999999999999</v>
      </c>
      <c r="X1234" s="464">
        <v>0</v>
      </c>
      <c r="Y1234" s="464">
        <v>1</v>
      </c>
      <c r="Z1234" s="464">
        <v>1</v>
      </c>
      <c r="AA1234" s="464">
        <v>0</v>
      </c>
      <c r="AB1234" s="464" t="s">
        <v>279</v>
      </c>
      <c r="AC1234" s="463" t="s">
        <v>8083</v>
      </c>
      <c r="AD1234" s="463"/>
      <c r="AE1234" s="463"/>
      <c r="AF1234" s="463"/>
      <c r="AG1234" s="463"/>
      <c r="AH1234" s="463"/>
      <c r="AI1234" s="463"/>
      <c r="AJ1234" s="460"/>
      <c r="AK1234" s="460"/>
      <c r="AL1234" s="460"/>
      <c r="AM1234" s="460"/>
      <c r="AN1234" s="460"/>
      <c r="AO1234" s="460"/>
      <c r="AP1234" s="463" t="s">
        <v>289</v>
      </c>
      <c r="AQ1234" s="463">
        <v>0</v>
      </c>
      <c r="AT1234" s="177" t="s">
        <v>1319</v>
      </c>
      <c r="AU1234" s="392" t="s">
        <v>7433</v>
      </c>
      <c r="AV1234" s="392" t="s">
        <v>8084</v>
      </c>
      <c r="AW1234" s="392" t="s">
        <v>627</v>
      </c>
      <c r="AX1234" s="450" t="s">
        <v>7431</v>
      </c>
    </row>
    <row r="1235" spans="1:50" ht="35.15" hidden="1" customHeight="1">
      <c r="A1235" s="149">
        <v>1231</v>
      </c>
      <c r="B1235" s="597" t="s">
        <v>1319</v>
      </c>
      <c r="C1235" s="597"/>
      <c r="D1235" s="597" t="s">
        <v>8085</v>
      </c>
      <c r="E1235" s="597" t="s">
        <v>8086</v>
      </c>
      <c r="F1235" s="597" t="s">
        <v>281</v>
      </c>
      <c r="G1235" s="597">
        <v>1</v>
      </c>
      <c r="H1235" s="597">
        <v>0</v>
      </c>
      <c r="I1235" s="597" t="s">
        <v>7949</v>
      </c>
      <c r="J1235" s="597" t="s">
        <v>8087</v>
      </c>
      <c r="K1235" s="597" t="s">
        <v>1319</v>
      </c>
      <c r="L1235" s="597" t="s">
        <v>1322</v>
      </c>
      <c r="M1235" s="597" t="s">
        <v>285</v>
      </c>
      <c r="N1235" s="597" t="s">
        <v>8086</v>
      </c>
      <c r="O1235" s="597" t="s">
        <v>8088</v>
      </c>
      <c r="P1235" s="597" t="s">
        <v>8089</v>
      </c>
      <c r="Q1235" s="597">
        <v>37117</v>
      </c>
      <c r="R1235" s="621">
        <v>37885</v>
      </c>
      <c r="S1235" s="621">
        <v>35165</v>
      </c>
      <c r="T1235" s="621">
        <v>2482</v>
      </c>
      <c r="U1235" s="621">
        <v>238</v>
      </c>
      <c r="V1235" s="621">
        <v>2720</v>
      </c>
      <c r="W1235" s="622">
        <v>0.92820000000000003</v>
      </c>
      <c r="X1235" s="464">
        <v>0</v>
      </c>
      <c r="Y1235" s="464">
        <v>1</v>
      </c>
      <c r="Z1235" s="464">
        <v>1</v>
      </c>
      <c r="AA1235" s="464">
        <v>0</v>
      </c>
      <c r="AB1235" s="464" t="s">
        <v>1319</v>
      </c>
      <c r="AC1235" s="463" t="s">
        <v>8090</v>
      </c>
      <c r="AD1235" s="463"/>
      <c r="AE1235" s="463"/>
      <c r="AF1235" s="463"/>
      <c r="AG1235" s="463"/>
      <c r="AH1235" s="463"/>
      <c r="AI1235" s="463"/>
      <c r="AJ1235" s="460"/>
      <c r="AK1235" s="460"/>
      <c r="AL1235" s="460"/>
      <c r="AM1235" s="460"/>
      <c r="AN1235" s="460"/>
      <c r="AO1235" s="460"/>
      <c r="AP1235" s="463" t="s">
        <v>289</v>
      </c>
      <c r="AQ1235" s="463">
        <v>0</v>
      </c>
      <c r="AT1235" s="177" t="s">
        <v>2944</v>
      </c>
      <c r="AU1235" s="594" t="s">
        <v>7441</v>
      </c>
      <c r="AV1235" s="392" t="s">
        <v>8091</v>
      </c>
      <c r="AW1235" s="595" t="s">
        <v>8092</v>
      </c>
      <c r="AX1235" s="450" t="s">
        <v>7437</v>
      </c>
    </row>
    <row r="1236" spans="1:50" ht="35.15" hidden="1" customHeight="1">
      <c r="A1236" s="149">
        <v>1232</v>
      </c>
      <c r="B1236" s="597" t="s">
        <v>279</v>
      </c>
      <c r="C1236" s="597"/>
      <c r="D1236" s="597" t="s">
        <v>8093</v>
      </c>
      <c r="E1236" s="597" t="s">
        <v>8094</v>
      </c>
      <c r="F1236" s="597" t="s">
        <v>281</v>
      </c>
      <c r="G1236" s="597">
        <v>1</v>
      </c>
      <c r="H1236" s="597">
        <v>0</v>
      </c>
      <c r="I1236" s="597" t="s">
        <v>7949</v>
      </c>
      <c r="J1236" s="597" t="s">
        <v>8095</v>
      </c>
      <c r="K1236" s="597" t="s">
        <v>476</v>
      </c>
      <c r="L1236" s="597" t="s">
        <v>284</v>
      </c>
      <c r="M1236" s="597" t="s">
        <v>285</v>
      </c>
      <c r="N1236" s="597" t="s">
        <v>8094</v>
      </c>
      <c r="O1236" s="597" t="s">
        <v>8094</v>
      </c>
      <c r="P1236" s="597" t="s">
        <v>8096</v>
      </c>
      <c r="Q1236" s="597">
        <v>28999</v>
      </c>
      <c r="R1236" s="621">
        <v>28476</v>
      </c>
      <c r="S1236" s="621">
        <v>27307</v>
      </c>
      <c r="T1236" s="621">
        <v>665</v>
      </c>
      <c r="U1236" s="621">
        <v>504</v>
      </c>
      <c r="V1236" s="621">
        <v>1169</v>
      </c>
      <c r="W1236" s="622">
        <v>0.95889999999999997</v>
      </c>
      <c r="X1236" s="464">
        <v>0</v>
      </c>
      <c r="Y1236" s="464">
        <v>1</v>
      </c>
      <c r="Z1236" s="464">
        <v>1</v>
      </c>
      <c r="AA1236" s="464">
        <v>0</v>
      </c>
      <c r="AB1236" s="464" t="s">
        <v>279</v>
      </c>
      <c r="AC1236" s="463" t="s">
        <v>8097</v>
      </c>
      <c r="AD1236" s="463"/>
      <c r="AE1236" s="463"/>
      <c r="AF1236" s="463"/>
      <c r="AG1236" s="463"/>
      <c r="AH1236" s="463"/>
      <c r="AI1236" s="463"/>
      <c r="AJ1236" s="460"/>
      <c r="AK1236" s="460"/>
      <c r="AL1236" s="460"/>
      <c r="AM1236" s="460"/>
      <c r="AN1236" s="460"/>
      <c r="AO1236" s="460"/>
      <c r="AP1236" s="463" t="s">
        <v>289</v>
      </c>
      <c r="AQ1236" s="463">
        <v>0</v>
      </c>
      <c r="AT1236" s="177" t="s">
        <v>2944</v>
      </c>
      <c r="AU1236" s="594" t="s">
        <v>7448</v>
      </c>
      <c r="AV1236" s="392" t="s">
        <v>8098</v>
      </c>
      <c r="AW1236" s="595" t="s">
        <v>7445</v>
      </c>
      <c r="AX1236" s="450" t="s">
        <v>7445</v>
      </c>
    </row>
    <row r="1237" spans="1:50" ht="35.15" hidden="1" customHeight="1">
      <c r="A1237" s="149">
        <v>1233</v>
      </c>
      <c r="B1237" s="597" t="s">
        <v>1319</v>
      </c>
      <c r="C1237" s="597"/>
      <c r="D1237" s="597" t="s">
        <v>8099</v>
      </c>
      <c r="E1237" s="597" t="s">
        <v>8100</v>
      </c>
      <c r="F1237" s="597" t="s">
        <v>281</v>
      </c>
      <c r="G1237" s="597">
        <v>1</v>
      </c>
      <c r="H1237" s="597">
        <v>0</v>
      </c>
      <c r="I1237" s="597" t="s">
        <v>7949</v>
      </c>
      <c r="J1237" s="597" t="s">
        <v>580</v>
      </c>
      <c r="K1237" s="597" t="s">
        <v>7981</v>
      </c>
      <c r="L1237" s="597" t="s">
        <v>1322</v>
      </c>
      <c r="M1237" s="597" t="s">
        <v>285</v>
      </c>
      <c r="N1237" s="597" t="s">
        <v>8101</v>
      </c>
      <c r="O1237" s="597" t="s">
        <v>8101</v>
      </c>
      <c r="P1237" s="597" t="s">
        <v>8102</v>
      </c>
      <c r="Q1237" s="597">
        <v>33700</v>
      </c>
      <c r="R1237" s="621">
        <v>33840</v>
      </c>
      <c r="S1237" s="621">
        <v>32836</v>
      </c>
      <c r="T1237" s="621">
        <v>1004</v>
      </c>
      <c r="U1237" s="621">
        <v>0</v>
      </c>
      <c r="V1237" s="621">
        <v>1004</v>
      </c>
      <c r="W1237" s="622">
        <v>0.97030000000000005</v>
      </c>
      <c r="X1237" s="464">
        <v>0</v>
      </c>
      <c r="Y1237" s="464">
        <v>1</v>
      </c>
      <c r="Z1237" s="464">
        <v>1</v>
      </c>
      <c r="AA1237" s="464">
        <v>0</v>
      </c>
      <c r="AB1237" s="464" t="s">
        <v>1319</v>
      </c>
      <c r="AC1237" s="463" t="s">
        <v>8103</v>
      </c>
      <c r="AD1237" s="463"/>
      <c r="AE1237" s="463"/>
      <c r="AF1237" s="463"/>
      <c r="AG1237" s="463"/>
      <c r="AH1237" s="463"/>
      <c r="AI1237" s="463"/>
      <c r="AJ1237" s="460"/>
      <c r="AK1237" s="460"/>
      <c r="AL1237" s="460"/>
      <c r="AM1237" s="460"/>
      <c r="AN1237" s="460"/>
      <c r="AO1237" s="460"/>
      <c r="AP1237" s="463" t="s">
        <v>289</v>
      </c>
      <c r="AQ1237" s="463">
        <v>0</v>
      </c>
      <c r="AT1237" s="177" t="s">
        <v>2944</v>
      </c>
      <c r="AU1237" s="594" t="s">
        <v>7452</v>
      </c>
      <c r="AV1237" s="392" t="s">
        <v>8104</v>
      </c>
      <c r="AW1237" s="595" t="s">
        <v>8105</v>
      </c>
      <c r="AX1237" s="450" t="s">
        <v>7446</v>
      </c>
    </row>
    <row r="1238" spans="1:50" ht="35.15" hidden="1" customHeight="1">
      <c r="A1238" s="149">
        <v>1234</v>
      </c>
      <c r="B1238" s="597" t="s">
        <v>1069</v>
      </c>
      <c r="C1238" s="597"/>
      <c r="D1238" s="597" t="s">
        <v>8106</v>
      </c>
      <c r="E1238" s="597" t="s">
        <v>8107</v>
      </c>
      <c r="F1238" s="597" t="s">
        <v>281</v>
      </c>
      <c r="G1238" s="597">
        <v>1</v>
      </c>
      <c r="H1238" s="597">
        <v>0</v>
      </c>
      <c r="I1238" s="597" t="s">
        <v>7949</v>
      </c>
      <c r="J1238" s="597" t="s">
        <v>7973</v>
      </c>
      <c r="K1238" s="597" t="s">
        <v>2605</v>
      </c>
      <c r="L1238" s="597" t="s">
        <v>1116</v>
      </c>
      <c r="M1238" s="597" t="s">
        <v>285</v>
      </c>
      <c r="N1238" s="597" t="s">
        <v>8108</v>
      </c>
      <c r="O1238" s="597" t="s">
        <v>8108</v>
      </c>
      <c r="P1238" s="597" t="s">
        <v>8109</v>
      </c>
      <c r="Q1238" s="597">
        <v>58195</v>
      </c>
      <c r="R1238" s="621">
        <v>55834</v>
      </c>
      <c r="S1238" s="621">
        <v>55831</v>
      </c>
      <c r="T1238" s="621">
        <v>0</v>
      </c>
      <c r="U1238" s="621">
        <v>3</v>
      </c>
      <c r="V1238" s="621">
        <v>3</v>
      </c>
      <c r="W1238" s="622">
        <v>0.99990000000000001</v>
      </c>
      <c r="X1238" s="464">
        <v>1</v>
      </c>
      <c r="Y1238" s="464">
        <v>1</v>
      </c>
      <c r="Z1238" s="464">
        <v>1</v>
      </c>
      <c r="AA1238" s="464">
        <v>1</v>
      </c>
      <c r="AB1238" s="464" t="s">
        <v>1069</v>
      </c>
      <c r="AC1238" s="463" t="s">
        <v>8110</v>
      </c>
      <c r="AD1238" s="463"/>
      <c r="AE1238" s="463"/>
      <c r="AF1238" s="463"/>
      <c r="AG1238" s="463"/>
      <c r="AH1238" s="463"/>
      <c r="AI1238" s="463"/>
      <c r="AJ1238" s="460"/>
      <c r="AK1238" s="460"/>
      <c r="AL1238" s="460"/>
      <c r="AM1238" s="460"/>
      <c r="AN1238" s="460"/>
      <c r="AO1238" s="460"/>
      <c r="AP1238" s="463" t="s">
        <v>289</v>
      </c>
      <c r="AQ1238" s="463">
        <v>0</v>
      </c>
      <c r="AT1238" s="177" t="s">
        <v>1319</v>
      </c>
      <c r="AU1238" s="392" t="s">
        <v>7457</v>
      </c>
      <c r="AV1238" s="392" t="s">
        <v>8111</v>
      </c>
      <c r="AW1238" s="392" t="s">
        <v>8112</v>
      </c>
      <c r="AX1238" s="450" t="s">
        <v>7382</v>
      </c>
    </row>
    <row r="1239" spans="1:50" ht="35.15" hidden="1" customHeight="1">
      <c r="A1239" s="149">
        <v>1235</v>
      </c>
      <c r="B1239" s="597" t="s">
        <v>1069</v>
      </c>
      <c r="C1239" s="597"/>
      <c r="D1239" s="597" t="s">
        <v>8113</v>
      </c>
      <c r="E1239" s="597" t="s">
        <v>8114</v>
      </c>
      <c r="F1239" s="597" t="s">
        <v>281</v>
      </c>
      <c r="G1239" s="597">
        <v>1</v>
      </c>
      <c r="H1239" s="597">
        <v>0</v>
      </c>
      <c r="I1239" s="597" t="s">
        <v>7949</v>
      </c>
      <c r="J1239" s="597" t="s">
        <v>8115</v>
      </c>
      <c r="K1239" s="597" t="s">
        <v>1069</v>
      </c>
      <c r="L1239" s="597" t="s">
        <v>1116</v>
      </c>
      <c r="M1239" s="597" t="s">
        <v>285</v>
      </c>
      <c r="N1239" s="597" t="s">
        <v>8116</v>
      </c>
      <c r="O1239" s="597" t="s">
        <v>8117</v>
      </c>
      <c r="P1239" s="597" t="s">
        <v>8118</v>
      </c>
      <c r="Q1239" s="597">
        <v>26620</v>
      </c>
      <c r="R1239" s="621">
        <v>25036</v>
      </c>
      <c r="S1239" s="621">
        <v>24805</v>
      </c>
      <c r="T1239" s="621">
        <v>156</v>
      </c>
      <c r="U1239" s="621">
        <v>75</v>
      </c>
      <c r="V1239" s="621">
        <v>231</v>
      </c>
      <c r="W1239" s="622">
        <v>0.99080000000000001</v>
      </c>
      <c r="X1239" s="464">
        <v>1</v>
      </c>
      <c r="Y1239" s="464">
        <v>1</v>
      </c>
      <c r="Z1239" s="464">
        <v>1</v>
      </c>
      <c r="AA1239" s="464">
        <v>1</v>
      </c>
      <c r="AB1239" s="464" t="s">
        <v>1069</v>
      </c>
      <c r="AC1239" s="463" t="s">
        <v>8119</v>
      </c>
      <c r="AD1239" s="463"/>
      <c r="AE1239" s="463"/>
      <c r="AF1239" s="463"/>
      <c r="AG1239" s="463"/>
      <c r="AH1239" s="463"/>
      <c r="AI1239" s="463"/>
      <c r="AJ1239" s="460"/>
      <c r="AK1239" s="460"/>
      <c r="AL1239" s="460"/>
      <c r="AM1239" s="460"/>
      <c r="AN1239" s="460"/>
      <c r="AO1239" s="460"/>
      <c r="AP1239" s="463" t="s">
        <v>289</v>
      </c>
      <c r="AQ1239" s="463">
        <v>0</v>
      </c>
      <c r="AT1239" s="177" t="s">
        <v>2944</v>
      </c>
      <c r="AU1239" s="594" t="s">
        <v>7465</v>
      </c>
      <c r="AV1239" s="392" t="s">
        <v>8120</v>
      </c>
      <c r="AW1239" s="595" t="s">
        <v>8121</v>
      </c>
      <c r="AX1239" s="450" t="s">
        <v>7461</v>
      </c>
    </row>
    <row r="1240" spans="1:50" ht="35.15" hidden="1" customHeight="1">
      <c r="A1240" s="149">
        <v>1236</v>
      </c>
      <c r="B1240" s="597" t="s">
        <v>1319</v>
      </c>
      <c r="C1240" s="597"/>
      <c r="D1240" s="597" t="s">
        <v>8122</v>
      </c>
      <c r="E1240" s="597" t="s">
        <v>8123</v>
      </c>
      <c r="F1240" s="597" t="s">
        <v>281</v>
      </c>
      <c r="G1240" s="597">
        <v>1</v>
      </c>
      <c r="H1240" s="597">
        <v>0</v>
      </c>
      <c r="I1240" s="597" t="s">
        <v>7949</v>
      </c>
      <c r="J1240" s="597" t="s">
        <v>8124</v>
      </c>
      <c r="K1240" s="597" t="s">
        <v>1319</v>
      </c>
      <c r="L1240" s="597" t="s">
        <v>1322</v>
      </c>
      <c r="M1240" s="597" t="s">
        <v>285</v>
      </c>
      <c r="N1240" s="597" t="s">
        <v>8123</v>
      </c>
      <c r="O1240" s="597" t="s">
        <v>8123</v>
      </c>
      <c r="P1240" s="597" t="s">
        <v>8125</v>
      </c>
      <c r="Q1240" s="597">
        <v>29395</v>
      </c>
      <c r="R1240" s="621">
        <v>33142</v>
      </c>
      <c r="S1240" s="621">
        <v>32485</v>
      </c>
      <c r="T1240" s="621">
        <v>310</v>
      </c>
      <c r="U1240" s="621">
        <v>347</v>
      </c>
      <c r="V1240" s="621">
        <v>657</v>
      </c>
      <c r="W1240" s="622">
        <v>0.98019999999999996</v>
      </c>
      <c r="X1240" s="464">
        <v>1</v>
      </c>
      <c r="Y1240" s="464">
        <v>1</v>
      </c>
      <c r="Z1240" s="464">
        <v>1</v>
      </c>
      <c r="AA1240" s="464">
        <v>1</v>
      </c>
      <c r="AB1240" s="464" t="s">
        <v>1319</v>
      </c>
      <c r="AC1240" s="463" t="s">
        <v>8126</v>
      </c>
      <c r="AD1240" s="463"/>
      <c r="AE1240" s="463"/>
      <c r="AF1240" s="463"/>
      <c r="AG1240" s="463"/>
      <c r="AH1240" s="463"/>
      <c r="AI1240" s="463"/>
      <c r="AJ1240" s="460"/>
      <c r="AK1240" s="460"/>
      <c r="AL1240" s="460"/>
      <c r="AM1240" s="460"/>
      <c r="AN1240" s="460"/>
      <c r="AO1240" s="460"/>
      <c r="AP1240" s="463" t="s">
        <v>289</v>
      </c>
      <c r="AQ1240" s="463">
        <v>0</v>
      </c>
      <c r="AT1240" s="177" t="s">
        <v>2944</v>
      </c>
      <c r="AU1240" s="594" t="s">
        <v>7471</v>
      </c>
      <c r="AV1240" s="392" t="s">
        <v>8127</v>
      </c>
      <c r="AW1240" s="595" t="s">
        <v>7469</v>
      </c>
      <c r="AX1240" s="450" t="s">
        <v>7469</v>
      </c>
    </row>
    <row r="1241" spans="1:50" ht="35.15" hidden="1" customHeight="1">
      <c r="A1241" s="149">
        <v>1237</v>
      </c>
      <c r="B1241" s="597" t="s">
        <v>1319</v>
      </c>
      <c r="C1241" s="597"/>
      <c r="D1241" s="597" t="s">
        <v>8128</v>
      </c>
      <c r="E1241" s="597" t="s">
        <v>8129</v>
      </c>
      <c r="F1241" s="597" t="s">
        <v>281</v>
      </c>
      <c r="G1241" s="597">
        <v>1</v>
      </c>
      <c r="H1241" s="597">
        <v>0</v>
      </c>
      <c r="I1241" s="597" t="s">
        <v>7949</v>
      </c>
      <c r="J1241" s="597" t="s">
        <v>8130</v>
      </c>
      <c r="K1241" s="597" t="s">
        <v>1319</v>
      </c>
      <c r="L1241" s="597" t="s">
        <v>1322</v>
      </c>
      <c r="M1241" s="597" t="s">
        <v>285</v>
      </c>
      <c r="N1241" s="597" t="s">
        <v>8131</v>
      </c>
      <c r="O1241" s="597" t="s">
        <v>8132</v>
      </c>
      <c r="P1241" s="597" t="s">
        <v>8133</v>
      </c>
      <c r="Q1241" s="597">
        <v>32486</v>
      </c>
      <c r="R1241" s="621">
        <v>31797</v>
      </c>
      <c r="S1241" s="621">
        <v>31200</v>
      </c>
      <c r="T1241" s="621">
        <v>505</v>
      </c>
      <c r="U1241" s="621">
        <v>92</v>
      </c>
      <c r="V1241" s="621">
        <v>597</v>
      </c>
      <c r="W1241" s="622">
        <v>0.98119999999999996</v>
      </c>
      <c r="X1241" s="464">
        <v>1</v>
      </c>
      <c r="Y1241" s="464">
        <v>1</v>
      </c>
      <c r="Z1241" s="464">
        <v>1</v>
      </c>
      <c r="AA1241" s="464">
        <v>1</v>
      </c>
      <c r="AB1241" s="464" t="s">
        <v>1319</v>
      </c>
      <c r="AC1241" s="463" t="s">
        <v>8134</v>
      </c>
      <c r="AD1241" s="463"/>
      <c r="AE1241" s="463"/>
      <c r="AF1241" s="463"/>
      <c r="AG1241" s="463"/>
      <c r="AH1241" s="463"/>
      <c r="AI1241" s="463"/>
      <c r="AJ1241" s="460"/>
      <c r="AK1241" s="460"/>
      <c r="AL1241" s="460"/>
      <c r="AM1241" s="460"/>
      <c r="AN1241" s="460"/>
      <c r="AO1241" s="460"/>
      <c r="AP1241" s="463" t="s">
        <v>289</v>
      </c>
      <c r="AQ1241" s="463">
        <v>0</v>
      </c>
      <c r="AT1241" s="177" t="s">
        <v>2944</v>
      </c>
      <c r="AU1241" s="594" t="s">
        <v>7477</v>
      </c>
      <c r="AV1241" s="392" t="s">
        <v>8135</v>
      </c>
      <c r="AW1241" s="595" t="s">
        <v>8136</v>
      </c>
      <c r="AX1241" s="450" t="s">
        <v>7474</v>
      </c>
    </row>
    <row r="1242" spans="1:50" ht="35.15" hidden="1" customHeight="1">
      <c r="A1242" s="149">
        <v>1238</v>
      </c>
      <c r="B1242" s="597" t="s">
        <v>1069</v>
      </c>
      <c r="C1242" s="597"/>
      <c r="D1242" s="597" t="s">
        <v>8137</v>
      </c>
      <c r="E1242" s="597" t="s">
        <v>8138</v>
      </c>
      <c r="F1242" s="597" t="s">
        <v>281</v>
      </c>
      <c r="G1242" s="597">
        <v>1</v>
      </c>
      <c r="H1242" s="597">
        <v>0</v>
      </c>
      <c r="I1242" s="597" t="s">
        <v>7949</v>
      </c>
      <c r="J1242" s="597" t="s">
        <v>8139</v>
      </c>
      <c r="K1242" s="597" t="s">
        <v>2605</v>
      </c>
      <c r="L1242" s="597" t="s">
        <v>1116</v>
      </c>
      <c r="M1242" s="597" t="s">
        <v>285</v>
      </c>
      <c r="N1242" s="597" t="s">
        <v>8140</v>
      </c>
      <c r="O1242" s="597" t="s">
        <v>8141</v>
      </c>
      <c r="P1242" s="597" t="s">
        <v>8142</v>
      </c>
      <c r="Q1242" s="597">
        <v>22106</v>
      </c>
      <c r="R1242" s="621">
        <v>21494</v>
      </c>
      <c r="S1242" s="621">
        <v>21416</v>
      </c>
      <c r="T1242" s="621">
        <v>63</v>
      </c>
      <c r="U1242" s="621">
        <v>15</v>
      </c>
      <c r="V1242" s="621">
        <v>78</v>
      </c>
      <c r="W1242" s="622">
        <v>0.99639999999999995</v>
      </c>
      <c r="X1242" s="464">
        <v>1</v>
      </c>
      <c r="Y1242" s="464">
        <v>1</v>
      </c>
      <c r="Z1242" s="464">
        <v>1</v>
      </c>
      <c r="AA1242" s="464">
        <v>1</v>
      </c>
      <c r="AB1242" s="464" t="s">
        <v>1069</v>
      </c>
      <c r="AC1242" s="463" t="s">
        <v>8143</v>
      </c>
      <c r="AD1242" s="463"/>
      <c r="AE1242" s="463"/>
      <c r="AF1242" s="463"/>
      <c r="AG1242" s="463"/>
      <c r="AH1242" s="463"/>
      <c r="AI1242" s="463"/>
      <c r="AJ1242" s="460"/>
      <c r="AK1242" s="460"/>
      <c r="AL1242" s="460"/>
      <c r="AM1242" s="460"/>
      <c r="AN1242" s="460"/>
      <c r="AO1242" s="460"/>
      <c r="AP1242" s="463" t="s">
        <v>289</v>
      </c>
      <c r="AQ1242" s="463">
        <v>0</v>
      </c>
      <c r="AT1242" s="177" t="s">
        <v>1076</v>
      </c>
      <c r="AU1242" s="594" t="s">
        <v>7483</v>
      </c>
      <c r="AV1242" s="392" t="s">
        <v>8144</v>
      </c>
      <c r="AW1242" s="595" t="s">
        <v>8145</v>
      </c>
      <c r="AX1242" s="450" t="s">
        <v>7481</v>
      </c>
    </row>
    <row r="1243" spans="1:50" ht="35.15" hidden="1" customHeight="1">
      <c r="A1243" s="149">
        <v>1239</v>
      </c>
      <c r="B1243" s="597" t="s">
        <v>279</v>
      </c>
      <c r="C1243" s="597"/>
      <c r="D1243" s="597" t="s">
        <v>8146</v>
      </c>
      <c r="E1243" s="597" t="s">
        <v>8147</v>
      </c>
      <c r="F1243" s="597" t="s">
        <v>281</v>
      </c>
      <c r="G1243" s="597">
        <v>1</v>
      </c>
      <c r="H1243" s="597">
        <v>0</v>
      </c>
      <c r="I1243" s="597" t="s">
        <v>7949</v>
      </c>
      <c r="J1243" s="597" t="s">
        <v>8147</v>
      </c>
      <c r="K1243" s="597" t="s">
        <v>973</v>
      </c>
      <c r="L1243" s="597" t="s">
        <v>284</v>
      </c>
      <c r="M1243" s="597" t="s">
        <v>285</v>
      </c>
      <c r="N1243" s="597" t="s">
        <v>8147</v>
      </c>
      <c r="O1243" s="597" t="s">
        <v>8148</v>
      </c>
      <c r="P1243" s="597" t="s">
        <v>8149</v>
      </c>
      <c r="Q1243" s="597">
        <v>51724</v>
      </c>
      <c r="R1243" s="621">
        <v>35376</v>
      </c>
      <c r="S1243" s="621">
        <v>34996</v>
      </c>
      <c r="T1243" s="621">
        <v>326</v>
      </c>
      <c r="U1243" s="621">
        <v>54</v>
      </c>
      <c r="V1243" s="621">
        <v>380</v>
      </c>
      <c r="W1243" s="622">
        <v>0.98929999999999996</v>
      </c>
      <c r="X1243" s="464">
        <v>1</v>
      </c>
      <c r="Y1243" s="464">
        <v>1</v>
      </c>
      <c r="Z1243" s="464">
        <v>1</v>
      </c>
      <c r="AA1243" s="464">
        <v>1</v>
      </c>
      <c r="AB1243" s="464" t="s">
        <v>279</v>
      </c>
      <c r="AC1243" s="463" t="s">
        <v>8150</v>
      </c>
      <c r="AD1243" s="463"/>
      <c r="AE1243" s="463"/>
      <c r="AF1243" s="463"/>
      <c r="AG1243" s="463"/>
      <c r="AH1243" s="463"/>
      <c r="AI1243" s="463"/>
      <c r="AJ1243" s="460"/>
      <c r="AK1243" s="460"/>
      <c r="AL1243" s="460"/>
      <c r="AM1243" s="460"/>
      <c r="AN1243" s="460"/>
      <c r="AO1243" s="460"/>
      <c r="AP1243" s="463" t="s">
        <v>289</v>
      </c>
      <c r="AQ1243" s="463">
        <v>0</v>
      </c>
      <c r="AT1243" s="177" t="s">
        <v>1076</v>
      </c>
      <c r="AU1243" s="392" t="s">
        <v>7484</v>
      </c>
      <c r="AV1243" s="392" t="s">
        <v>8144</v>
      </c>
      <c r="AW1243" s="392" t="s">
        <v>8145</v>
      </c>
      <c r="AX1243" s="450" t="s">
        <v>7481</v>
      </c>
    </row>
    <row r="1244" spans="1:50" ht="35.15" hidden="1" customHeight="1">
      <c r="A1244" s="149">
        <v>1240</v>
      </c>
      <c r="B1244" s="597" t="s">
        <v>1319</v>
      </c>
      <c r="C1244" s="597"/>
      <c r="D1244" s="597" t="s">
        <v>8151</v>
      </c>
      <c r="E1244" s="597" t="s">
        <v>8152</v>
      </c>
      <c r="F1244" s="597" t="s">
        <v>281</v>
      </c>
      <c r="G1244" s="597">
        <v>1</v>
      </c>
      <c r="H1244" s="597">
        <v>0</v>
      </c>
      <c r="I1244" s="597" t="s">
        <v>7949</v>
      </c>
      <c r="J1244" s="597" t="s">
        <v>8153</v>
      </c>
      <c r="K1244" s="597" t="s">
        <v>2529</v>
      </c>
      <c r="L1244" s="597" t="s">
        <v>1322</v>
      </c>
      <c r="M1244" s="597" t="s">
        <v>285</v>
      </c>
      <c r="N1244" s="597" t="s">
        <v>8152</v>
      </c>
      <c r="O1244" s="597" t="s">
        <v>8152</v>
      </c>
      <c r="P1244" s="597" t="s">
        <v>8154</v>
      </c>
      <c r="Q1244" s="597">
        <v>22667</v>
      </c>
      <c r="R1244" s="621">
        <v>20333</v>
      </c>
      <c r="S1244" s="621">
        <v>20072</v>
      </c>
      <c r="T1244" s="621">
        <v>153</v>
      </c>
      <c r="U1244" s="621">
        <v>108</v>
      </c>
      <c r="V1244" s="621">
        <v>261</v>
      </c>
      <c r="W1244" s="622">
        <v>0.98719999999999997</v>
      </c>
      <c r="X1244" s="464">
        <v>1</v>
      </c>
      <c r="Y1244" s="464">
        <v>1</v>
      </c>
      <c r="Z1244" s="464">
        <v>1</v>
      </c>
      <c r="AA1244" s="464">
        <v>1</v>
      </c>
      <c r="AB1244" s="464" t="s">
        <v>1319</v>
      </c>
      <c r="AC1244" s="463" t="s">
        <v>8155</v>
      </c>
      <c r="AD1244" s="463"/>
      <c r="AE1244" s="463"/>
      <c r="AF1244" s="463"/>
      <c r="AG1244" s="463"/>
      <c r="AH1244" s="463"/>
      <c r="AI1244" s="463"/>
      <c r="AJ1244" s="460"/>
      <c r="AK1244" s="460"/>
      <c r="AL1244" s="460"/>
      <c r="AM1244" s="460"/>
      <c r="AN1244" s="460"/>
      <c r="AO1244" s="460"/>
      <c r="AP1244" s="463" t="s">
        <v>289</v>
      </c>
      <c r="AQ1244" s="463">
        <v>0</v>
      </c>
      <c r="AT1244" s="177" t="s">
        <v>2944</v>
      </c>
      <c r="AU1244" s="392" t="s">
        <v>7490</v>
      </c>
      <c r="AV1244" s="392" t="s">
        <v>8156</v>
      </c>
      <c r="AW1244" s="392" t="s">
        <v>8157</v>
      </c>
      <c r="AX1244" s="450" t="s">
        <v>7488</v>
      </c>
    </row>
    <row r="1245" spans="1:50" ht="35.15" hidden="1" customHeight="1">
      <c r="A1245" s="149">
        <v>1241</v>
      </c>
      <c r="B1245" s="597" t="s">
        <v>1319</v>
      </c>
      <c r="C1245" s="597"/>
      <c r="D1245" s="597" t="s">
        <v>8158</v>
      </c>
      <c r="E1245" s="597" t="s">
        <v>8159</v>
      </c>
      <c r="F1245" s="597" t="s">
        <v>281</v>
      </c>
      <c r="G1245" s="597">
        <v>1</v>
      </c>
      <c r="H1245" s="597">
        <v>0</v>
      </c>
      <c r="I1245" s="597" t="s">
        <v>7949</v>
      </c>
      <c r="J1245" s="597" t="s">
        <v>8160</v>
      </c>
      <c r="K1245" s="597" t="s">
        <v>2529</v>
      </c>
      <c r="L1245" s="597" t="s">
        <v>1322</v>
      </c>
      <c r="M1245" s="597" t="s">
        <v>285</v>
      </c>
      <c r="N1245" s="597" t="s">
        <v>8159</v>
      </c>
      <c r="O1245" s="597" t="s">
        <v>8159</v>
      </c>
      <c r="P1245" s="597" t="s">
        <v>8161</v>
      </c>
      <c r="Q1245" s="597">
        <v>19827</v>
      </c>
      <c r="R1245" s="621">
        <v>20173</v>
      </c>
      <c r="S1245" s="621">
        <v>18867</v>
      </c>
      <c r="T1245" s="621">
        <v>1241</v>
      </c>
      <c r="U1245" s="621">
        <v>65</v>
      </c>
      <c r="V1245" s="621">
        <v>1306</v>
      </c>
      <c r="W1245" s="622">
        <v>0.93530000000000002</v>
      </c>
      <c r="X1245" s="464">
        <v>0</v>
      </c>
      <c r="Y1245" s="464">
        <v>1</v>
      </c>
      <c r="Z1245" s="464">
        <v>1</v>
      </c>
      <c r="AA1245" s="464">
        <v>0</v>
      </c>
      <c r="AB1245" s="464" t="s">
        <v>1319</v>
      </c>
      <c r="AC1245" s="463" t="s">
        <v>8162</v>
      </c>
      <c r="AD1245" s="463"/>
      <c r="AE1245" s="463"/>
      <c r="AF1245" s="463"/>
      <c r="AG1245" s="463"/>
      <c r="AH1245" s="463"/>
      <c r="AI1245" s="463"/>
      <c r="AJ1245" s="460"/>
      <c r="AK1245" s="460"/>
      <c r="AL1245" s="460"/>
      <c r="AM1245" s="460"/>
      <c r="AN1245" s="460"/>
      <c r="AO1245" s="460"/>
      <c r="AP1245" s="463" t="s">
        <v>289</v>
      </c>
      <c r="AQ1245" s="463">
        <v>0</v>
      </c>
      <c r="AT1245" s="177" t="s">
        <v>2944</v>
      </c>
      <c r="AU1245" s="392" t="s">
        <v>7496</v>
      </c>
      <c r="AV1245" s="392" t="s">
        <v>8163</v>
      </c>
      <c r="AW1245" s="392" t="s">
        <v>8164</v>
      </c>
      <c r="AX1245" s="450" t="s">
        <v>7494</v>
      </c>
    </row>
    <row r="1246" spans="1:50" ht="35.15" hidden="1" customHeight="1">
      <c r="A1246" s="149">
        <v>1242</v>
      </c>
      <c r="B1246" s="597" t="s">
        <v>1319</v>
      </c>
      <c r="C1246" s="597"/>
      <c r="D1246" s="597" t="s">
        <v>8165</v>
      </c>
      <c r="E1246" s="597" t="s">
        <v>8166</v>
      </c>
      <c r="F1246" s="597" t="s">
        <v>281</v>
      </c>
      <c r="G1246" s="597">
        <v>1</v>
      </c>
      <c r="H1246" s="597">
        <v>0</v>
      </c>
      <c r="I1246" s="597" t="s">
        <v>7949</v>
      </c>
      <c r="J1246" s="597" t="s">
        <v>8167</v>
      </c>
      <c r="K1246" s="597" t="s">
        <v>1319</v>
      </c>
      <c r="L1246" s="597" t="s">
        <v>1322</v>
      </c>
      <c r="M1246" s="597" t="s">
        <v>285</v>
      </c>
      <c r="N1246" s="597" t="s">
        <v>8166</v>
      </c>
      <c r="O1246" s="597" t="s">
        <v>8166</v>
      </c>
      <c r="P1246" s="597" t="s">
        <v>8168</v>
      </c>
      <c r="Q1246" s="597">
        <v>24270</v>
      </c>
      <c r="R1246" s="621">
        <v>24118</v>
      </c>
      <c r="S1246" s="621">
        <v>23547</v>
      </c>
      <c r="T1246" s="621">
        <v>481</v>
      </c>
      <c r="U1246" s="621">
        <v>90</v>
      </c>
      <c r="V1246" s="621">
        <v>571</v>
      </c>
      <c r="W1246" s="622">
        <v>0.97629999999999995</v>
      </c>
      <c r="X1246" s="464">
        <v>0</v>
      </c>
      <c r="Y1246" s="464">
        <v>1</v>
      </c>
      <c r="Z1246" s="464">
        <v>1</v>
      </c>
      <c r="AA1246" s="464">
        <v>0</v>
      </c>
      <c r="AB1246" s="464" t="s">
        <v>1319</v>
      </c>
      <c r="AC1246" s="463" t="s">
        <v>8169</v>
      </c>
      <c r="AD1246" s="463"/>
      <c r="AE1246" s="463"/>
      <c r="AF1246" s="463"/>
      <c r="AG1246" s="463"/>
      <c r="AH1246" s="463"/>
      <c r="AI1246" s="463"/>
      <c r="AJ1246" s="460"/>
      <c r="AK1246" s="460"/>
      <c r="AL1246" s="460"/>
      <c r="AM1246" s="460"/>
      <c r="AN1246" s="460"/>
      <c r="AO1246" s="460"/>
      <c r="AP1246" s="463" t="s">
        <v>289</v>
      </c>
      <c r="AQ1246" s="463">
        <v>0</v>
      </c>
      <c r="AT1246" s="177" t="s">
        <v>2944</v>
      </c>
      <c r="AU1246" s="392" t="s">
        <v>7497</v>
      </c>
      <c r="AV1246" s="392" t="s">
        <v>8170</v>
      </c>
      <c r="AW1246" s="392" t="s">
        <v>8171</v>
      </c>
      <c r="AX1246" s="450" t="s">
        <v>7494</v>
      </c>
    </row>
    <row r="1247" spans="1:50" ht="35.15" hidden="1" customHeight="1">
      <c r="A1247" s="149">
        <v>1243</v>
      </c>
      <c r="B1247" s="597" t="s">
        <v>1319</v>
      </c>
      <c r="C1247" s="597"/>
      <c r="D1247" s="597" t="s">
        <v>8172</v>
      </c>
      <c r="E1247" s="597" t="s">
        <v>8173</v>
      </c>
      <c r="F1247" s="597" t="s">
        <v>281</v>
      </c>
      <c r="G1247" s="597">
        <v>1</v>
      </c>
      <c r="H1247" s="597">
        <v>0</v>
      </c>
      <c r="I1247" s="597" t="s">
        <v>7949</v>
      </c>
      <c r="J1247" s="597" t="s">
        <v>8173</v>
      </c>
      <c r="K1247" s="597" t="s">
        <v>2300</v>
      </c>
      <c r="L1247" s="597" t="s">
        <v>1322</v>
      </c>
      <c r="M1247" s="597" t="s">
        <v>285</v>
      </c>
      <c r="N1247" s="597" t="s">
        <v>8173</v>
      </c>
      <c r="O1247" s="597" t="s">
        <v>8173</v>
      </c>
      <c r="P1247" s="597" t="s">
        <v>8174</v>
      </c>
      <c r="Q1247" s="597">
        <v>26726</v>
      </c>
      <c r="R1247" s="621">
        <v>23778</v>
      </c>
      <c r="S1247" s="621">
        <v>23065</v>
      </c>
      <c r="T1247" s="621">
        <v>315</v>
      </c>
      <c r="U1247" s="621">
        <v>398</v>
      </c>
      <c r="V1247" s="621">
        <v>713</v>
      </c>
      <c r="W1247" s="622">
        <v>0.97</v>
      </c>
      <c r="X1247" s="464">
        <v>0</v>
      </c>
      <c r="Y1247" s="464">
        <v>1</v>
      </c>
      <c r="Z1247" s="464">
        <v>1</v>
      </c>
      <c r="AA1247" s="464">
        <v>0</v>
      </c>
      <c r="AB1247" s="464" t="s">
        <v>1319</v>
      </c>
      <c r="AC1247" s="463" t="s">
        <v>8175</v>
      </c>
      <c r="AD1247" s="463"/>
      <c r="AE1247" s="463"/>
      <c r="AF1247" s="463"/>
      <c r="AG1247" s="463"/>
      <c r="AH1247" s="463"/>
      <c r="AI1247" s="463"/>
      <c r="AJ1247" s="460"/>
      <c r="AK1247" s="460"/>
      <c r="AL1247" s="460"/>
      <c r="AM1247" s="460"/>
      <c r="AN1247" s="460"/>
      <c r="AO1247" s="460"/>
      <c r="AP1247" s="463" t="s">
        <v>289</v>
      </c>
      <c r="AQ1247" s="463">
        <v>0</v>
      </c>
      <c r="AT1247" s="177" t="s">
        <v>2944</v>
      </c>
      <c r="AU1247" s="392" t="s">
        <v>7503</v>
      </c>
      <c r="AV1247" s="392" t="s">
        <v>8176</v>
      </c>
      <c r="AW1247" s="392" t="s">
        <v>8177</v>
      </c>
      <c r="AX1247" s="450" t="s">
        <v>7501</v>
      </c>
    </row>
    <row r="1248" spans="1:50" ht="35.15" hidden="1" customHeight="1">
      <c r="A1248" s="149">
        <v>1244</v>
      </c>
      <c r="B1248" s="597" t="s">
        <v>1319</v>
      </c>
      <c r="C1248" s="597"/>
      <c r="D1248" s="597" t="s">
        <v>8178</v>
      </c>
      <c r="E1248" s="597" t="s">
        <v>8179</v>
      </c>
      <c r="F1248" s="597" t="s">
        <v>281</v>
      </c>
      <c r="G1248" s="597">
        <v>1</v>
      </c>
      <c r="H1248" s="597">
        <v>0</v>
      </c>
      <c r="I1248" s="597" t="s">
        <v>7949</v>
      </c>
      <c r="J1248" s="597" t="s">
        <v>4374</v>
      </c>
      <c r="K1248" s="597" t="s">
        <v>2529</v>
      </c>
      <c r="L1248" s="597" t="s">
        <v>1322</v>
      </c>
      <c r="M1248" s="597" t="s">
        <v>285</v>
      </c>
      <c r="N1248" s="597" t="s">
        <v>8179</v>
      </c>
      <c r="O1248" s="597" t="s">
        <v>8179</v>
      </c>
      <c r="P1248" s="597" t="s">
        <v>8180</v>
      </c>
      <c r="Q1248" s="597">
        <v>50465</v>
      </c>
      <c r="R1248" s="621">
        <v>36594</v>
      </c>
      <c r="S1248" s="621">
        <v>36123</v>
      </c>
      <c r="T1248" s="621">
        <v>277</v>
      </c>
      <c r="U1248" s="621">
        <v>194</v>
      </c>
      <c r="V1248" s="621">
        <v>471</v>
      </c>
      <c r="W1248" s="622">
        <v>0.98709999999999998</v>
      </c>
      <c r="X1248" s="464">
        <v>1</v>
      </c>
      <c r="Y1248" s="464">
        <v>1</v>
      </c>
      <c r="Z1248" s="464">
        <v>1</v>
      </c>
      <c r="AA1248" s="464">
        <v>1</v>
      </c>
      <c r="AB1248" s="464" t="s">
        <v>1319</v>
      </c>
      <c r="AC1248" s="463" t="s">
        <v>8181</v>
      </c>
      <c r="AD1248" s="463"/>
      <c r="AE1248" s="463"/>
      <c r="AF1248" s="463"/>
      <c r="AG1248" s="463"/>
      <c r="AH1248" s="463"/>
      <c r="AI1248" s="463"/>
      <c r="AJ1248" s="460"/>
      <c r="AK1248" s="460"/>
      <c r="AL1248" s="460"/>
      <c r="AM1248" s="460"/>
      <c r="AN1248" s="460"/>
      <c r="AO1248" s="460"/>
      <c r="AP1248" s="463" t="s">
        <v>289</v>
      </c>
      <c r="AQ1248" s="463">
        <v>0</v>
      </c>
      <c r="AT1248" s="177" t="s">
        <v>2944</v>
      </c>
      <c r="AU1248" s="392" t="s">
        <v>7504</v>
      </c>
      <c r="AV1248" s="392" t="s">
        <v>8182</v>
      </c>
      <c r="AW1248" s="392" t="s">
        <v>8183</v>
      </c>
      <c r="AX1248" s="450" t="s">
        <v>7501</v>
      </c>
    </row>
    <row r="1249" spans="1:50" ht="35.15" hidden="1" customHeight="1">
      <c r="A1249" s="149">
        <v>1245</v>
      </c>
      <c r="B1249" s="597" t="s">
        <v>1319</v>
      </c>
      <c r="C1249" s="597"/>
      <c r="D1249" s="597" t="s">
        <v>8184</v>
      </c>
      <c r="E1249" s="597" t="s">
        <v>8185</v>
      </c>
      <c r="F1249" s="597" t="s">
        <v>281</v>
      </c>
      <c r="G1249" s="597">
        <v>1</v>
      </c>
      <c r="H1249" s="597">
        <v>0</v>
      </c>
      <c r="I1249" s="597" t="s">
        <v>7949</v>
      </c>
      <c r="J1249" s="597" t="s">
        <v>7950</v>
      </c>
      <c r="K1249" s="597" t="s">
        <v>1319</v>
      </c>
      <c r="L1249" s="597" t="s">
        <v>1322</v>
      </c>
      <c r="M1249" s="597" t="s">
        <v>285</v>
      </c>
      <c r="N1249" s="597" t="s">
        <v>8185</v>
      </c>
      <c r="O1249" s="597" t="s">
        <v>8186</v>
      </c>
      <c r="P1249" s="597" t="s">
        <v>8187</v>
      </c>
      <c r="Q1249" s="597">
        <v>28509</v>
      </c>
      <c r="R1249" s="621">
        <v>29881</v>
      </c>
      <c r="S1249" s="621">
        <v>26879</v>
      </c>
      <c r="T1249" s="621">
        <v>2842</v>
      </c>
      <c r="U1249" s="621">
        <v>160</v>
      </c>
      <c r="V1249" s="621">
        <v>3002</v>
      </c>
      <c r="W1249" s="622">
        <v>0.89949999999999997</v>
      </c>
      <c r="X1249" s="464">
        <v>0</v>
      </c>
      <c r="Y1249" s="464">
        <v>1</v>
      </c>
      <c r="Z1249" s="464">
        <v>1</v>
      </c>
      <c r="AA1249" s="464">
        <v>0</v>
      </c>
      <c r="AB1249" s="464" t="s">
        <v>1319</v>
      </c>
      <c r="AC1249" s="463" t="s">
        <v>8188</v>
      </c>
      <c r="AD1249" s="463"/>
      <c r="AE1249" s="463"/>
      <c r="AF1249" s="463"/>
      <c r="AG1249" s="463"/>
      <c r="AH1249" s="463"/>
      <c r="AI1249" s="463"/>
      <c r="AJ1249" s="460"/>
      <c r="AK1249" s="460"/>
      <c r="AL1249" s="460"/>
      <c r="AM1249" s="460"/>
      <c r="AN1249" s="460"/>
      <c r="AO1249" s="460"/>
      <c r="AP1249" s="463" t="s">
        <v>289</v>
      </c>
      <c r="AQ1249" s="463">
        <v>0</v>
      </c>
      <c r="AT1249" s="177" t="s">
        <v>2944</v>
      </c>
      <c r="AU1249" s="594" t="s">
        <v>7510</v>
      </c>
      <c r="AV1249" s="392" t="s">
        <v>8189</v>
      </c>
      <c r="AW1249" s="595" t="s">
        <v>8190</v>
      </c>
      <c r="AX1249" s="450" t="s">
        <v>7508</v>
      </c>
    </row>
    <row r="1250" spans="1:50" ht="35.15" hidden="1" customHeight="1">
      <c r="A1250" s="149">
        <v>1246</v>
      </c>
      <c r="B1250" s="597" t="s">
        <v>279</v>
      </c>
      <c r="C1250" s="597"/>
      <c r="D1250" s="597" t="s">
        <v>8191</v>
      </c>
      <c r="E1250" s="597" t="s">
        <v>8192</v>
      </c>
      <c r="F1250" s="597" t="s">
        <v>281</v>
      </c>
      <c r="G1250" s="597">
        <v>1</v>
      </c>
      <c r="H1250" s="597">
        <v>0</v>
      </c>
      <c r="I1250" s="597" t="s">
        <v>7949</v>
      </c>
      <c r="J1250" s="597" t="s">
        <v>8147</v>
      </c>
      <c r="K1250" s="597" t="s">
        <v>973</v>
      </c>
      <c r="L1250" s="597" t="s">
        <v>1322</v>
      </c>
      <c r="M1250" s="597" t="s">
        <v>285</v>
      </c>
      <c r="N1250" s="597" t="s">
        <v>8193</v>
      </c>
      <c r="O1250" s="597" t="s">
        <v>8194</v>
      </c>
      <c r="P1250" s="597" t="s">
        <v>8195</v>
      </c>
      <c r="Q1250" s="597">
        <v>15514</v>
      </c>
      <c r="R1250" s="621">
        <v>15835</v>
      </c>
      <c r="S1250" s="621">
        <v>15613</v>
      </c>
      <c r="T1250" s="621">
        <v>207</v>
      </c>
      <c r="U1250" s="621">
        <v>15</v>
      </c>
      <c r="V1250" s="621">
        <v>222</v>
      </c>
      <c r="W1250" s="622">
        <v>0.98599999999999999</v>
      </c>
      <c r="X1250" s="464">
        <v>1</v>
      </c>
      <c r="Y1250" s="464">
        <v>1</v>
      </c>
      <c r="Z1250" s="464">
        <v>1</v>
      </c>
      <c r="AA1250" s="464">
        <v>1</v>
      </c>
      <c r="AB1250" s="464" t="s">
        <v>279</v>
      </c>
      <c r="AC1250" s="463" t="s">
        <v>8196</v>
      </c>
      <c r="AD1250" s="463"/>
      <c r="AE1250" s="463"/>
      <c r="AF1250" s="463"/>
      <c r="AG1250" s="463"/>
      <c r="AH1250" s="463"/>
      <c r="AI1250" s="463"/>
      <c r="AJ1250" s="460"/>
      <c r="AK1250" s="460"/>
      <c r="AL1250" s="460"/>
      <c r="AM1250" s="460"/>
      <c r="AN1250" s="460"/>
      <c r="AO1250" s="460"/>
      <c r="AP1250" s="463" t="s">
        <v>289</v>
      </c>
      <c r="AQ1250" s="463">
        <v>0</v>
      </c>
      <c r="AT1250" s="177" t="s">
        <v>2944</v>
      </c>
      <c r="AU1250" s="392" t="s">
        <v>7517</v>
      </c>
      <c r="AV1250" s="392" t="s">
        <v>8197</v>
      </c>
      <c r="AW1250" s="392" t="s">
        <v>8198</v>
      </c>
      <c r="AX1250" s="450" t="s">
        <v>7514</v>
      </c>
    </row>
    <row r="1251" spans="1:50" ht="35.15" hidden="1" customHeight="1">
      <c r="A1251" s="149">
        <v>1247</v>
      </c>
      <c r="B1251" s="597" t="s">
        <v>1069</v>
      </c>
      <c r="C1251" s="597"/>
      <c r="D1251" s="597" t="s">
        <v>8199</v>
      </c>
      <c r="E1251" s="597" t="s">
        <v>4668</v>
      </c>
      <c r="F1251" s="597" t="s">
        <v>281</v>
      </c>
      <c r="G1251" s="597">
        <v>1</v>
      </c>
      <c r="H1251" s="597">
        <v>0</v>
      </c>
      <c r="I1251" s="597" t="s">
        <v>7949</v>
      </c>
      <c r="J1251" s="597" t="s">
        <v>8200</v>
      </c>
      <c r="K1251" s="597" t="s">
        <v>2605</v>
      </c>
      <c r="L1251" s="597" t="s">
        <v>1116</v>
      </c>
      <c r="M1251" s="597" t="s">
        <v>285</v>
      </c>
      <c r="N1251" s="597" t="s">
        <v>4668</v>
      </c>
      <c r="O1251" s="597" t="s">
        <v>4668</v>
      </c>
      <c r="P1251" s="597" t="s">
        <v>8201</v>
      </c>
      <c r="Q1251" s="597">
        <v>21082</v>
      </c>
      <c r="R1251" s="621">
        <v>20550</v>
      </c>
      <c r="S1251" s="621">
        <v>20207</v>
      </c>
      <c r="T1251" s="621">
        <v>260</v>
      </c>
      <c r="U1251" s="621">
        <v>83</v>
      </c>
      <c r="V1251" s="621">
        <v>343</v>
      </c>
      <c r="W1251" s="622">
        <v>0.98329999999999995</v>
      </c>
      <c r="X1251" s="464">
        <v>1</v>
      </c>
      <c r="Y1251" s="464">
        <v>1</v>
      </c>
      <c r="Z1251" s="464">
        <v>1</v>
      </c>
      <c r="AA1251" s="464">
        <v>1</v>
      </c>
      <c r="AB1251" s="464" t="s">
        <v>1069</v>
      </c>
      <c r="AC1251" s="463" t="s">
        <v>8202</v>
      </c>
      <c r="AD1251" s="463"/>
      <c r="AE1251" s="463"/>
      <c r="AF1251" s="463"/>
      <c r="AG1251" s="463"/>
      <c r="AH1251" s="463"/>
      <c r="AI1251" s="463"/>
      <c r="AJ1251" s="460"/>
      <c r="AK1251" s="460"/>
      <c r="AL1251" s="460"/>
      <c r="AM1251" s="460"/>
      <c r="AN1251" s="460"/>
      <c r="AO1251" s="460"/>
      <c r="AP1251" s="463" t="s">
        <v>289</v>
      </c>
      <c r="AQ1251" s="463">
        <v>0</v>
      </c>
      <c r="AT1251" s="177" t="s">
        <v>2944</v>
      </c>
      <c r="AU1251" s="594" t="s">
        <v>7522</v>
      </c>
      <c r="AV1251" s="392" t="s">
        <v>8203</v>
      </c>
      <c r="AW1251" s="595" t="s">
        <v>8204</v>
      </c>
      <c r="AX1251" s="450" t="s">
        <v>7520</v>
      </c>
    </row>
    <row r="1252" spans="1:50" ht="35.15" hidden="1" customHeight="1">
      <c r="A1252" s="149">
        <v>1248</v>
      </c>
      <c r="B1252" s="597" t="s">
        <v>1319</v>
      </c>
      <c r="C1252" s="597"/>
      <c r="D1252" s="597" t="s">
        <v>8205</v>
      </c>
      <c r="E1252" s="597" t="s">
        <v>8206</v>
      </c>
      <c r="F1252" s="597" t="s">
        <v>281</v>
      </c>
      <c r="G1252" s="597">
        <v>1</v>
      </c>
      <c r="H1252" s="597">
        <v>0</v>
      </c>
      <c r="I1252" s="597" t="s">
        <v>7949</v>
      </c>
      <c r="J1252" s="597" t="s">
        <v>8153</v>
      </c>
      <c r="K1252" s="597" t="s">
        <v>1319</v>
      </c>
      <c r="L1252" s="597" t="s">
        <v>339</v>
      </c>
      <c r="M1252" s="597" t="s">
        <v>285</v>
      </c>
      <c r="N1252" s="597" t="s">
        <v>8206</v>
      </c>
      <c r="O1252" s="597" t="s">
        <v>8206</v>
      </c>
      <c r="P1252" s="597" t="s">
        <v>8207</v>
      </c>
      <c r="Q1252" s="597">
        <v>3083</v>
      </c>
      <c r="R1252" s="621">
        <v>3253</v>
      </c>
      <c r="S1252" s="621">
        <v>2927</v>
      </c>
      <c r="T1252" s="621">
        <v>218</v>
      </c>
      <c r="U1252" s="621">
        <v>108</v>
      </c>
      <c r="V1252" s="621">
        <v>326</v>
      </c>
      <c r="W1252" s="622">
        <v>0.89980000000000004</v>
      </c>
      <c r="X1252" s="464">
        <v>0</v>
      </c>
      <c r="Y1252" s="464">
        <v>1</v>
      </c>
      <c r="Z1252" s="464">
        <v>1</v>
      </c>
      <c r="AA1252" s="464">
        <v>0</v>
      </c>
      <c r="AB1252" s="464" t="s">
        <v>1319</v>
      </c>
      <c r="AC1252" s="463" t="s">
        <v>8208</v>
      </c>
      <c r="AD1252" s="463"/>
      <c r="AE1252" s="463"/>
      <c r="AF1252" s="463"/>
      <c r="AG1252" s="463"/>
      <c r="AH1252" s="463"/>
      <c r="AI1252" s="463"/>
      <c r="AJ1252" s="460"/>
      <c r="AK1252" s="460"/>
      <c r="AL1252" s="460"/>
      <c r="AM1252" s="460"/>
      <c r="AN1252" s="460"/>
      <c r="AO1252" s="460"/>
      <c r="AP1252" s="463" t="s">
        <v>289</v>
      </c>
      <c r="AQ1252" s="463">
        <v>0</v>
      </c>
      <c r="AT1252" s="177" t="s">
        <v>248</v>
      </c>
      <c r="AU1252" s="392" t="s">
        <v>7530</v>
      </c>
      <c r="AV1252" s="392" t="s">
        <v>8209</v>
      </c>
      <c r="AW1252" s="392" t="s">
        <v>8210</v>
      </c>
      <c r="AX1252" s="450" t="s">
        <v>7526</v>
      </c>
    </row>
    <row r="1253" spans="1:50" ht="35.15" hidden="1" customHeight="1">
      <c r="A1253" s="149">
        <v>1249</v>
      </c>
      <c r="B1253" s="597" t="s">
        <v>1319</v>
      </c>
      <c r="C1253" s="597"/>
      <c r="D1253" s="597" t="s">
        <v>8211</v>
      </c>
      <c r="E1253" s="597" t="s">
        <v>8212</v>
      </c>
      <c r="F1253" s="597" t="s">
        <v>281</v>
      </c>
      <c r="G1253" s="597">
        <v>1</v>
      </c>
      <c r="H1253" s="597">
        <v>0</v>
      </c>
      <c r="I1253" s="597" t="s">
        <v>7949</v>
      </c>
      <c r="J1253" s="597" t="s">
        <v>8052</v>
      </c>
      <c r="K1253" s="597" t="s">
        <v>1319</v>
      </c>
      <c r="L1253" s="597" t="s">
        <v>1322</v>
      </c>
      <c r="M1253" s="597" t="s">
        <v>285</v>
      </c>
      <c r="N1253" s="597" t="s">
        <v>8212</v>
      </c>
      <c r="O1253" s="597" t="s">
        <v>8212</v>
      </c>
      <c r="P1253" s="597" t="s">
        <v>8213</v>
      </c>
      <c r="Q1253" s="597">
        <v>5758</v>
      </c>
      <c r="R1253" s="621">
        <v>5808</v>
      </c>
      <c r="S1253" s="621">
        <v>5760</v>
      </c>
      <c r="T1253" s="621">
        <v>31</v>
      </c>
      <c r="U1253" s="621">
        <v>17</v>
      </c>
      <c r="V1253" s="621">
        <v>48</v>
      </c>
      <c r="W1253" s="622">
        <v>0.99170000000000003</v>
      </c>
      <c r="X1253" s="464">
        <v>1</v>
      </c>
      <c r="Y1253" s="464">
        <v>1</v>
      </c>
      <c r="Z1253" s="464">
        <v>1</v>
      </c>
      <c r="AA1253" s="464">
        <v>1</v>
      </c>
      <c r="AB1253" s="464" t="s">
        <v>1319</v>
      </c>
      <c r="AC1253" s="463" t="s">
        <v>8214</v>
      </c>
      <c r="AD1253" s="463"/>
      <c r="AE1253" s="463"/>
      <c r="AF1253" s="463"/>
      <c r="AG1253" s="463"/>
      <c r="AH1253" s="463"/>
      <c r="AI1253" s="463"/>
      <c r="AJ1253" s="460"/>
      <c r="AK1253" s="460"/>
      <c r="AL1253" s="460"/>
      <c r="AM1253" s="460"/>
      <c r="AN1253" s="460"/>
      <c r="AO1253" s="460"/>
      <c r="AP1253" s="463" t="s">
        <v>289</v>
      </c>
      <c r="AQ1253" s="463">
        <v>0</v>
      </c>
      <c r="AT1253" s="177" t="s">
        <v>1076</v>
      </c>
      <c r="AU1253" s="594" t="s">
        <v>7537</v>
      </c>
      <c r="AV1253" s="392" t="s">
        <v>8215</v>
      </c>
      <c r="AW1253" s="595" t="s">
        <v>840</v>
      </c>
      <c r="AX1253" s="450" t="s">
        <v>7533</v>
      </c>
    </row>
    <row r="1254" spans="1:50" ht="35.15" hidden="1" customHeight="1">
      <c r="A1254" s="149">
        <v>1250</v>
      </c>
      <c r="B1254" s="597" t="s">
        <v>1319</v>
      </c>
      <c r="C1254" s="597"/>
      <c r="D1254" s="597" t="s">
        <v>8216</v>
      </c>
      <c r="E1254" s="597" t="s">
        <v>8217</v>
      </c>
      <c r="F1254" s="597" t="s">
        <v>281</v>
      </c>
      <c r="G1254" s="597">
        <v>1</v>
      </c>
      <c r="H1254" s="597">
        <v>0</v>
      </c>
      <c r="I1254" s="597" t="s">
        <v>7949</v>
      </c>
      <c r="J1254" s="597" t="s">
        <v>8167</v>
      </c>
      <c r="K1254" s="597" t="s">
        <v>1319</v>
      </c>
      <c r="L1254" s="597" t="s">
        <v>1322</v>
      </c>
      <c r="M1254" s="597" t="s">
        <v>285</v>
      </c>
      <c r="N1254" s="597" t="s">
        <v>8217</v>
      </c>
      <c r="O1254" s="597" t="s">
        <v>8217</v>
      </c>
      <c r="P1254" s="597" t="s">
        <v>8218</v>
      </c>
      <c r="Q1254" s="597">
        <v>15361</v>
      </c>
      <c r="R1254" s="621">
        <v>15361</v>
      </c>
      <c r="S1254" s="621">
        <v>14585</v>
      </c>
      <c r="T1254" s="621">
        <v>590</v>
      </c>
      <c r="U1254" s="621">
        <v>186</v>
      </c>
      <c r="V1254" s="621">
        <v>776</v>
      </c>
      <c r="W1254" s="622">
        <v>0.94950000000000001</v>
      </c>
      <c r="X1254" s="464">
        <v>0</v>
      </c>
      <c r="Y1254" s="464">
        <v>1</v>
      </c>
      <c r="Z1254" s="464">
        <v>1</v>
      </c>
      <c r="AA1254" s="464">
        <v>0</v>
      </c>
      <c r="AB1254" s="464" t="s">
        <v>1319</v>
      </c>
      <c r="AC1254" s="463" t="s">
        <v>8219</v>
      </c>
      <c r="AD1254" s="463"/>
      <c r="AE1254" s="463"/>
      <c r="AF1254" s="463"/>
      <c r="AG1254" s="463"/>
      <c r="AH1254" s="463"/>
      <c r="AI1254" s="463"/>
      <c r="AJ1254" s="460"/>
      <c r="AK1254" s="460"/>
      <c r="AL1254" s="460"/>
      <c r="AM1254" s="460"/>
      <c r="AN1254" s="460"/>
      <c r="AO1254" s="460"/>
      <c r="AP1254" s="463" t="s">
        <v>289</v>
      </c>
      <c r="AQ1254" s="463">
        <v>0</v>
      </c>
      <c r="AT1254" s="177" t="s">
        <v>1076</v>
      </c>
      <c r="AU1254" s="392" t="s">
        <v>7544</v>
      </c>
      <c r="AV1254" s="392" t="s">
        <v>8220</v>
      </c>
      <c r="AW1254" s="392" t="s">
        <v>8221</v>
      </c>
      <c r="AX1254" s="450" t="s">
        <v>7541</v>
      </c>
    </row>
    <row r="1255" spans="1:50" ht="35.15" hidden="1" customHeight="1">
      <c r="A1255" s="149">
        <v>1251</v>
      </c>
      <c r="B1255" s="597" t="s">
        <v>1069</v>
      </c>
      <c r="C1255" s="597"/>
      <c r="D1255" s="597" t="s">
        <v>8222</v>
      </c>
      <c r="E1255" s="597" t="s">
        <v>8223</v>
      </c>
      <c r="F1255" s="597" t="s">
        <v>281</v>
      </c>
      <c r="G1255" s="597">
        <v>1</v>
      </c>
      <c r="H1255" s="597">
        <v>0</v>
      </c>
      <c r="I1255" s="597" t="s">
        <v>7949</v>
      </c>
      <c r="J1255" s="597" t="s">
        <v>7996</v>
      </c>
      <c r="K1255" s="597" t="s">
        <v>1069</v>
      </c>
      <c r="L1255" s="597" t="s">
        <v>1116</v>
      </c>
      <c r="M1255" s="597" t="s">
        <v>285</v>
      </c>
      <c r="N1255" s="597" t="s">
        <v>8223</v>
      </c>
      <c r="O1255" s="597" t="s">
        <v>8223</v>
      </c>
      <c r="P1255" s="597" t="s">
        <v>8224</v>
      </c>
      <c r="Q1255" s="597">
        <v>10100</v>
      </c>
      <c r="R1255" s="621">
        <v>10505</v>
      </c>
      <c r="S1255" s="621">
        <v>10239</v>
      </c>
      <c r="T1255" s="621">
        <v>150</v>
      </c>
      <c r="U1255" s="621">
        <v>116</v>
      </c>
      <c r="V1255" s="621">
        <v>266</v>
      </c>
      <c r="W1255" s="622">
        <v>0.97470000000000001</v>
      </c>
      <c r="X1255" s="464">
        <v>0</v>
      </c>
      <c r="Y1255" s="464">
        <v>1</v>
      </c>
      <c r="Z1255" s="464">
        <v>1</v>
      </c>
      <c r="AA1255" s="464">
        <v>0</v>
      </c>
      <c r="AB1255" s="464" t="s">
        <v>1069</v>
      </c>
      <c r="AC1255" s="463" t="s">
        <v>8225</v>
      </c>
      <c r="AD1255" s="463"/>
      <c r="AE1255" s="463"/>
      <c r="AF1255" s="463"/>
      <c r="AG1255" s="463"/>
      <c r="AH1255" s="463"/>
      <c r="AI1255" s="463"/>
      <c r="AJ1255" s="460"/>
      <c r="AK1255" s="460"/>
      <c r="AL1255" s="460"/>
      <c r="AM1255" s="460"/>
      <c r="AN1255" s="460"/>
      <c r="AO1255" s="460"/>
      <c r="AP1255" s="463" t="s">
        <v>289</v>
      </c>
      <c r="AQ1255" s="463">
        <v>0</v>
      </c>
      <c r="AT1255" s="177" t="s">
        <v>1076</v>
      </c>
      <c r="AU1255" s="594" t="s">
        <v>7552</v>
      </c>
      <c r="AV1255" s="392" t="s">
        <v>8226</v>
      </c>
      <c r="AW1255" s="595" t="s">
        <v>7548</v>
      </c>
      <c r="AX1255" s="450" t="s">
        <v>7548</v>
      </c>
    </row>
    <row r="1256" spans="1:50" ht="35.15" hidden="1" customHeight="1">
      <c r="A1256" s="149">
        <v>1252</v>
      </c>
      <c r="B1256" s="597" t="s">
        <v>1319</v>
      </c>
      <c r="C1256" s="597"/>
      <c r="D1256" s="597" t="s">
        <v>8227</v>
      </c>
      <c r="E1256" s="597" t="s">
        <v>8228</v>
      </c>
      <c r="F1256" s="597" t="s">
        <v>281</v>
      </c>
      <c r="G1256" s="597">
        <v>1</v>
      </c>
      <c r="H1256" s="597">
        <v>0</v>
      </c>
      <c r="I1256" s="597" t="s">
        <v>7949</v>
      </c>
      <c r="J1256" s="597" t="s">
        <v>7950</v>
      </c>
      <c r="K1256" s="597" t="s">
        <v>1319</v>
      </c>
      <c r="L1256" s="597" t="s">
        <v>1322</v>
      </c>
      <c r="M1256" s="597" t="s">
        <v>285</v>
      </c>
      <c r="N1256" s="597" t="s">
        <v>8228</v>
      </c>
      <c r="O1256" s="597" t="s">
        <v>8229</v>
      </c>
      <c r="P1256" s="597" t="s">
        <v>8230</v>
      </c>
      <c r="Q1256" s="597">
        <v>32426</v>
      </c>
      <c r="R1256" s="621">
        <v>32107</v>
      </c>
      <c r="S1256" s="621">
        <v>30619</v>
      </c>
      <c r="T1256" s="621">
        <v>1460</v>
      </c>
      <c r="U1256" s="621">
        <v>28</v>
      </c>
      <c r="V1256" s="621">
        <v>1488</v>
      </c>
      <c r="W1256" s="622">
        <v>0.95369999999999999</v>
      </c>
      <c r="X1256" s="464">
        <v>0</v>
      </c>
      <c r="Y1256" s="464">
        <v>1</v>
      </c>
      <c r="Z1256" s="464">
        <v>1</v>
      </c>
      <c r="AA1256" s="464">
        <v>0</v>
      </c>
      <c r="AB1256" s="464" t="s">
        <v>1319</v>
      </c>
      <c r="AC1256" s="463" t="s">
        <v>8231</v>
      </c>
      <c r="AD1256" s="463"/>
      <c r="AE1256" s="463"/>
      <c r="AF1256" s="463"/>
      <c r="AG1256" s="463"/>
      <c r="AH1256" s="463"/>
      <c r="AI1256" s="463"/>
      <c r="AJ1256" s="460"/>
      <c r="AK1256" s="460"/>
      <c r="AL1256" s="460"/>
      <c r="AM1256" s="460"/>
      <c r="AN1256" s="460"/>
      <c r="AO1256" s="460"/>
      <c r="AP1256" s="463" t="s">
        <v>289</v>
      </c>
      <c r="AQ1256" s="463">
        <v>0</v>
      </c>
      <c r="AT1256" s="177" t="s">
        <v>248</v>
      </c>
      <c r="AU1256" s="392" t="s">
        <v>7559</v>
      </c>
      <c r="AV1256" s="392" t="s">
        <v>8232</v>
      </c>
      <c r="AW1256" s="392" t="s">
        <v>8233</v>
      </c>
      <c r="AX1256" s="450" t="s">
        <v>7556</v>
      </c>
    </row>
    <row r="1257" spans="1:50" ht="35.15" hidden="1" customHeight="1">
      <c r="A1257" s="149">
        <v>1253</v>
      </c>
      <c r="B1257" s="597" t="s">
        <v>1069</v>
      </c>
      <c r="C1257" s="597"/>
      <c r="D1257" s="597" t="s">
        <v>8234</v>
      </c>
      <c r="E1257" s="597" t="s">
        <v>8235</v>
      </c>
      <c r="F1257" s="597" t="s">
        <v>281</v>
      </c>
      <c r="G1257" s="597">
        <v>1</v>
      </c>
      <c r="H1257" s="597">
        <v>0</v>
      </c>
      <c r="I1257" s="597" t="s">
        <v>7949</v>
      </c>
      <c r="J1257" s="597" t="s">
        <v>8200</v>
      </c>
      <c r="K1257" s="597" t="s">
        <v>2605</v>
      </c>
      <c r="L1257" s="597" t="s">
        <v>1116</v>
      </c>
      <c r="M1257" s="597" t="s">
        <v>285</v>
      </c>
      <c r="N1257" s="597" t="s">
        <v>8236</v>
      </c>
      <c r="O1257" s="597" t="s">
        <v>8235</v>
      </c>
      <c r="P1257" s="597" t="s">
        <v>8237</v>
      </c>
      <c r="Q1257" s="597">
        <v>10767</v>
      </c>
      <c r="R1257" s="621">
        <v>10260</v>
      </c>
      <c r="S1257" s="621">
        <v>10251</v>
      </c>
      <c r="T1257" s="621">
        <v>9</v>
      </c>
      <c r="U1257" s="621">
        <v>0</v>
      </c>
      <c r="V1257" s="621">
        <v>9</v>
      </c>
      <c r="W1257" s="622">
        <v>0.99909999999999999</v>
      </c>
      <c r="X1257" s="464">
        <v>1</v>
      </c>
      <c r="Y1257" s="464">
        <v>1</v>
      </c>
      <c r="Z1257" s="464">
        <v>1</v>
      </c>
      <c r="AA1257" s="464">
        <v>1</v>
      </c>
      <c r="AB1257" s="464" t="s">
        <v>1069</v>
      </c>
      <c r="AC1257" s="463" t="s">
        <v>8238</v>
      </c>
      <c r="AD1257" s="463"/>
      <c r="AE1257" s="463"/>
      <c r="AF1257" s="463"/>
      <c r="AG1257" s="463"/>
      <c r="AH1257" s="463"/>
      <c r="AI1257" s="463"/>
      <c r="AJ1257" s="460"/>
      <c r="AK1257" s="460"/>
      <c r="AL1257" s="460"/>
      <c r="AM1257" s="460"/>
      <c r="AN1257" s="460"/>
      <c r="AO1257" s="460"/>
      <c r="AP1257" s="463" t="s">
        <v>289</v>
      </c>
      <c r="AQ1257" s="463">
        <v>0</v>
      </c>
      <c r="AT1257" s="177" t="s">
        <v>1076</v>
      </c>
      <c r="AU1257" s="392" t="s">
        <v>7566</v>
      </c>
      <c r="AV1257" s="392" t="s">
        <v>8239</v>
      </c>
      <c r="AW1257" s="392" t="s">
        <v>8240</v>
      </c>
      <c r="AX1257" s="450" t="s">
        <v>7563</v>
      </c>
    </row>
    <row r="1258" spans="1:50" ht="35.15" hidden="1" customHeight="1">
      <c r="A1258" s="149">
        <v>1254</v>
      </c>
      <c r="B1258" s="597" t="s">
        <v>1319</v>
      </c>
      <c r="C1258" s="597"/>
      <c r="D1258" s="597" t="s">
        <v>8241</v>
      </c>
      <c r="E1258" s="597" t="s">
        <v>8242</v>
      </c>
      <c r="F1258" s="597" t="s">
        <v>281</v>
      </c>
      <c r="G1258" s="597">
        <v>1</v>
      </c>
      <c r="H1258" s="597">
        <v>0</v>
      </c>
      <c r="I1258" s="597" t="s">
        <v>7949</v>
      </c>
      <c r="J1258" s="597" t="s">
        <v>8243</v>
      </c>
      <c r="K1258" s="597" t="s">
        <v>7981</v>
      </c>
      <c r="L1258" s="597" t="s">
        <v>1322</v>
      </c>
      <c r="M1258" s="597" t="s">
        <v>285</v>
      </c>
      <c r="N1258" s="597" t="s">
        <v>8244</v>
      </c>
      <c r="O1258" s="597" t="s">
        <v>8245</v>
      </c>
      <c r="P1258" s="597" t="s">
        <v>8246</v>
      </c>
      <c r="Q1258" s="597">
        <v>15905</v>
      </c>
      <c r="R1258" s="621">
        <v>15364</v>
      </c>
      <c r="S1258" s="621">
        <v>14695</v>
      </c>
      <c r="T1258" s="621">
        <v>669</v>
      </c>
      <c r="U1258" s="621">
        <v>0</v>
      </c>
      <c r="V1258" s="621">
        <v>669</v>
      </c>
      <c r="W1258" s="622">
        <v>0.95650000000000002</v>
      </c>
      <c r="X1258" s="464">
        <v>0</v>
      </c>
      <c r="Y1258" s="464">
        <v>0</v>
      </c>
      <c r="Z1258" s="464">
        <v>1</v>
      </c>
      <c r="AA1258" s="464">
        <v>0</v>
      </c>
      <c r="AB1258" s="464" t="s">
        <v>1319</v>
      </c>
      <c r="AC1258" s="463" t="s">
        <v>8247</v>
      </c>
      <c r="AD1258" s="463"/>
      <c r="AE1258" s="463"/>
      <c r="AF1258" s="463"/>
      <c r="AG1258" s="463"/>
      <c r="AH1258" s="463"/>
      <c r="AI1258" s="463"/>
      <c r="AJ1258" s="460"/>
      <c r="AK1258" s="460"/>
      <c r="AL1258" s="460"/>
      <c r="AM1258" s="460"/>
      <c r="AN1258" s="460"/>
      <c r="AO1258" s="460"/>
      <c r="AP1258" s="463" t="s">
        <v>289</v>
      </c>
      <c r="AQ1258" s="463">
        <v>0</v>
      </c>
      <c r="AT1258" s="177" t="s">
        <v>248</v>
      </c>
      <c r="AU1258" s="392" t="s">
        <v>7572</v>
      </c>
      <c r="AV1258" s="392" t="s">
        <v>8248</v>
      </c>
      <c r="AW1258" s="392" t="s">
        <v>7569</v>
      </c>
      <c r="AX1258" s="450" t="s">
        <v>7569</v>
      </c>
    </row>
    <row r="1259" spans="1:50" ht="35.15" hidden="1" customHeight="1">
      <c r="A1259" s="149">
        <v>1255</v>
      </c>
      <c r="B1259" s="597" t="s">
        <v>1319</v>
      </c>
      <c r="C1259" s="597"/>
      <c r="D1259" s="597" t="s">
        <v>8249</v>
      </c>
      <c r="E1259" s="597" t="s">
        <v>8250</v>
      </c>
      <c r="F1259" s="597" t="s">
        <v>281</v>
      </c>
      <c r="G1259" s="597">
        <v>1</v>
      </c>
      <c r="H1259" s="597">
        <v>0</v>
      </c>
      <c r="I1259" s="597" t="s">
        <v>7949</v>
      </c>
      <c r="J1259" s="597" t="s">
        <v>8251</v>
      </c>
      <c r="K1259" s="597" t="s">
        <v>2300</v>
      </c>
      <c r="L1259" s="597" t="s">
        <v>1322</v>
      </c>
      <c r="M1259" s="597" t="s">
        <v>285</v>
      </c>
      <c r="N1259" s="597" t="s">
        <v>8250</v>
      </c>
      <c r="O1259" s="597" t="s">
        <v>8250</v>
      </c>
      <c r="P1259" s="597" t="s">
        <v>8252</v>
      </c>
      <c r="Q1259" s="597">
        <v>8092</v>
      </c>
      <c r="R1259" s="621">
        <v>6914</v>
      </c>
      <c r="S1259" s="621">
        <v>6219</v>
      </c>
      <c r="T1259" s="621">
        <v>605</v>
      </c>
      <c r="U1259" s="621">
        <v>90</v>
      </c>
      <c r="V1259" s="621">
        <v>695</v>
      </c>
      <c r="W1259" s="622">
        <v>0.89949999999999997</v>
      </c>
      <c r="X1259" s="464">
        <v>0</v>
      </c>
      <c r="Y1259" s="464">
        <v>1</v>
      </c>
      <c r="Z1259" s="464">
        <v>1</v>
      </c>
      <c r="AA1259" s="464">
        <v>0</v>
      </c>
      <c r="AB1259" s="464" t="s">
        <v>1319</v>
      </c>
      <c r="AC1259" s="463" t="s">
        <v>8253</v>
      </c>
      <c r="AD1259" s="463"/>
      <c r="AE1259" s="463"/>
      <c r="AF1259" s="463"/>
      <c r="AG1259" s="463"/>
      <c r="AH1259" s="463"/>
      <c r="AI1259" s="463"/>
      <c r="AJ1259" s="460"/>
      <c r="AK1259" s="460"/>
      <c r="AL1259" s="460"/>
      <c r="AM1259" s="460"/>
      <c r="AN1259" s="460"/>
      <c r="AO1259" s="460"/>
      <c r="AP1259" s="463" t="s">
        <v>289</v>
      </c>
      <c r="AQ1259" s="463">
        <v>0</v>
      </c>
      <c r="AT1259" s="177" t="s">
        <v>248</v>
      </c>
      <c r="AU1259" s="392" t="s">
        <v>7573</v>
      </c>
      <c r="AV1259" s="392" t="s">
        <v>8254</v>
      </c>
      <c r="AW1259" s="392" t="s">
        <v>5272</v>
      </c>
      <c r="AX1259" s="450" t="s">
        <v>7569</v>
      </c>
    </row>
    <row r="1260" spans="1:50" ht="35.15" hidden="1" customHeight="1">
      <c r="A1260" s="149">
        <v>1256</v>
      </c>
      <c r="B1260" s="597" t="s">
        <v>1319</v>
      </c>
      <c r="C1260" s="597"/>
      <c r="D1260" s="597" t="s">
        <v>8255</v>
      </c>
      <c r="E1260" s="597" t="s">
        <v>8256</v>
      </c>
      <c r="F1260" s="597" t="s">
        <v>281</v>
      </c>
      <c r="G1260" s="597">
        <v>1</v>
      </c>
      <c r="H1260" s="597">
        <v>0</v>
      </c>
      <c r="I1260" s="597" t="s">
        <v>7949</v>
      </c>
      <c r="J1260" s="597" t="s">
        <v>8167</v>
      </c>
      <c r="K1260" s="597" t="s">
        <v>1319</v>
      </c>
      <c r="L1260" s="597" t="s">
        <v>1322</v>
      </c>
      <c r="M1260" s="597" t="s">
        <v>285</v>
      </c>
      <c r="N1260" s="597" t="s">
        <v>8256</v>
      </c>
      <c r="O1260" s="597" t="s">
        <v>8256</v>
      </c>
      <c r="P1260" s="597" t="s">
        <v>8257</v>
      </c>
      <c r="Q1260" s="597">
        <v>14204</v>
      </c>
      <c r="R1260" s="621">
        <v>13507</v>
      </c>
      <c r="S1260" s="621">
        <v>13384</v>
      </c>
      <c r="T1260" s="621">
        <v>106</v>
      </c>
      <c r="U1260" s="621">
        <v>17</v>
      </c>
      <c r="V1260" s="621">
        <v>123</v>
      </c>
      <c r="W1260" s="622">
        <v>0.9909</v>
      </c>
      <c r="X1260" s="464">
        <v>1</v>
      </c>
      <c r="Y1260" s="464">
        <v>1</v>
      </c>
      <c r="Z1260" s="464">
        <v>1</v>
      </c>
      <c r="AA1260" s="464">
        <v>1</v>
      </c>
      <c r="AB1260" s="464" t="s">
        <v>1319</v>
      </c>
      <c r="AC1260" s="463" t="s">
        <v>8258</v>
      </c>
      <c r="AD1260" s="463"/>
      <c r="AE1260" s="463"/>
      <c r="AF1260" s="463"/>
      <c r="AG1260" s="463"/>
      <c r="AH1260" s="463"/>
      <c r="AI1260" s="463"/>
      <c r="AJ1260" s="460"/>
      <c r="AK1260" s="460"/>
      <c r="AL1260" s="460"/>
      <c r="AM1260" s="460"/>
      <c r="AN1260" s="460"/>
      <c r="AO1260" s="460"/>
      <c r="AP1260" s="463" t="s">
        <v>289</v>
      </c>
      <c r="AQ1260" s="463">
        <v>0</v>
      </c>
      <c r="AT1260" s="177" t="s">
        <v>248</v>
      </c>
      <c r="AU1260" s="392" t="s">
        <v>7578</v>
      </c>
      <c r="AV1260" s="392" t="s">
        <v>8259</v>
      </c>
      <c r="AW1260" s="392" t="s">
        <v>8260</v>
      </c>
      <c r="AX1260" s="450" t="s">
        <v>3125</v>
      </c>
    </row>
    <row r="1261" spans="1:50" ht="35.15" hidden="1" customHeight="1">
      <c r="A1261" s="149">
        <v>1257</v>
      </c>
      <c r="B1261" s="597" t="s">
        <v>279</v>
      </c>
      <c r="C1261" s="597"/>
      <c r="D1261" s="597" t="s">
        <v>8261</v>
      </c>
      <c r="E1261" s="597" t="s">
        <v>8262</v>
      </c>
      <c r="F1261" s="597" t="s">
        <v>745</v>
      </c>
      <c r="G1261" s="597">
        <v>0</v>
      </c>
      <c r="H1261" s="597">
        <v>1</v>
      </c>
      <c r="I1261" s="597" t="s">
        <v>7949</v>
      </c>
      <c r="J1261" s="597" t="s">
        <v>8052</v>
      </c>
      <c r="K1261" s="597" t="s">
        <v>476</v>
      </c>
      <c r="L1261" s="597" t="s">
        <v>284</v>
      </c>
      <c r="M1261" s="597" t="s">
        <v>285</v>
      </c>
      <c r="N1261" s="597" t="s">
        <v>8262</v>
      </c>
      <c r="O1261" s="597" t="s">
        <v>8262</v>
      </c>
      <c r="P1261" s="597" t="s">
        <v>8263</v>
      </c>
      <c r="Q1261" s="597">
        <v>65265</v>
      </c>
      <c r="R1261" s="621">
        <v>65265</v>
      </c>
      <c r="S1261" s="621">
        <v>65127</v>
      </c>
      <c r="T1261" s="621">
        <v>118</v>
      </c>
      <c r="U1261" s="621">
        <v>20</v>
      </c>
      <c r="V1261" s="621">
        <v>138</v>
      </c>
      <c r="W1261" s="622">
        <v>0.99790000000000001</v>
      </c>
      <c r="X1261" s="464">
        <v>1</v>
      </c>
      <c r="Y1261" s="464">
        <v>1</v>
      </c>
      <c r="Z1261" s="464">
        <v>1</v>
      </c>
      <c r="AA1261" s="464">
        <v>1</v>
      </c>
      <c r="AB1261" s="464" t="s">
        <v>279</v>
      </c>
      <c r="AC1261" s="463"/>
      <c r="AD1261" s="463"/>
      <c r="AE1261" s="463"/>
      <c r="AF1261" s="463"/>
      <c r="AG1261" s="463"/>
      <c r="AH1261" s="463"/>
      <c r="AI1261" s="463"/>
      <c r="AJ1261" s="460" t="s">
        <v>8264</v>
      </c>
      <c r="AK1261" s="460"/>
      <c r="AL1261" s="460"/>
      <c r="AM1261" s="460"/>
      <c r="AN1261" s="460"/>
      <c r="AO1261" s="460"/>
      <c r="AP1261" s="463" t="s">
        <v>289</v>
      </c>
      <c r="AQ1261" s="463">
        <v>0</v>
      </c>
      <c r="AT1261" s="177" t="s">
        <v>248</v>
      </c>
      <c r="AU1261" s="392" t="s">
        <v>7585</v>
      </c>
      <c r="AV1261" s="392" t="s">
        <v>8265</v>
      </c>
      <c r="AW1261" s="392" t="s">
        <v>2238</v>
      </c>
      <c r="AX1261" s="450" t="s">
        <v>7582</v>
      </c>
    </row>
    <row r="1262" spans="1:50" ht="35.15" hidden="1" customHeight="1">
      <c r="A1262" s="149">
        <v>1258</v>
      </c>
      <c r="B1262" s="597" t="s">
        <v>1319</v>
      </c>
      <c r="C1262" s="597"/>
      <c r="D1262" s="597" t="s">
        <v>8266</v>
      </c>
      <c r="E1262" s="597" t="s">
        <v>8267</v>
      </c>
      <c r="F1262" s="597" t="s">
        <v>281</v>
      </c>
      <c r="G1262" s="597">
        <v>1</v>
      </c>
      <c r="H1262" s="597">
        <v>0</v>
      </c>
      <c r="I1262" s="597" t="s">
        <v>7949</v>
      </c>
      <c r="J1262" s="597" t="s">
        <v>7996</v>
      </c>
      <c r="K1262" s="597" t="s">
        <v>7981</v>
      </c>
      <c r="L1262" s="597" t="s">
        <v>1322</v>
      </c>
      <c r="M1262" s="597" t="s">
        <v>285</v>
      </c>
      <c r="N1262" s="597" t="s">
        <v>8267</v>
      </c>
      <c r="O1262" s="597" t="s">
        <v>8267</v>
      </c>
      <c r="P1262" s="597" t="s">
        <v>8268</v>
      </c>
      <c r="Q1262" s="597">
        <v>13336</v>
      </c>
      <c r="R1262" s="621">
        <v>12793</v>
      </c>
      <c r="S1262" s="621">
        <v>12659</v>
      </c>
      <c r="T1262" s="621">
        <v>110</v>
      </c>
      <c r="U1262" s="621">
        <v>24</v>
      </c>
      <c r="V1262" s="621">
        <v>134</v>
      </c>
      <c r="W1262" s="622">
        <v>0.98950000000000005</v>
      </c>
      <c r="X1262" s="464">
        <v>1</v>
      </c>
      <c r="Y1262" s="464">
        <v>1</v>
      </c>
      <c r="Z1262" s="464">
        <v>1</v>
      </c>
      <c r="AA1262" s="464">
        <v>1</v>
      </c>
      <c r="AB1262" s="464" t="s">
        <v>1319</v>
      </c>
      <c r="AC1262" s="463" t="s">
        <v>8269</v>
      </c>
      <c r="AD1262" s="463"/>
      <c r="AE1262" s="463"/>
      <c r="AF1262" s="463"/>
      <c r="AG1262" s="463"/>
      <c r="AH1262" s="463"/>
      <c r="AI1262" s="463"/>
      <c r="AJ1262" s="460"/>
      <c r="AK1262" s="460"/>
      <c r="AL1262" s="460"/>
      <c r="AM1262" s="460"/>
      <c r="AN1262" s="460"/>
      <c r="AO1262" s="460"/>
      <c r="AP1262" s="463" t="s">
        <v>289</v>
      </c>
      <c r="AQ1262" s="463">
        <v>0</v>
      </c>
      <c r="AT1262" s="177" t="s">
        <v>248</v>
      </c>
      <c r="AU1262" s="392" t="s">
        <v>7592</v>
      </c>
      <c r="AV1262" s="392" t="s">
        <v>8270</v>
      </c>
      <c r="AW1262" s="392" t="s">
        <v>8271</v>
      </c>
      <c r="AX1262" s="450" t="s">
        <v>7589</v>
      </c>
    </row>
    <row r="1263" spans="1:50" ht="35.15" hidden="1" customHeight="1">
      <c r="A1263" s="149">
        <v>1259</v>
      </c>
      <c r="B1263" s="597" t="s">
        <v>1319</v>
      </c>
      <c r="C1263" s="597"/>
      <c r="D1263" s="597" t="s">
        <v>8272</v>
      </c>
      <c r="E1263" s="597" t="s">
        <v>8273</v>
      </c>
      <c r="F1263" s="597" t="s">
        <v>281</v>
      </c>
      <c r="G1263" s="597">
        <v>1</v>
      </c>
      <c r="H1263" s="597">
        <v>0</v>
      </c>
      <c r="I1263" s="597" t="s">
        <v>7949</v>
      </c>
      <c r="J1263" s="597" t="s">
        <v>7950</v>
      </c>
      <c r="K1263" s="597" t="s">
        <v>1319</v>
      </c>
      <c r="L1263" s="597" t="s">
        <v>1322</v>
      </c>
      <c r="M1263" s="597" t="s">
        <v>285</v>
      </c>
      <c r="N1263" s="597" t="s">
        <v>8273</v>
      </c>
      <c r="O1263" s="597" t="s">
        <v>8273</v>
      </c>
      <c r="P1263" s="597" t="s">
        <v>8274</v>
      </c>
      <c r="Q1263" s="597">
        <v>11490</v>
      </c>
      <c r="R1263" s="621">
        <v>13500</v>
      </c>
      <c r="S1263" s="621">
        <v>12646</v>
      </c>
      <c r="T1263" s="621">
        <v>845</v>
      </c>
      <c r="U1263" s="621">
        <v>9</v>
      </c>
      <c r="V1263" s="621">
        <v>854</v>
      </c>
      <c r="W1263" s="622">
        <v>0.93669999999999998</v>
      </c>
      <c r="X1263" s="464">
        <v>0</v>
      </c>
      <c r="Y1263" s="464">
        <v>1</v>
      </c>
      <c r="Z1263" s="464">
        <v>1</v>
      </c>
      <c r="AA1263" s="464">
        <v>0</v>
      </c>
      <c r="AB1263" s="464" t="s">
        <v>1319</v>
      </c>
      <c r="AC1263" s="463" t="s">
        <v>8275</v>
      </c>
      <c r="AD1263" s="463"/>
      <c r="AE1263" s="463"/>
      <c r="AF1263" s="463"/>
      <c r="AG1263" s="463"/>
      <c r="AH1263" s="463"/>
      <c r="AI1263" s="463"/>
      <c r="AJ1263" s="460"/>
      <c r="AK1263" s="460"/>
      <c r="AL1263" s="460"/>
      <c r="AM1263" s="460"/>
      <c r="AN1263" s="460"/>
      <c r="AO1263" s="460"/>
      <c r="AP1263" s="463" t="s">
        <v>289</v>
      </c>
      <c r="AQ1263" s="463">
        <v>0</v>
      </c>
      <c r="AT1263" s="177" t="s">
        <v>248</v>
      </c>
      <c r="AU1263" s="392" t="s">
        <v>7600</v>
      </c>
      <c r="AV1263" s="392" t="s">
        <v>8276</v>
      </c>
      <c r="AW1263" s="392" t="s">
        <v>7596</v>
      </c>
      <c r="AX1263" s="450" t="s">
        <v>7596</v>
      </c>
    </row>
    <row r="1264" spans="1:50" ht="35.15" hidden="1" customHeight="1">
      <c r="A1264" s="149">
        <v>1260</v>
      </c>
      <c r="B1264" s="597" t="s">
        <v>1319</v>
      </c>
      <c r="C1264" s="597"/>
      <c r="D1264" s="597" t="s">
        <v>8277</v>
      </c>
      <c r="E1264" s="597" t="s">
        <v>8278</v>
      </c>
      <c r="F1264" s="597" t="s">
        <v>281</v>
      </c>
      <c r="G1264" s="597">
        <v>1</v>
      </c>
      <c r="H1264" s="597">
        <v>0</v>
      </c>
      <c r="I1264" s="597" t="s">
        <v>7949</v>
      </c>
      <c r="J1264" s="597" t="s">
        <v>7950</v>
      </c>
      <c r="K1264" s="597" t="s">
        <v>1319</v>
      </c>
      <c r="L1264" s="597" t="s">
        <v>1322</v>
      </c>
      <c r="M1264" s="597" t="s">
        <v>285</v>
      </c>
      <c r="N1264" s="597" t="s">
        <v>8278</v>
      </c>
      <c r="O1264" s="597" t="s">
        <v>8278</v>
      </c>
      <c r="P1264" s="597" t="s">
        <v>8279</v>
      </c>
      <c r="Q1264" s="597">
        <v>22746</v>
      </c>
      <c r="R1264" s="621">
        <v>19721</v>
      </c>
      <c r="S1264" s="621">
        <v>19452</v>
      </c>
      <c r="T1264" s="621">
        <v>269</v>
      </c>
      <c r="U1264" s="621">
        <v>0</v>
      </c>
      <c r="V1264" s="621">
        <v>269</v>
      </c>
      <c r="W1264" s="622">
        <v>0.98640000000000005</v>
      </c>
      <c r="X1264" s="464">
        <v>1</v>
      </c>
      <c r="Y1264" s="464">
        <v>1</v>
      </c>
      <c r="Z1264" s="464">
        <v>1</v>
      </c>
      <c r="AA1264" s="464">
        <v>1</v>
      </c>
      <c r="AB1264" s="464" t="s">
        <v>1319</v>
      </c>
      <c r="AC1264" s="463" t="s">
        <v>8280</v>
      </c>
      <c r="AD1264" s="463"/>
      <c r="AE1264" s="463"/>
      <c r="AF1264" s="463"/>
      <c r="AG1264" s="463"/>
      <c r="AH1264" s="463"/>
      <c r="AI1264" s="463"/>
      <c r="AJ1264" s="460"/>
      <c r="AK1264" s="460"/>
      <c r="AL1264" s="460"/>
      <c r="AM1264" s="460"/>
      <c r="AN1264" s="460"/>
      <c r="AO1264" s="460"/>
      <c r="AP1264" s="463" t="s">
        <v>289</v>
      </c>
      <c r="AQ1264" s="463">
        <v>0</v>
      </c>
      <c r="AT1264" s="177" t="s">
        <v>248</v>
      </c>
      <c r="AU1264" s="392" t="s">
        <v>7608</v>
      </c>
      <c r="AV1264" s="392" t="s">
        <v>8281</v>
      </c>
      <c r="AW1264" s="392" t="s">
        <v>8282</v>
      </c>
      <c r="AX1264" s="450" t="s">
        <v>7604</v>
      </c>
    </row>
    <row r="1265" spans="1:50" ht="35.15" hidden="1" customHeight="1">
      <c r="A1265" s="149">
        <v>1261</v>
      </c>
      <c r="B1265" s="597" t="s">
        <v>1319</v>
      </c>
      <c r="C1265" s="597"/>
      <c r="D1265" s="597" t="s">
        <v>8283</v>
      </c>
      <c r="E1265" s="597" t="s">
        <v>8284</v>
      </c>
      <c r="F1265" s="597" t="s">
        <v>281</v>
      </c>
      <c r="G1265" s="597">
        <v>1</v>
      </c>
      <c r="H1265" s="597">
        <v>0</v>
      </c>
      <c r="I1265" s="597" t="s">
        <v>7949</v>
      </c>
      <c r="J1265" s="597" t="s">
        <v>8003</v>
      </c>
      <c r="K1265" s="597" t="s">
        <v>7981</v>
      </c>
      <c r="L1265" s="597" t="s">
        <v>1322</v>
      </c>
      <c r="M1265" s="597" t="s">
        <v>285</v>
      </c>
      <c r="N1265" s="597" t="s">
        <v>8284</v>
      </c>
      <c r="O1265" s="597" t="s">
        <v>8284</v>
      </c>
      <c r="P1265" s="597" t="s">
        <v>8285</v>
      </c>
      <c r="Q1265" s="597">
        <v>6326</v>
      </c>
      <c r="R1265" s="621">
        <v>6422</v>
      </c>
      <c r="S1265" s="621">
        <v>6250</v>
      </c>
      <c r="T1265" s="621">
        <v>172</v>
      </c>
      <c r="U1265" s="621">
        <v>0</v>
      </c>
      <c r="V1265" s="621">
        <v>172</v>
      </c>
      <c r="W1265" s="622">
        <v>0.97319999999999995</v>
      </c>
      <c r="X1265" s="464">
        <v>0</v>
      </c>
      <c r="Y1265" s="464">
        <v>1</v>
      </c>
      <c r="Z1265" s="464">
        <v>1</v>
      </c>
      <c r="AA1265" s="464">
        <v>0</v>
      </c>
      <c r="AB1265" s="464" t="s">
        <v>1319</v>
      </c>
      <c r="AC1265" s="463" t="s">
        <v>8286</v>
      </c>
      <c r="AD1265" s="463"/>
      <c r="AE1265" s="463"/>
      <c r="AF1265" s="463"/>
      <c r="AG1265" s="463"/>
      <c r="AH1265" s="463"/>
      <c r="AI1265" s="463"/>
      <c r="AJ1265" s="460"/>
      <c r="AK1265" s="460"/>
      <c r="AL1265" s="460"/>
      <c r="AM1265" s="460"/>
      <c r="AN1265" s="460"/>
      <c r="AO1265" s="460"/>
      <c r="AP1265" s="463" t="s">
        <v>289</v>
      </c>
      <c r="AQ1265" s="463">
        <v>0</v>
      </c>
      <c r="AT1265" s="177" t="s">
        <v>1076</v>
      </c>
      <c r="AU1265" s="392" t="s">
        <v>7615</v>
      </c>
      <c r="AV1265" s="392" t="s">
        <v>8287</v>
      </c>
      <c r="AW1265" s="392" t="s">
        <v>8288</v>
      </c>
      <c r="AX1265" s="450" t="s">
        <v>7612</v>
      </c>
    </row>
    <row r="1266" spans="1:50" ht="35.15" hidden="1" customHeight="1">
      <c r="A1266" s="149">
        <v>1262</v>
      </c>
      <c r="B1266" s="597" t="s">
        <v>1319</v>
      </c>
      <c r="C1266" s="597"/>
      <c r="D1266" s="597" t="s">
        <v>8289</v>
      </c>
      <c r="E1266" s="597" t="s">
        <v>8290</v>
      </c>
      <c r="F1266" s="597" t="s">
        <v>281</v>
      </c>
      <c r="G1266" s="597">
        <v>1</v>
      </c>
      <c r="H1266" s="597">
        <v>0</v>
      </c>
      <c r="I1266" s="597" t="s">
        <v>7949</v>
      </c>
      <c r="J1266" s="597" t="s">
        <v>8153</v>
      </c>
      <c r="K1266" s="597" t="s">
        <v>2529</v>
      </c>
      <c r="L1266" s="597" t="s">
        <v>1322</v>
      </c>
      <c r="M1266" s="597" t="s">
        <v>285</v>
      </c>
      <c r="N1266" s="597" t="s">
        <v>8290</v>
      </c>
      <c r="O1266" s="597" t="s">
        <v>8290</v>
      </c>
      <c r="P1266" s="597" t="s">
        <v>8291</v>
      </c>
      <c r="Q1266" s="597">
        <v>10664</v>
      </c>
      <c r="R1266" s="621">
        <v>10614</v>
      </c>
      <c r="S1266" s="621">
        <v>10261</v>
      </c>
      <c r="T1266" s="621">
        <v>310</v>
      </c>
      <c r="U1266" s="621">
        <v>43</v>
      </c>
      <c r="V1266" s="621">
        <v>353</v>
      </c>
      <c r="W1266" s="622">
        <v>0.9667</v>
      </c>
      <c r="X1266" s="464">
        <v>0</v>
      </c>
      <c r="Y1266" s="464">
        <v>0</v>
      </c>
      <c r="Z1266" s="464">
        <v>1</v>
      </c>
      <c r="AA1266" s="464">
        <v>0</v>
      </c>
      <c r="AB1266" s="464" t="s">
        <v>1319</v>
      </c>
      <c r="AC1266" s="463" t="s">
        <v>8292</v>
      </c>
      <c r="AD1266" s="463"/>
      <c r="AE1266" s="463"/>
      <c r="AF1266" s="463"/>
      <c r="AG1266" s="463"/>
      <c r="AH1266" s="463"/>
      <c r="AI1266" s="463"/>
      <c r="AJ1266" s="460"/>
      <c r="AK1266" s="460"/>
      <c r="AL1266" s="460"/>
      <c r="AM1266" s="460"/>
      <c r="AN1266" s="460"/>
      <c r="AO1266" s="460"/>
      <c r="AP1266" s="463" t="s">
        <v>289</v>
      </c>
      <c r="AQ1266" s="463">
        <v>0</v>
      </c>
      <c r="AT1266" s="177" t="s">
        <v>248</v>
      </c>
      <c r="AU1266" s="392" t="s">
        <v>7621</v>
      </c>
      <c r="AV1266" s="392" t="s">
        <v>8293</v>
      </c>
      <c r="AW1266" s="392" t="s">
        <v>8294</v>
      </c>
      <c r="AX1266" s="450" t="s">
        <v>7619</v>
      </c>
    </row>
    <row r="1267" spans="1:50" ht="35.15" hidden="1" customHeight="1">
      <c r="A1267" s="149">
        <v>1263</v>
      </c>
      <c r="B1267" s="597" t="s">
        <v>279</v>
      </c>
      <c r="C1267" s="597"/>
      <c r="D1267" s="597" t="s">
        <v>8295</v>
      </c>
      <c r="E1267" s="597" t="s">
        <v>8296</v>
      </c>
      <c r="F1267" s="597" t="s">
        <v>281</v>
      </c>
      <c r="G1267" s="597">
        <v>1</v>
      </c>
      <c r="H1267" s="597">
        <v>0</v>
      </c>
      <c r="I1267" s="597" t="s">
        <v>7949</v>
      </c>
      <c r="J1267" s="597" t="s">
        <v>3972</v>
      </c>
      <c r="K1267" s="597" t="s">
        <v>476</v>
      </c>
      <c r="L1267" s="597" t="s">
        <v>284</v>
      </c>
      <c r="M1267" s="597" t="s">
        <v>285</v>
      </c>
      <c r="N1267" s="597" t="s">
        <v>8296</v>
      </c>
      <c r="O1267" s="597" t="s">
        <v>8296</v>
      </c>
      <c r="P1267" s="597" t="s">
        <v>8297</v>
      </c>
      <c r="Q1267" s="597">
        <v>7886</v>
      </c>
      <c r="R1267" s="621">
        <v>7777</v>
      </c>
      <c r="S1267" s="621">
        <v>7676</v>
      </c>
      <c r="T1267" s="621">
        <v>50</v>
      </c>
      <c r="U1267" s="621">
        <v>51</v>
      </c>
      <c r="V1267" s="621">
        <v>101</v>
      </c>
      <c r="W1267" s="622">
        <v>0.98699999999999999</v>
      </c>
      <c r="X1267" s="464">
        <v>1</v>
      </c>
      <c r="Y1267" s="464">
        <v>0</v>
      </c>
      <c r="Z1267" s="464">
        <v>1</v>
      </c>
      <c r="AA1267" s="464">
        <v>0</v>
      </c>
      <c r="AB1267" s="464" t="s">
        <v>279</v>
      </c>
      <c r="AC1267" s="463" t="s">
        <v>8298</v>
      </c>
      <c r="AD1267" s="463"/>
      <c r="AE1267" s="463"/>
      <c r="AF1267" s="463"/>
      <c r="AG1267" s="463"/>
      <c r="AH1267" s="463"/>
      <c r="AI1267" s="463"/>
      <c r="AJ1267" s="460"/>
      <c r="AK1267" s="460"/>
      <c r="AL1267" s="460"/>
      <c r="AM1267" s="460"/>
      <c r="AN1267" s="460"/>
      <c r="AO1267" s="460"/>
      <c r="AP1267" s="463" t="s">
        <v>289</v>
      </c>
      <c r="AQ1267" s="463">
        <v>0</v>
      </c>
      <c r="AT1267" s="177" t="s">
        <v>248</v>
      </c>
      <c r="AU1267" s="392" t="s">
        <v>7628</v>
      </c>
      <c r="AV1267" s="392" t="s">
        <v>8299</v>
      </c>
      <c r="AW1267" s="392" t="s">
        <v>8300</v>
      </c>
      <c r="AX1267" s="450" t="s">
        <v>7625</v>
      </c>
    </row>
    <row r="1268" spans="1:50" ht="35.15" hidden="1" customHeight="1">
      <c r="A1268" s="149">
        <v>1264</v>
      </c>
      <c r="B1268" s="597" t="s">
        <v>1069</v>
      </c>
      <c r="C1268" s="597"/>
      <c r="D1268" s="597" t="s">
        <v>8301</v>
      </c>
      <c r="E1268" s="597" t="s">
        <v>8302</v>
      </c>
      <c r="F1268" s="597" t="s">
        <v>281</v>
      </c>
      <c r="G1268" s="597">
        <v>1</v>
      </c>
      <c r="H1268" s="597">
        <v>0</v>
      </c>
      <c r="I1268" s="597" t="s">
        <v>7949</v>
      </c>
      <c r="J1268" s="597" t="s">
        <v>8200</v>
      </c>
      <c r="K1268" s="597" t="s">
        <v>2605</v>
      </c>
      <c r="L1268" s="597" t="s">
        <v>1116</v>
      </c>
      <c r="M1268" s="597" t="s">
        <v>285</v>
      </c>
      <c r="N1268" s="597" t="s">
        <v>8302</v>
      </c>
      <c r="O1268" s="597" t="s">
        <v>8302</v>
      </c>
      <c r="P1268" s="597" t="s">
        <v>8303</v>
      </c>
      <c r="Q1268" s="597">
        <v>5543</v>
      </c>
      <c r="R1268" s="621">
        <v>5308</v>
      </c>
      <c r="S1268" s="621">
        <v>5288</v>
      </c>
      <c r="T1268" s="621">
        <v>20</v>
      </c>
      <c r="U1268" s="621">
        <v>0</v>
      </c>
      <c r="V1268" s="621">
        <v>20</v>
      </c>
      <c r="W1268" s="622">
        <v>0.99619999999999997</v>
      </c>
      <c r="X1268" s="464">
        <v>1</v>
      </c>
      <c r="Y1268" s="464">
        <v>1</v>
      </c>
      <c r="Z1268" s="464">
        <v>1</v>
      </c>
      <c r="AA1268" s="464">
        <v>1</v>
      </c>
      <c r="AB1268" s="464" t="s">
        <v>1069</v>
      </c>
      <c r="AC1268" s="463" t="s">
        <v>8304</v>
      </c>
      <c r="AD1268" s="463"/>
      <c r="AE1268" s="463"/>
      <c r="AF1268" s="463"/>
      <c r="AG1268" s="463"/>
      <c r="AH1268" s="463"/>
      <c r="AI1268" s="463"/>
      <c r="AJ1268" s="460"/>
      <c r="AK1268" s="460"/>
      <c r="AL1268" s="460"/>
      <c r="AM1268" s="460"/>
      <c r="AN1268" s="460"/>
      <c r="AO1268" s="460"/>
      <c r="AP1268" s="463" t="s">
        <v>289</v>
      </c>
      <c r="AQ1268" s="463">
        <v>0</v>
      </c>
      <c r="AT1268" s="177" t="s">
        <v>248</v>
      </c>
      <c r="AU1268" s="392" t="s">
        <v>7634</v>
      </c>
      <c r="AV1268" s="392" t="s">
        <v>8305</v>
      </c>
      <c r="AW1268" s="392" t="s">
        <v>7353</v>
      </c>
      <c r="AX1268" s="450" t="s">
        <v>7353</v>
      </c>
    </row>
    <row r="1269" spans="1:50" ht="35.15" hidden="1" customHeight="1">
      <c r="A1269" s="149">
        <v>1265</v>
      </c>
      <c r="B1269" s="597" t="s">
        <v>1319</v>
      </c>
      <c r="C1269" s="597"/>
      <c r="D1269" s="597" t="s">
        <v>8306</v>
      </c>
      <c r="E1269" s="597" t="s">
        <v>8307</v>
      </c>
      <c r="F1269" s="597" t="s">
        <v>281</v>
      </c>
      <c r="G1269" s="597">
        <v>1</v>
      </c>
      <c r="H1269" s="597">
        <v>0</v>
      </c>
      <c r="I1269" s="597" t="s">
        <v>7949</v>
      </c>
      <c r="J1269" s="597" t="s">
        <v>8153</v>
      </c>
      <c r="K1269" s="597" t="s">
        <v>1319</v>
      </c>
      <c r="L1269" s="597" t="s">
        <v>1322</v>
      </c>
      <c r="M1269" s="597" t="s">
        <v>285</v>
      </c>
      <c r="N1269" s="597" t="s">
        <v>8307</v>
      </c>
      <c r="O1269" s="597" t="s">
        <v>8307</v>
      </c>
      <c r="P1269" s="597" t="s">
        <v>8308</v>
      </c>
      <c r="Q1269" s="597">
        <v>10671</v>
      </c>
      <c r="R1269" s="621">
        <v>11289</v>
      </c>
      <c r="S1269" s="621">
        <v>11137</v>
      </c>
      <c r="T1269" s="621">
        <v>91</v>
      </c>
      <c r="U1269" s="621">
        <v>61</v>
      </c>
      <c r="V1269" s="621">
        <v>152</v>
      </c>
      <c r="W1269" s="622">
        <v>0.98650000000000004</v>
      </c>
      <c r="X1269" s="464">
        <v>1</v>
      </c>
      <c r="Y1269" s="464">
        <v>1</v>
      </c>
      <c r="Z1269" s="464">
        <v>0</v>
      </c>
      <c r="AA1269" s="464">
        <v>0</v>
      </c>
      <c r="AB1269" s="464" t="s">
        <v>1319</v>
      </c>
      <c r="AC1269" s="463" t="s">
        <v>8309</v>
      </c>
      <c r="AD1269" s="463"/>
      <c r="AE1269" s="463"/>
      <c r="AF1269" s="463"/>
      <c r="AG1269" s="463"/>
      <c r="AH1269" s="463"/>
      <c r="AI1269" s="463"/>
      <c r="AJ1269" s="460"/>
      <c r="AK1269" s="460"/>
      <c r="AL1269" s="460"/>
      <c r="AM1269" s="460"/>
      <c r="AN1269" s="460"/>
      <c r="AO1269" s="460"/>
      <c r="AP1269" s="463" t="s">
        <v>289</v>
      </c>
      <c r="AQ1269" s="463">
        <v>0</v>
      </c>
      <c r="AT1269" s="177" t="s">
        <v>1076</v>
      </c>
      <c r="AU1269" s="392" t="s">
        <v>7640</v>
      </c>
      <c r="AV1269" s="392" t="s">
        <v>8310</v>
      </c>
      <c r="AW1269" s="392" t="s">
        <v>8311</v>
      </c>
      <c r="AX1269" s="450" t="s">
        <v>7638</v>
      </c>
    </row>
    <row r="1270" spans="1:50" ht="35.15" hidden="1" customHeight="1">
      <c r="A1270" s="149">
        <v>1266</v>
      </c>
      <c r="B1270" s="597" t="s">
        <v>1319</v>
      </c>
      <c r="C1270" s="597"/>
      <c r="D1270" s="597" t="s">
        <v>8312</v>
      </c>
      <c r="E1270" s="597" t="s">
        <v>8313</v>
      </c>
      <c r="F1270" s="597" t="s">
        <v>281</v>
      </c>
      <c r="G1270" s="597">
        <v>1</v>
      </c>
      <c r="H1270" s="597">
        <v>0</v>
      </c>
      <c r="I1270" s="597" t="s">
        <v>7949</v>
      </c>
      <c r="J1270" s="597" t="s">
        <v>8314</v>
      </c>
      <c r="K1270" s="597" t="s">
        <v>1319</v>
      </c>
      <c r="L1270" s="597" t="s">
        <v>1322</v>
      </c>
      <c r="M1270" s="597" t="s">
        <v>285</v>
      </c>
      <c r="N1270" s="597" t="s">
        <v>8313</v>
      </c>
      <c r="O1270" s="597" t="s">
        <v>8315</v>
      </c>
      <c r="P1270" s="597" t="s">
        <v>8316</v>
      </c>
      <c r="Q1270" s="597">
        <v>9568</v>
      </c>
      <c r="R1270" s="621">
        <v>9112</v>
      </c>
      <c r="S1270" s="621">
        <v>8855</v>
      </c>
      <c r="T1270" s="621">
        <v>236</v>
      </c>
      <c r="U1270" s="621">
        <v>21</v>
      </c>
      <c r="V1270" s="621">
        <v>257</v>
      </c>
      <c r="W1270" s="622">
        <v>0.9718</v>
      </c>
      <c r="X1270" s="464">
        <v>0</v>
      </c>
      <c r="Y1270" s="464">
        <v>1</v>
      </c>
      <c r="Z1270" s="464">
        <v>1</v>
      </c>
      <c r="AA1270" s="464">
        <v>0</v>
      </c>
      <c r="AB1270" s="464" t="s">
        <v>1319</v>
      </c>
      <c r="AC1270" s="463" t="s">
        <v>8317</v>
      </c>
      <c r="AD1270" s="463"/>
      <c r="AE1270" s="463"/>
      <c r="AF1270" s="463"/>
      <c r="AG1270" s="463"/>
      <c r="AH1270" s="463"/>
      <c r="AI1270" s="463"/>
      <c r="AJ1270" s="460"/>
      <c r="AK1270" s="460"/>
      <c r="AL1270" s="460"/>
      <c r="AM1270" s="460"/>
      <c r="AN1270" s="460"/>
      <c r="AO1270" s="460"/>
      <c r="AP1270" s="463" t="s">
        <v>289</v>
      </c>
      <c r="AQ1270" s="463">
        <v>0</v>
      </c>
      <c r="AT1270" s="177" t="s">
        <v>1076</v>
      </c>
      <c r="AU1270" s="594" t="s">
        <v>7647</v>
      </c>
      <c r="AV1270" s="392" t="s">
        <v>8318</v>
      </c>
      <c r="AW1270" s="595" t="s">
        <v>8319</v>
      </c>
      <c r="AX1270" s="450" t="s">
        <v>7644</v>
      </c>
    </row>
    <row r="1271" spans="1:50" ht="35.15" hidden="1" customHeight="1">
      <c r="A1271" s="149">
        <v>1267</v>
      </c>
      <c r="B1271" s="597" t="s">
        <v>1319</v>
      </c>
      <c r="C1271" s="597"/>
      <c r="D1271" s="597" t="s">
        <v>8320</v>
      </c>
      <c r="E1271" s="597" t="s">
        <v>8321</v>
      </c>
      <c r="F1271" s="597" t="s">
        <v>281</v>
      </c>
      <c r="G1271" s="597">
        <v>1</v>
      </c>
      <c r="H1271" s="597">
        <v>0</v>
      </c>
      <c r="I1271" s="597" t="s">
        <v>7949</v>
      </c>
      <c r="J1271" s="597" t="s">
        <v>8243</v>
      </c>
      <c r="K1271" s="597" t="s">
        <v>7981</v>
      </c>
      <c r="L1271" s="597" t="s">
        <v>1322</v>
      </c>
      <c r="M1271" s="597" t="s">
        <v>285</v>
      </c>
      <c r="N1271" s="597" t="s">
        <v>8321</v>
      </c>
      <c r="O1271" s="597" t="s">
        <v>8321</v>
      </c>
      <c r="P1271" s="597" t="s">
        <v>8322</v>
      </c>
      <c r="Q1271" s="597">
        <v>8799</v>
      </c>
      <c r="R1271" s="621">
        <v>8120</v>
      </c>
      <c r="S1271" s="621">
        <v>8111</v>
      </c>
      <c r="T1271" s="621">
        <v>4</v>
      </c>
      <c r="U1271" s="621">
        <v>5</v>
      </c>
      <c r="V1271" s="621">
        <v>9</v>
      </c>
      <c r="W1271" s="622">
        <v>0.99890000000000001</v>
      </c>
      <c r="X1271" s="464">
        <v>1</v>
      </c>
      <c r="Y1271" s="464">
        <v>0</v>
      </c>
      <c r="Z1271" s="464">
        <v>1</v>
      </c>
      <c r="AA1271" s="464">
        <v>0</v>
      </c>
      <c r="AB1271" s="464" t="s">
        <v>1319</v>
      </c>
      <c r="AC1271" s="463" t="s">
        <v>8323</v>
      </c>
      <c r="AD1271" s="463"/>
      <c r="AE1271" s="463"/>
      <c r="AF1271" s="463"/>
      <c r="AG1271" s="463"/>
      <c r="AH1271" s="463"/>
      <c r="AI1271" s="463"/>
      <c r="AJ1271" s="460"/>
      <c r="AK1271" s="460"/>
      <c r="AL1271" s="460"/>
      <c r="AM1271" s="460"/>
      <c r="AN1271" s="460"/>
      <c r="AO1271" s="460"/>
      <c r="AP1271" s="463" t="s">
        <v>289</v>
      </c>
      <c r="AQ1271" s="463">
        <v>0</v>
      </c>
      <c r="AT1271" s="177" t="s">
        <v>248</v>
      </c>
      <c r="AU1271" s="392" t="s">
        <v>7653</v>
      </c>
      <c r="AV1271" s="392" t="s">
        <v>8324</v>
      </c>
      <c r="AW1271" s="392" t="s">
        <v>8325</v>
      </c>
      <c r="AX1271" s="450" t="s">
        <v>7651</v>
      </c>
    </row>
    <row r="1272" spans="1:50" ht="35.15" hidden="1" customHeight="1">
      <c r="A1272" s="149">
        <v>1268</v>
      </c>
      <c r="B1272" s="597" t="s">
        <v>1069</v>
      </c>
      <c r="C1272" s="597"/>
      <c r="D1272" s="597" t="s">
        <v>8326</v>
      </c>
      <c r="E1272" s="597" t="s">
        <v>8327</v>
      </c>
      <c r="F1272" s="597" t="s">
        <v>281</v>
      </c>
      <c r="G1272" s="597">
        <v>1</v>
      </c>
      <c r="H1272" s="597">
        <v>0</v>
      </c>
      <c r="I1272" s="597" t="s">
        <v>7949</v>
      </c>
      <c r="J1272" s="597" t="s">
        <v>7973</v>
      </c>
      <c r="K1272" s="597" t="s">
        <v>2605</v>
      </c>
      <c r="L1272" s="597" t="s">
        <v>1116</v>
      </c>
      <c r="M1272" s="597" t="s">
        <v>285</v>
      </c>
      <c r="N1272" s="597" t="s">
        <v>8327</v>
      </c>
      <c r="O1272" s="597" t="s">
        <v>8327</v>
      </c>
      <c r="P1272" s="597" t="s">
        <v>8328</v>
      </c>
      <c r="Q1272" s="597">
        <v>7622</v>
      </c>
      <c r="R1272" s="621">
        <v>5838</v>
      </c>
      <c r="S1272" s="621">
        <v>5565</v>
      </c>
      <c r="T1272" s="621">
        <v>227</v>
      </c>
      <c r="U1272" s="621">
        <v>46</v>
      </c>
      <c r="V1272" s="621">
        <v>273</v>
      </c>
      <c r="W1272" s="622">
        <v>0.95320000000000005</v>
      </c>
      <c r="X1272" s="464">
        <v>0</v>
      </c>
      <c r="Y1272" s="464">
        <v>1</v>
      </c>
      <c r="Z1272" s="464">
        <v>1</v>
      </c>
      <c r="AA1272" s="464">
        <v>0</v>
      </c>
      <c r="AB1272" s="464" t="s">
        <v>1069</v>
      </c>
      <c r="AC1272" s="463" t="s">
        <v>8329</v>
      </c>
      <c r="AD1272" s="463"/>
      <c r="AE1272" s="463"/>
      <c r="AF1272" s="463"/>
      <c r="AG1272" s="463"/>
      <c r="AH1272" s="463"/>
      <c r="AI1272" s="463"/>
      <c r="AJ1272" s="460"/>
      <c r="AK1272" s="460"/>
      <c r="AL1272" s="460"/>
      <c r="AM1272" s="460"/>
      <c r="AN1272" s="460"/>
      <c r="AO1272" s="460"/>
      <c r="AP1272" s="463" t="s">
        <v>289</v>
      </c>
      <c r="AQ1272" s="463">
        <v>0</v>
      </c>
      <c r="AT1272" s="177" t="s">
        <v>248</v>
      </c>
      <c r="AU1272" s="392" t="s">
        <v>7659</v>
      </c>
      <c r="AV1272" s="392" t="s">
        <v>8330</v>
      </c>
      <c r="AW1272" s="392" t="s">
        <v>8331</v>
      </c>
      <c r="AX1272" s="450" t="s">
        <v>7657</v>
      </c>
    </row>
    <row r="1273" spans="1:50" ht="35.15" hidden="1" customHeight="1">
      <c r="A1273" s="149">
        <v>1269</v>
      </c>
      <c r="B1273" s="597" t="s">
        <v>279</v>
      </c>
      <c r="C1273" s="597"/>
      <c r="D1273" s="597" t="s">
        <v>8332</v>
      </c>
      <c r="E1273" s="597" t="s">
        <v>8333</v>
      </c>
      <c r="F1273" s="597" t="s">
        <v>281</v>
      </c>
      <c r="G1273" s="597">
        <v>1</v>
      </c>
      <c r="H1273" s="597">
        <v>0</v>
      </c>
      <c r="I1273" s="597" t="s">
        <v>7949</v>
      </c>
      <c r="J1273" s="597" t="s">
        <v>8059</v>
      </c>
      <c r="K1273" s="597" t="s">
        <v>476</v>
      </c>
      <c r="L1273" s="597" t="s">
        <v>284</v>
      </c>
      <c r="M1273" s="597" t="s">
        <v>285</v>
      </c>
      <c r="N1273" s="597" t="s">
        <v>8333</v>
      </c>
      <c r="O1273" s="597" t="s">
        <v>8334</v>
      </c>
      <c r="P1273" s="597" t="s">
        <v>8335</v>
      </c>
      <c r="Q1273" s="597">
        <v>6444</v>
      </c>
      <c r="R1273" s="621">
        <v>6478</v>
      </c>
      <c r="S1273" s="621">
        <v>6366</v>
      </c>
      <c r="T1273" s="621">
        <v>0</v>
      </c>
      <c r="U1273" s="621">
        <v>112</v>
      </c>
      <c r="V1273" s="621">
        <v>112</v>
      </c>
      <c r="W1273" s="622">
        <v>0.98270000000000002</v>
      </c>
      <c r="X1273" s="464">
        <v>1</v>
      </c>
      <c r="Y1273" s="464">
        <v>1</v>
      </c>
      <c r="Z1273" s="464">
        <v>1</v>
      </c>
      <c r="AA1273" s="464">
        <v>1</v>
      </c>
      <c r="AB1273" s="464" t="s">
        <v>279</v>
      </c>
      <c r="AC1273" s="463" t="s">
        <v>8336</v>
      </c>
      <c r="AD1273" s="463"/>
      <c r="AE1273" s="463"/>
      <c r="AF1273" s="463"/>
      <c r="AG1273" s="463"/>
      <c r="AH1273" s="463"/>
      <c r="AI1273" s="463"/>
      <c r="AJ1273" s="460"/>
      <c r="AK1273" s="460"/>
      <c r="AL1273" s="460"/>
      <c r="AM1273" s="460"/>
      <c r="AN1273" s="460"/>
      <c r="AO1273" s="460"/>
      <c r="AP1273" s="463" t="s">
        <v>289</v>
      </c>
      <c r="AQ1273" s="463">
        <v>0</v>
      </c>
      <c r="AT1273" s="177" t="s">
        <v>248</v>
      </c>
      <c r="AU1273" s="392" t="s">
        <v>7665</v>
      </c>
      <c r="AV1273" s="392" t="s">
        <v>8337</v>
      </c>
      <c r="AW1273" s="392" t="s">
        <v>7663</v>
      </c>
      <c r="AX1273" s="450" t="s">
        <v>7663</v>
      </c>
    </row>
    <row r="1274" spans="1:50" ht="35.15" hidden="1" customHeight="1">
      <c r="A1274" s="149">
        <v>1270</v>
      </c>
      <c r="B1274" s="597" t="s">
        <v>1319</v>
      </c>
      <c r="C1274" s="597"/>
      <c r="D1274" s="597" t="s">
        <v>8338</v>
      </c>
      <c r="E1274" s="597" t="s">
        <v>8339</v>
      </c>
      <c r="F1274" s="597" t="s">
        <v>281</v>
      </c>
      <c r="G1274" s="597">
        <v>1</v>
      </c>
      <c r="H1274" s="597">
        <v>0</v>
      </c>
      <c r="I1274" s="597" t="s">
        <v>7949</v>
      </c>
      <c r="J1274" s="597" t="s">
        <v>8124</v>
      </c>
      <c r="K1274" s="597" t="s">
        <v>1319</v>
      </c>
      <c r="L1274" s="597" t="s">
        <v>1322</v>
      </c>
      <c r="M1274" s="597" t="s">
        <v>285</v>
      </c>
      <c r="N1274" s="597" t="s">
        <v>8339</v>
      </c>
      <c r="O1274" s="597" t="s">
        <v>8339</v>
      </c>
      <c r="P1274" s="597" t="s">
        <v>8340</v>
      </c>
      <c r="Q1274" s="597">
        <v>12076</v>
      </c>
      <c r="R1274" s="621">
        <v>12111</v>
      </c>
      <c r="S1274" s="621">
        <v>11440</v>
      </c>
      <c r="T1274" s="621">
        <v>528</v>
      </c>
      <c r="U1274" s="621">
        <v>143</v>
      </c>
      <c r="V1274" s="621">
        <v>671</v>
      </c>
      <c r="W1274" s="622">
        <v>0.9446</v>
      </c>
      <c r="X1274" s="464">
        <v>0</v>
      </c>
      <c r="Y1274" s="464">
        <v>1</v>
      </c>
      <c r="Z1274" s="464">
        <v>1</v>
      </c>
      <c r="AA1274" s="464">
        <v>0</v>
      </c>
      <c r="AB1274" s="464" t="s">
        <v>1319</v>
      </c>
      <c r="AC1274" s="463" t="s">
        <v>8341</v>
      </c>
      <c r="AD1274" s="463"/>
      <c r="AE1274" s="463"/>
      <c r="AF1274" s="463"/>
      <c r="AG1274" s="463"/>
      <c r="AH1274" s="463"/>
      <c r="AI1274" s="463"/>
      <c r="AJ1274" s="460"/>
      <c r="AK1274" s="460"/>
      <c r="AL1274" s="460"/>
      <c r="AM1274" s="460"/>
      <c r="AN1274" s="460"/>
      <c r="AO1274" s="460"/>
      <c r="AP1274" s="463" t="s">
        <v>289</v>
      </c>
      <c r="AQ1274" s="463">
        <v>0</v>
      </c>
      <c r="AT1274" s="177" t="s">
        <v>248</v>
      </c>
      <c r="AU1274" s="392" t="s">
        <v>7671</v>
      </c>
      <c r="AV1274" s="392" t="s">
        <v>8342</v>
      </c>
      <c r="AW1274" s="392" t="s">
        <v>7669</v>
      </c>
      <c r="AX1274" s="450" t="s">
        <v>7669</v>
      </c>
    </row>
    <row r="1275" spans="1:50" ht="35.15" hidden="1" customHeight="1">
      <c r="A1275" s="149">
        <v>1271</v>
      </c>
      <c r="B1275" s="597" t="s">
        <v>279</v>
      </c>
      <c r="C1275" s="597"/>
      <c r="D1275" s="597" t="s">
        <v>8343</v>
      </c>
      <c r="E1275" s="597" t="s">
        <v>8344</v>
      </c>
      <c r="F1275" s="597" t="s">
        <v>281</v>
      </c>
      <c r="G1275" s="597">
        <v>1</v>
      </c>
      <c r="H1275" s="597">
        <v>0</v>
      </c>
      <c r="I1275" s="597" t="s">
        <v>7949</v>
      </c>
      <c r="J1275" s="597" t="s">
        <v>8095</v>
      </c>
      <c r="K1275" s="597" t="s">
        <v>476</v>
      </c>
      <c r="L1275" s="597" t="s">
        <v>284</v>
      </c>
      <c r="M1275" s="597" t="s">
        <v>285</v>
      </c>
      <c r="N1275" s="597" t="s">
        <v>8344</v>
      </c>
      <c r="O1275" s="597" t="s">
        <v>8344</v>
      </c>
      <c r="P1275" s="597" t="s">
        <v>8345</v>
      </c>
      <c r="Q1275" s="597">
        <v>8964</v>
      </c>
      <c r="R1275" s="621">
        <v>8678</v>
      </c>
      <c r="S1275" s="621">
        <v>8636</v>
      </c>
      <c r="T1275" s="621">
        <v>32</v>
      </c>
      <c r="U1275" s="621">
        <v>10</v>
      </c>
      <c r="V1275" s="621">
        <v>42</v>
      </c>
      <c r="W1275" s="622">
        <v>0.99519999999999997</v>
      </c>
      <c r="X1275" s="464">
        <v>1</v>
      </c>
      <c r="Y1275" s="464">
        <v>1</v>
      </c>
      <c r="Z1275" s="464">
        <v>1</v>
      </c>
      <c r="AA1275" s="464">
        <v>1</v>
      </c>
      <c r="AB1275" s="464" t="s">
        <v>279</v>
      </c>
      <c r="AC1275" s="463" t="s">
        <v>8346</v>
      </c>
      <c r="AD1275" s="463"/>
      <c r="AE1275" s="463"/>
      <c r="AF1275" s="463"/>
      <c r="AG1275" s="463"/>
      <c r="AH1275" s="463"/>
      <c r="AI1275" s="463"/>
      <c r="AJ1275" s="460"/>
      <c r="AK1275" s="460"/>
      <c r="AL1275" s="460"/>
      <c r="AM1275" s="460"/>
      <c r="AN1275" s="460"/>
      <c r="AO1275" s="460"/>
      <c r="AP1275" s="463" t="s">
        <v>289</v>
      </c>
      <c r="AQ1275" s="463">
        <v>0</v>
      </c>
      <c r="AT1275" s="177" t="s">
        <v>248</v>
      </c>
      <c r="AU1275" s="392" t="s">
        <v>7678</v>
      </c>
      <c r="AV1275" s="392" t="s">
        <v>8347</v>
      </c>
      <c r="AW1275" s="392" t="s">
        <v>7675</v>
      </c>
      <c r="AX1275" s="450" t="s">
        <v>7675</v>
      </c>
    </row>
    <row r="1276" spans="1:50" ht="35.15" hidden="1" customHeight="1">
      <c r="A1276" s="149">
        <v>1272</v>
      </c>
      <c r="B1276" s="597" t="s">
        <v>1069</v>
      </c>
      <c r="C1276" s="597"/>
      <c r="D1276" s="597" t="s">
        <v>8348</v>
      </c>
      <c r="E1276" s="597" t="s">
        <v>8349</v>
      </c>
      <c r="F1276" s="597" t="s">
        <v>281</v>
      </c>
      <c r="G1276" s="597">
        <v>1</v>
      </c>
      <c r="H1276" s="597">
        <v>0</v>
      </c>
      <c r="I1276" s="597" t="s">
        <v>7949</v>
      </c>
      <c r="J1276" s="597" t="s">
        <v>7973</v>
      </c>
      <c r="K1276" s="597" t="s">
        <v>1114</v>
      </c>
      <c r="L1276" s="597" t="s">
        <v>1116</v>
      </c>
      <c r="M1276" s="597" t="s">
        <v>285</v>
      </c>
      <c r="N1276" s="597" t="s">
        <v>8349</v>
      </c>
      <c r="O1276" s="597" t="s">
        <v>8349</v>
      </c>
      <c r="P1276" s="597" t="s">
        <v>8350</v>
      </c>
      <c r="Q1276" s="597">
        <v>13840</v>
      </c>
      <c r="R1276" s="621">
        <v>14587</v>
      </c>
      <c r="S1276" s="621">
        <v>14194</v>
      </c>
      <c r="T1276" s="621">
        <v>350</v>
      </c>
      <c r="U1276" s="621">
        <v>43</v>
      </c>
      <c r="V1276" s="621">
        <v>393</v>
      </c>
      <c r="W1276" s="622">
        <v>0.97309999999999997</v>
      </c>
      <c r="X1276" s="464">
        <v>0</v>
      </c>
      <c r="Y1276" s="464">
        <v>1</v>
      </c>
      <c r="Z1276" s="464">
        <v>1</v>
      </c>
      <c r="AA1276" s="464">
        <v>0</v>
      </c>
      <c r="AB1276" s="464" t="s">
        <v>1069</v>
      </c>
      <c r="AC1276" s="463" t="s">
        <v>8351</v>
      </c>
      <c r="AD1276" s="463"/>
      <c r="AE1276" s="463"/>
      <c r="AF1276" s="463"/>
      <c r="AG1276" s="463"/>
      <c r="AH1276" s="463"/>
      <c r="AI1276" s="463"/>
      <c r="AJ1276" s="460"/>
      <c r="AK1276" s="460"/>
      <c r="AL1276" s="460"/>
      <c r="AM1276" s="460"/>
      <c r="AN1276" s="460"/>
      <c r="AO1276" s="460"/>
      <c r="AP1276" s="463" t="s">
        <v>289</v>
      </c>
      <c r="AQ1276" s="463">
        <v>0</v>
      </c>
      <c r="AT1276" s="177" t="s">
        <v>248</v>
      </c>
      <c r="AU1276" s="392" t="s">
        <v>7684</v>
      </c>
      <c r="AV1276" s="392" t="s">
        <v>8352</v>
      </c>
      <c r="AW1276" s="392" t="s">
        <v>8353</v>
      </c>
      <c r="AX1276" s="450" t="s">
        <v>7682</v>
      </c>
    </row>
    <row r="1277" spans="1:50" ht="35.15" hidden="1" customHeight="1">
      <c r="A1277" s="149">
        <v>1273</v>
      </c>
      <c r="B1277" s="597" t="s">
        <v>1319</v>
      </c>
      <c r="C1277" s="597"/>
      <c r="D1277" s="597" t="s">
        <v>8354</v>
      </c>
      <c r="E1277" s="597" t="s">
        <v>8355</v>
      </c>
      <c r="F1277" s="597" t="s">
        <v>281</v>
      </c>
      <c r="G1277" s="597">
        <v>1</v>
      </c>
      <c r="H1277" s="597">
        <v>0</v>
      </c>
      <c r="I1277" s="597" t="s">
        <v>7949</v>
      </c>
      <c r="J1277" s="597" t="s">
        <v>7950</v>
      </c>
      <c r="K1277" s="597" t="s">
        <v>1319</v>
      </c>
      <c r="L1277" s="597" t="s">
        <v>1322</v>
      </c>
      <c r="M1277" s="597" t="s">
        <v>285</v>
      </c>
      <c r="N1277" s="597" t="s">
        <v>8355</v>
      </c>
      <c r="O1277" s="597" t="s">
        <v>8355</v>
      </c>
      <c r="P1277" s="597" t="s">
        <v>8356</v>
      </c>
      <c r="Q1277" s="597">
        <v>9647</v>
      </c>
      <c r="R1277" s="621">
        <v>9627</v>
      </c>
      <c r="S1277" s="621">
        <v>7832</v>
      </c>
      <c r="T1277" s="621">
        <v>1795</v>
      </c>
      <c r="U1277" s="621">
        <v>0</v>
      </c>
      <c r="V1277" s="621">
        <v>1795</v>
      </c>
      <c r="W1277" s="622">
        <v>0.8135</v>
      </c>
      <c r="X1277" s="464">
        <v>0</v>
      </c>
      <c r="Y1277" s="464">
        <v>1</v>
      </c>
      <c r="Z1277" s="464">
        <v>1</v>
      </c>
      <c r="AA1277" s="464">
        <v>0</v>
      </c>
      <c r="AB1277" s="464" t="s">
        <v>1319</v>
      </c>
      <c r="AC1277" s="463" t="s">
        <v>8357</v>
      </c>
      <c r="AD1277" s="463"/>
      <c r="AE1277" s="463"/>
      <c r="AF1277" s="463"/>
      <c r="AG1277" s="463"/>
      <c r="AH1277" s="463"/>
      <c r="AI1277" s="463"/>
      <c r="AJ1277" s="460"/>
      <c r="AK1277" s="460"/>
      <c r="AL1277" s="460"/>
      <c r="AM1277" s="460"/>
      <c r="AN1277" s="460"/>
      <c r="AO1277" s="460"/>
      <c r="AP1277" s="463" t="s">
        <v>289</v>
      </c>
      <c r="AQ1277" s="463">
        <v>0</v>
      </c>
      <c r="AT1277" s="177" t="s">
        <v>248</v>
      </c>
      <c r="AU1277" s="392" t="s">
        <v>7689</v>
      </c>
      <c r="AV1277" s="392" t="s">
        <v>8358</v>
      </c>
      <c r="AW1277" s="392" t="s">
        <v>8359</v>
      </c>
      <c r="AX1277" s="450" t="s">
        <v>5852</v>
      </c>
    </row>
    <row r="1278" spans="1:50" ht="35.15" hidden="1" customHeight="1">
      <c r="A1278" s="149">
        <v>1274</v>
      </c>
      <c r="B1278" s="597" t="s">
        <v>1319</v>
      </c>
      <c r="C1278" s="597"/>
      <c r="D1278" s="597" t="s">
        <v>8360</v>
      </c>
      <c r="E1278" s="597" t="s">
        <v>8361</v>
      </c>
      <c r="F1278" s="597" t="s">
        <v>281</v>
      </c>
      <c r="G1278" s="597">
        <v>1</v>
      </c>
      <c r="H1278" s="597">
        <v>0</v>
      </c>
      <c r="I1278" s="597" t="s">
        <v>7949</v>
      </c>
      <c r="J1278" s="597" t="s">
        <v>8362</v>
      </c>
      <c r="K1278" s="597" t="s">
        <v>7981</v>
      </c>
      <c r="L1278" s="597" t="s">
        <v>1322</v>
      </c>
      <c r="M1278" s="597" t="s">
        <v>285</v>
      </c>
      <c r="N1278" s="597" t="s">
        <v>8361</v>
      </c>
      <c r="O1278" s="597" t="s">
        <v>8361</v>
      </c>
      <c r="P1278" s="597" t="s">
        <v>8363</v>
      </c>
      <c r="Q1278" s="597">
        <v>9489</v>
      </c>
      <c r="R1278" s="621">
        <v>9112</v>
      </c>
      <c r="S1278" s="621">
        <v>8945</v>
      </c>
      <c r="T1278" s="621">
        <v>167</v>
      </c>
      <c r="U1278" s="621">
        <v>0</v>
      </c>
      <c r="V1278" s="621">
        <v>167</v>
      </c>
      <c r="W1278" s="622">
        <v>0.98170000000000002</v>
      </c>
      <c r="X1278" s="464">
        <v>1</v>
      </c>
      <c r="Y1278" s="464">
        <v>1</v>
      </c>
      <c r="Z1278" s="464">
        <v>1</v>
      </c>
      <c r="AA1278" s="464">
        <v>1</v>
      </c>
      <c r="AB1278" s="464" t="s">
        <v>1319</v>
      </c>
      <c r="AC1278" s="463" t="s">
        <v>8364</v>
      </c>
      <c r="AD1278" s="463"/>
      <c r="AE1278" s="463"/>
      <c r="AF1278" s="463"/>
      <c r="AG1278" s="463"/>
      <c r="AH1278" s="463"/>
      <c r="AI1278" s="463"/>
      <c r="AJ1278" s="460"/>
      <c r="AK1278" s="460"/>
      <c r="AL1278" s="460"/>
      <c r="AM1278" s="460"/>
      <c r="AN1278" s="460"/>
      <c r="AO1278" s="460"/>
      <c r="AP1278" s="463" t="s">
        <v>289</v>
      </c>
      <c r="AQ1278" s="463">
        <v>0</v>
      </c>
      <c r="AT1278" s="177" t="s">
        <v>1076</v>
      </c>
      <c r="AU1278" s="594" t="s">
        <v>7696</v>
      </c>
      <c r="AV1278" s="392" t="s">
        <v>8365</v>
      </c>
      <c r="AW1278" s="595" t="s">
        <v>8366</v>
      </c>
      <c r="AX1278" s="450" t="s">
        <v>7693</v>
      </c>
    </row>
    <row r="1279" spans="1:50" ht="35.15" hidden="1" customHeight="1">
      <c r="A1279" s="149">
        <v>1275</v>
      </c>
      <c r="B1279" s="597" t="s">
        <v>279</v>
      </c>
      <c r="C1279" s="597"/>
      <c r="D1279" s="597" t="s">
        <v>8367</v>
      </c>
      <c r="E1279" s="597" t="s">
        <v>8368</v>
      </c>
      <c r="F1279" s="597" t="s">
        <v>281</v>
      </c>
      <c r="G1279" s="597">
        <v>1</v>
      </c>
      <c r="H1279" s="597">
        <v>0</v>
      </c>
      <c r="I1279" s="597" t="s">
        <v>7949</v>
      </c>
      <c r="J1279" s="597" t="s">
        <v>8095</v>
      </c>
      <c r="K1279" s="597" t="s">
        <v>476</v>
      </c>
      <c r="L1279" s="597" t="s">
        <v>284</v>
      </c>
      <c r="M1279" s="597" t="s">
        <v>285</v>
      </c>
      <c r="N1279" s="597" t="s">
        <v>8368</v>
      </c>
      <c r="O1279" s="597" t="s">
        <v>8368</v>
      </c>
      <c r="P1279" s="597" t="s">
        <v>8369</v>
      </c>
      <c r="Q1279" s="597">
        <v>6364</v>
      </c>
      <c r="R1279" s="621">
        <v>6149</v>
      </c>
      <c r="S1279" s="621">
        <v>5445</v>
      </c>
      <c r="T1279" s="621">
        <v>695</v>
      </c>
      <c r="U1279" s="621">
        <v>9</v>
      </c>
      <c r="V1279" s="621">
        <v>704</v>
      </c>
      <c r="W1279" s="622">
        <v>0.88549999999999995</v>
      </c>
      <c r="X1279" s="464">
        <v>0</v>
      </c>
      <c r="Y1279" s="464">
        <v>1</v>
      </c>
      <c r="Z1279" s="464">
        <v>1</v>
      </c>
      <c r="AA1279" s="464">
        <v>0</v>
      </c>
      <c r="AB1279" s="464" t="s">
        <v>279</v>
      </c>
      <c r="AC1279" s="463" t="s">
        <v>8370</v>
      </c>
      <c r="AD1279" s="463"/>
      <c r="AE1279" s="463"/>
      <c r="AF1279" s="463"/>
      <c r="AG1279" s="463"/>
      <c r="AH1279" s="463"/>
      <c r="AI1279" s="463"/>
      <c r="AJ1279" s="460"/>
      <c r="AK1279" s="460"/>
      <c r="AL1279" s="460"/>
      <c r="AM1279" s="460"/>
      <c r="AN1279" s="460"/>
      <c r="AO1279" s="460"/>
      <c r="AP1279" s="463" t="s">
        <v>289</v>
      </c>
      <c r="AQ1279" s="463">
        <v>0</v>
      </c>
      <c r="AT1279" s="177" t="s">
        <v>248</v>
      </c>
      <c r="AU1279" s="392" t="s">
        <v>7702</v>
      </c>
      <c r="AV1279" s="392" t="s">
        <v>8371</v>
      </c>
      <c r="AW1279" s="392" t="s">
        <v>8372</v>
      </c>
      <c r="AX1279" s="450" t="s">
        <v>7700</v>
      </c>
    </row>
    <row r="1280" spans="1:50" ht="35.15" hidden="1" customHeight="1">
      <c r="A1280" s="149">
        <v>1276</v>
      </c>
      <c r="B1280" s="597" t="s">
        <v>1319</v>
      </c>
      <c r="C1280" s="597"/>
      <c r="D1280" s="597" t="s">
        <v>8373</v>
      </c>
      <c r="E1280" s="597" t="s">
        <v>8374</v>
      </c>
      <c r="F1280" s="597" t="s">
        <v>281</v>
      </c>
      <c r="G1280" s="597">
        <v>1</v>
      </c>
      <c r="H1280" s="597">
        <v>0</v>
      </c>
      <c r="I1280" s="597" t="s">
        <v>7949</v>
      </c>
      <c r="J1280" s="597" t="s">
        <v>8160</v>
      </c>
      <c r="K1280" s="597" t="s">
        <v>2529</v>
      </c>
      <c r="L1280" s="597" t="s">
        <v>1322</v>
      </c>
      <c r="M1280" s="597" t="s">
        <v>285</v>
      </c>
      <c r="N1280" s="597" t="s">
        <v>8374</v>
      </c>
      <c r="O1280" s="597" t="s">
        <v>8374</v>
      </c>
      <c r="P1280" s="597" t="s">
        <v>8375</v>
      </c>
      <c r="Q1280" s="597">
        <v>8714</v>
      </c>
      <c r="R1280" s="621">
        <v>8945</v>
      </c>
      <c r="S1280" s="621">
        <v>8865</v>
      </c>
      <c r="T1280" s="621">
        <v>59</v>
      </c>
      <c r="U1280" s="621">
        <v>21</v>
      </c>
      <c r="V1280" s="621">
        <v>80</v>
      </c>
      <c r="W1280" s="622">
        <v>0.99109999999999998</v>
      </c>
      <c r="X1280" s="464">
        <v>1</v>
      </c>
      <c r="Y1280" s="464">
        <v>0</v>
      </c>
      <c r="Z1280" s="464">
        <v>1</v>
      </c>
      <c r="AA1280" s="464">
        <v>0</v>
      </c>
      <c r="AB1280" s="464" t="s">
        <v>1319</v>
      </c>
      <c r="AC1280" s="463" t="s">
        <v>8376</v>
      </c>
      <c r="AD1280" s="463"/>
      <c r="AE1280" s="463"/>
      <c r="AF1280" s="463"/>
      <c r="AG1280" s="463"/>
      <c r="AH1280" s="463"/>
      <c r="AI1280" s="463"/>
      <c r="AJ1280" s="460"/>
      <c r="AK1280" s="460"/>
      <c r="AL1280" s="460"/>
      <c r="AM1280" s="460"/>
      <c r="AN1280" s="460"/>
      <c r="AO1280" s="460"/>
      <c r="AP1280" s="463" t="s">
        <v>289</v>
      </c>
      <c r="AQ1280" s="463">
        <v>0</v>
      </c>
      <c r="AT1280" s="177" t="s">
        <v>1076</v>
      </c>
      <c r="AU1280" s="392" t="s">
        <v>7708</v>
      </c>
      <c r="AV1280" s="392" t="s">
        <v>8377</v>
      </c>
      <c r="AW1280" s="392" t="s">
        <v>7706</v>
      </c>
      <c r="AX1280" s="450" t="s">
        <v>7706</v>
      </c>
    </row>
    <row r="1281" spans="1:50" ht="35.15" hidden="1" customHeight="1">
      <c r="A1281" s="149">
        <v>1277</v>
      </c>
      <c r="B1281" s="597" t="s">
        <v>279</v>
      </c>
      <c r="C1281" s="597"/>
      <c r="D1281" s="597" t="s">
        <v>8378</v>
      </c>
      <c r="E1281" s="597" t="s">
        <v>4402</v>
      </c>
      <c r="F1281" s="597" t="s">
        <v>281</v>
      </c>
      <c r="G1281" s="597">
        <v>1</v>
      </c>
      <c r="H1281" s="597">
        <v>0</v>
      </c>
      <c r="I1281" s="597" t="s">
        <v>7949</v>
      </c>
      <c r="J1281" s="597" t="s">
        <v>8059</v>
      </c>
      <c r="K1281" s="597" t="s">
        <v>476</v>
      </c>
      <c r="L1281" s="597" t="s">
        <v>284</v>
      </c>
      <c r="M1281" s="597" t="s">
        <v>285</v>
      </c>
      <c r="N1281" s="597" t="s">
        <v>4402</v>
      </c>
      <c r="O1281" s="597" t="s">
        <v>4402</v>
      </c>
      <c r="P1281" s="597" t="s">
        <v>8379</v>
      </c>
      <c r="Q1281" s="597">
        <v>4019</v>
      </c>
      <c r="R1281" s="621">
        <v>4019</v>
      </c>
      <c r="S1281" s="621">
        <v>4019</v>
      </c>
      <c r="T1281" s="621">
        <v>0</v>
      </c>
      <c r="U1281" s="621">
        <v>0</v>
      </c>
      <c r="V1281" s="621">
        <v>0</v>
      </c>
      <c r="W1281" s="622">
        <v>1</v>
      </c>
      <c r="X1281" s="464">
        <v>1</v>
      </c>
      <c r="Y1281" s="464">
        <v>1</v>
      </c>
      <c r="Z1281" s="464">
        <v>1</v>
      </c>
      <c r="AA1281" s="464">
        <v>1</v>
      </c>
      <c r="AB1281" s="464" t="s">
        <v>279</v>
      </c>
      <c r="AC1281" s="463" t="s">
        <v>8380</v>
      </c>
      <c r="AD1281" s="463"/>
      <c r="AE1281" s="463"/>
      <c r="AF1281" s="463"/>
      <c r="AG1281" s="463"/>
      <c r="AH1281" s="463"/>
      <c r="AI1281" s="463"/>
      <c r="AJ1281" s="460"/>
      <c r="AK1281" s="460"/>
      <c r="AL1281" s="460"/>
      <c r="AM1281" s="460"/>
      <c r="AN1281" s="460"/>
      <c r="AO1281" s="460"/>
      <c r="AP1281" s="463" t="s">
        <v>289</v>
      </c>
      <c r="AQ1281" s="463">
        <v>0</v>
      </c>
      <c r="AT1281" s="177" t="s">
        <v>248</v>
      </c>
      <c r="AU1281" s="392" t="s">
        <v>7715</v>
      </c>
      <c r="AV1281" s="392" t="s">
        <v>8381</v>
      </c>
      <c r="AW1281" s="392" t="s">
        <v>7712</v>
      </c>
      <c r="AX1281" s="450" t="s">
        <v>7712</v>
      </c>
    </row>
    <row r="1282" spans="1:50" ht="35.15" hidden="1" customHeight="1">
      <c r="A1282" s="149">
        <v>1278</v>
      </c>
      <c r="B1282" s="597" t="s">
        <v>1319</v>
      </c>
      <c r="C1282" s="597"/>
      <c r="D1282" s="597" t="s">
        <v>8382</v>
      </c>
      <c r="E1282" s="597" t="s">
        <v>8383</v>
      </c>
      <c r="F1282" s="597" t="s">
        <v>281</v>
      </c>
      <c r="G1282" s="597">
        <v>2</v>
      </c>
      <c r="H1282" s="597">
        <v>0</v>
      </c>
      <c r="I1282" s="597" t="s">
        <v>7949</v>
      </c>
      <c r="J1282" s="597" t="s">
        <v>8314</v>
      </c>
      <c r="K1282" s="597" t="s">
        <v>1319</v>
      </c>
      <c r="L1282" s="597" t="s">
        <v>284</v>
      </c>
      <c r="M1282" s="597" t="s">
        <v>285</v>
      </c>
      <c r="N1282" s="597" t="s">
        <v>8383</v>
      </c>
      <c r="O1282" s="597" t="s">
        <v>8383</v>
      </c>
      <c r="P1282" s="597" t="s">
        <v>8384</v>
      </c>
      <c r="Q1282" s="597">
        <v>3508</v>
      </c>
      <c r="R1282" s="621">
        <v>3731</v>
      </c>
      <c r="S1282" s="621">
        <v>3680</v>
      </c>
      <c r="T1282" s="621">
        <v>0</v>
      </c>
      <c r="U1282" s="621">
        <v>51</v>
      </c>
      <c r="V1282" s="621">
        <v>51</v>
      </c>
      <c r="W1282" s="622">
        <v>0.98629999999999995</v>
      </c>
      <c r="X1282" s="464">
        <v>1</v>
      </c>
      <c r="Y1282" s="464">
        <v>1</v>
      </c>
      <c r="Z1282" s="464">
        <v>1</v>
      </c>
      <c r="AA1282" s="464">
        <v>1</v>
      </c>
      <c r="AB1282" s="464" t="s">
        <v>1319</v>
      </c>
      <c r="AC1282" s="463" t="s">
        <v>8385</v>
      </c>
      <c r="AD1282" s="463" t="s">
        <v>8386</v>
      </c>
      <c r="AE1282" s="463"/>
      <c r="AF1282" s="463"/>
      <c r="AG1282" s="463"/>
      <c r="AH1282" s="463"/>
      <c r="AI1282" s="463"/>
      <c r="AJ1282" s="460"/>
      <c r="AK1282" s="460"/>
      <c r="AL1282" s="460"/>
      <c r="AM1282" s="460"/>
      <c r="AN1282" s="460"/>
      <c r="AO1282" s="460"/>
      <c r="AP1282" s="463" t="s">
        <v>289</v>
      </c>
      <c r="AQ1282" s="463">
        <v>0</v>
      </c>
      <c r="AT1282" s="177" t="s">
        <v>248</v>
      </c>
      <c r="AU1282" s="392" t="s">
        <v>7721</v>
      </c>
      <c r="AV1282" s="392" t="s">
        <v>8387</v>
      </c>
      <c r="AW1282" s="392" t="s">
        <v>7719</v>
      </c>
      <c r="AX1282" s="450" t="s">
        <v>7719</v>
      </c>
    </row>
    <row r="1283" spans="1:50" ht="35.15" hidden="1" customHeight="1">
      <c r="A1283" s="149">
        <v>1279</v>
      </c>
      <c r="B1283" s="597" t="s">
        <v>1319</v>
      </c>
      <c r="C1283" s="597"/>
      <c r="D1283" s="597" t="s">
        <v>8388</v>
      </c>
      <c r="E1283" s="597" t="s">
        <v>6639</v>
      </c>
      <c r="F1283" s="597" t="s">
        <v>281</v>
      </c>
      <c r="G1283" s="597">
        <v>1</v>
      </c>
      <c r="H1283" s="597">
        <v>0</v>
      </c>
      <c r="I1283" s="597" t="s">
        <v>7949</v>
      </c>
      <c r="J1283" s="597" t="s">
        <v>8389</v>
      </c>
      <c r="K1283" s="597" t="s">
        <v>1319</v>
      </c>
      <c r="L1283" s="597" t="s">
        <v>1322</v>
      </c>
      <c r="M1283" s="597" t="s">
        <v>285</v>
      </c>
      <c r="N1283" s="597" t="s">
        <v>6639</v>
      </c>
      <c r="O1283" s="597" t="s">
        <v>6639</v>
      </c>
      <c r="P1283" s="597" t="s">
        <v>8390</v>
      </c>
      <c r="Q1283" s="597">
        <v>7089</v>
      </c>
      <c r="R1283" s="621">
        <v>7228</v>
      </c>
      <c r="S1283" s="621">
        <v>7150</v>
      </c>
      <c r="T1283" s="621">
        <v>78</v>
      </c>
      <c r="U1283" s="621">
        <v>0</v>
      </c>
      <c r="V1283" s="621">
        <v>78</v>
      </c>
      <c r="W1283" s="622">
        <v>0.98919999999999997</v>
      </c>
      <c r="X1283" s="464">
        <v>1</v>
      </c>
      <c r="Y1283" s="464">
        <v>1</v>
      </c>
      <c r="Z1283" s="464">
        <v>1</v>
      </c>
      <c r="AA1283" s="464">
        <v>1</v>
      </c>
      <c r="AB1283" s="464" t="s">
        <v>1319</v>
      </c>
      <c r="AC1283" s="463" t="s">
        <v>8391</v>
      </c>
      <c r="AD1283" s="463"/>
      <c r="AE1283" s="463"/>
      <c r="AF1283" s="463"/>
      <c r="AG1283" s="463"/>
      <c r="AH1283" s="463"/>
      <c r="AI1283" s="463"/>
      <c r="AJ1283" s="460"/>
      <c r="AK1283" s="460"/>
      <c r="AL1283" s="460"/>
      <c r="AM1283" s="460"/>
      <c r="AN1283" s="460"/>
      <c r="AO1283" s="460"/>
      <c r="AP1283" s="463" t="s">
        <v>289</v>
      </c>
      <c r="AQ1283" s="463">
        <v>0</v>
      </c>
      <c r="AT1283" s="177" t="s">
        <v>1076</v>
      </c>
      <c r="AU1283" s="594" t="s">
        <v>7727</v>
      </c>
      <c r="AV1283" s="392" t="s">
        <v>8392</v>
      </c>
      <c r="AW1283" s="595" t="s">
        <v>8393</v>
      </c>
      <c r="AX1283" s="450" t="s">
        <v>7725</v>
      </c>
    </row>
    <row r="1284" spans="1:50" ht="35.15" hidden="1" customHeight="1">
      <c r="A1284" s="149">
        <v>1280</v>
      </c>
      <c r="B1284" s="597" t="s">
        <v>1069</v>
      </c>
      <c r="C1284" s="597"/>
      <c r="D1284" s="597" t="s">
        <v>8394</v>
      </c>
      <c r="E1284" s="597" t="s">
        <v>8395</v>
      </c>
      <c r="F1284" s="597" t="s">
        <v>281</v>
      </c>
      <c r="G1284" s="597">
        <v>1</v>
      </c>
      <c r="H1284" s="597">
        <v>0</v>
      </c>
      <c r="I1284" s="597" t="s">
        <v>7949</v>
      </c>
      <c r="J1284" s="597" t="s">
        <v>8139</v>
      </c>
      <c r="K1284" s="597" t="s">
        <v>2605</v>
      </c>
      <c r="L1284" s="597" t="s">
        <v>1116</v>
      </c>
      <c r="M1284" s="597" t="s">
        <v>285</v>
      </c>
      <c r="N1284" s="597" t="s">
        <v>8395</v>
      </c>
      <c r="O1284" s="597" t="s">
        <v>8395</v>
      </c>
      <c r="P1284" s="597" t="s">
        <v>8396</v>
      </c>
      <c r="Q1284" s="597">
        <v>9868</v>
      </c>
      <c r="R1284" s="621">
        <v>9585</v>
      </c>
      <c r="S1284" s="621">
        <v>9128</v>
      </c>
      <c r="T1284" s="621">
        <v>427</v>
      </c>
      <c r="U1284" s="621">
        <v>30</v>
      </c>
      <c r="V1284" s="621">
        <v>457</v>
      </c>
      <c r="W1284" s="622">
        <v>0.95230000000000004</v>
      </c>
      <c r="X1284" s="464">
        <v>0</v>
      </c>
      <c r="Y1284" s="464">
        <v>1</v>
      </c>
      <c r="Z1284" s="464">
        <v>1</v>
      </c>
      <c r="AA1284" s="464">
        <v>0</v>
      </c>
      <c r="AB1284" s="464" t="s">
        <v>1069</v>
      </c>
      <c r="AC1284" s="463" t="s">
        <v>8397</v>
      </c>
      <c r="AD1284" s="463"/>
      <c r="AE1284" s="463"/>
      <c r="AF1284" s="463"/>
      <c r="AG1284" s="463"/>
      <c r="AH1284" s="463"/>
      <c r="AI1284" s="463"/>
      <c r="AJ1284" s="460"/>
      <c r="AK1284" s="460"/>
      <c r="AL1284" s="460"/>
      <c r="AM1284" s="460"/>
      <c r="AN1284" s="460"/>
      <c r="AO1284" s="460"/>
      <c r="AP1284" s="463" t="s">
        <v>289</v>
      </c>
      <c r="AQ1284" s="463">
        <v>0</v>
      </c>
      <c r="AT1284" s="177" t="s">
        <v>1076</v>
      </c>
      <c r="AU1284" s="392" t="s">
        <v>7728</v>
      </c>
      <c r="AV1284" s="392" t="s">
        <v>8398</v>
      </c>
      <c r="AW1284" s="392" t="s">
        <v>8399</v>
      </c>
      <c r="AX1284" s="450" t="s">
        <v>7725</v>
      </c>
    </row>
    <row r="1285" spans="1:50" ht="35.15" hidden="1" customHeight="1">
      <c r="A1285" s="149">
        <v>1281</v>
      </c>
      <c r="B1285" s="597" t="s">
        <v>1069</v>
      </c>
      <c r="C1285" s="597"/>
      <c r="D1285" s="597" t="s">
        <v>8400</v>
      </c>
      <c r="E1285" s="597" t="s">
        <v>8401</v>
      </c>
      <c r="F1285" s="597" t="s">
        <v>281</v>
      </c>
      <c r="G1285" s="597">
        <v>1</v>
      </c>
      <c r="H1285" s="597">
        <v>0</v>
      </c>
      <c r="I1285" s="597" t="s">
        <v>7949</v>
      </c>
      <c r="J1285" s="597" t="s">
        <v>7973</v>
      </c>
      <c r="K1285" s="597" t="s">
        <v>2605</v>
      </c>
      <c r="L1285" s="597" t="s">
        <v>1116</v>
      </c>
      <c r="M1285" s="597" t="s">
        <v>285</v>
      </c>
      <c r="N1285" s="597" t="s">
        <v>8401</v>
      </c>
      <c r="O1285" s="597" t="s">
        <v>8401</v>
      </c>
      <c r="P1285" s="597" t="s">
        <v>8402</v>
      </c>
      <c r="Q1285" s="597">
        <v>4226</v>
      </c>
      <c r="R1285" s="621">
        <v>4226</v>
      </c>
      <c r="S1285" s="621">
        <v>4040</v>
      </c>
      <c r="T1285" s="621">
        <v>180</v>
      </c>
      <c r="U1285" s="621">
        <v>6</v>
      </c>
      <c r="V1285" s="621">
        <v>186</v>
      </c>
      <c r="W1285" s="622">
        <v>0.95599999999999996</v>
      </c>
      <c r="X1285" s="464">
        <v>0</v>
      </c>
      <c r="Y1285" s="464">
        <v>1</v>
      </c>
      <c r="Z1285" s="464">
        <v>1</v>
      </c>
      <c r="AA1285" s="464">
        <v>0</v>
      </c>
      <c r="AB1285" s="464" t="s">
        <v>1069</v>
      </c>
      <c r="AC1285" s="463" t="s">
        <v>8403</v>
      </c>
      <c r="AD1285" s="463"/>
      <c r="AE1285" s="463"/>
      <c r="AF1285" s="463"/>
      <c r="AG1285" s="463"/>
      <c r="AH1285" s="463"/>
      <c r="AI1285" s="463"/>
      <c r="AJ1285" s="460"/>
      <c r="AK1285" s="460"/>
      <c r="AL1285" s="460"/>
      <c r="AM1285" s="460"/>
      <c r="AN1285" s="460"/>
      <c r="AO1285" s="460"/>
      <c r="AP1285" s="463" t="s">
        <v>289</v>
      </c>
      <c r="AQ1285" s="463">
        <v>0</v>
      </c>
      <c r="AT1285" s="177" t="s">
        <v>1076</v>
      </c>
      <c r="AU1285" s="392" t="s">
        <v>7729</v>
      </c>
      <c r="AV1285" s="392" t="s">
        <v>8404</v>
      </c>
      <c r="AW1285" s="392" t="s">
        <v>7725</v>
      </c>
      <c r="AX1285" s="450" t="s">
        <v>7725</v>
      </c>
    </row>
    <row r="1286" spans="1:50" ht="35.15" hidden="1" customHeight="1">
      <c r="A1286" s="149">
        <v>1282</v>
      </c>
      <c r="B1286" s="597" t="s">
        <v>1319</v>
      </c>
      <c r="C1286" s="597"/>
      <c r="D1286" s="597" t="s">
        <v>8405</v>
      </c>
      <c r="E1286" s="597" t="s">
        <v>8406</v>
      </c>
      <c r="F1286" s="597" t="s">
        <v>281</v>
      </c>
      <c r="G1286" s="597">
        <v>1</v>
      </c>
      <c r="H1286" s="597">
        <v>0</v>
      </c>
      <c r="I1286" s="597" t="s">
        <v>7949</v>
      </c>
      <c r="J1286" s="597" t="s">
        <v>8362</v>
      </c>
      <c r="K1286" s="597" t="s">
        <v>7981</v>
      </c>
      <c r="L1286" s="597" t="s">
        <v>1322</v>
      </c>
      <c r="M1286" s="597" t="s">
        <v>285</v>
      </c>
      <c r="N1286" s="597" t="s">
        <v>8406</v>
      </c>
      <c r="O1286" s="597" t="s">
        <v>8406</v>
      </c>
      <c r="P1286" s="597" t="s">
        <v>8407</v>
      </c>
      <c r="Q1286" s="597">
        <v>11220</v>
      </c>
      <c r="R1286" s="621">
        <v>9990</v>
      </c>
      <c r="S1286" s="621">
        <v>9340</v>
      </c>
      <c r="T1286" s="621">
        <v>650</v>
      </c>
      <c r="U1286" s="621">
        <v>0</v>
      </c>
      <c r="V1286" s="621">
        <v>650</v>
      </c>
      <c r="W1286" s="622">
        <v>0.93489999999999995</v>
      </c>
      <c r="X1286" s="464">
        <v>0</v>
      </c>
      <c r="Y1286" s="464">
        <v>1</v>
      </c>
      <c r="Z1286" s="464">
        <v>1</v>
      </c>
      <c r="AA1286" s="464">
        <v>0</v>
      </c>
      <c r="AB1286" s="464" t="s">
        <v>1319</v>
      </c>
      <c r="AC1286" s="463" t="s">
        <v>8408</v>
      </c>
      <c r="AD1286" s="463"/>
      <c r="AE1286" s="463"/>
      <c r="AF1286" s="463"/>
      <c r="AG1286" s="463"/>
      <c r="AH1286" s="463"/>
      <c r="AI1286" s="463"/>
      <c r="AJ1286" s="460"/>
      <c r="AK1286" s="460"/>
      <c r="AL1286" s="460"/>
      <c r="AM1286" s="460"/>
      <c r="AN1286" s="460"/>
      <c r="AO1286" s="460"/>
      <c r="AP1286" s="463" t="s">
        <v>289</v>
      </c>
      <c r="AQ1286" s="463">
        <v>0</v>
      </c>
      <c r="AT1286" s="177" t="s">
        <v>248</v>
      </c>
      <c r="AU1286" s="392" t="s">
        <v>7735</v>
      </c>
      <c r="AV1286" s="392" t="s">
        <v>8409</v>
      </c>
      <c r="AW1286" s="392" t="s">
        <v>8410</v>
      </c>
      <c r="AX1286" s="450" t="s">
        <v>7733</v>
      </c>
    </row>
    <row r="1287" spans="1:50" ht="35.15" hidden="1" customHeight="1">
      <c r="A1287" s="149">
        <v>1283</v>
      </c>
      <c r="B1287" s="597" t="s">
        <v>1319</v>
      </c>
      <c r="C1287" s="597"/>
      <c r="D1287" s="597" t="s">
        <v>8411</v>
      </c>
      <c r="E1287" s="597" t="s">
        <v>8412</v>
      </c>
      <c r="F1287" s="597" t="s">
        <v>281</v>
      </c>
      <c r="G1287" s="597">
        <v>1</v>
      </c>
      <c r="H1287" s="597">
        <v>0</v>
      </c>
      <c r="I1287" s="597" t="s">
        <v>7949</v>
      </c>
      <c r="J1287" s="597" t="s">
        <v>8413</v>
      </c>
      <c r="K1287" s="597" t="s">
        <v>1319</v>
      </c>
      <c r="L1287" s="597" t="s">
        <v>1322</v>
      </c>
      <c r="M1287" s="597" t="s">
        <v>285</v>
      </c>
      <c r="N1287" s="597" t="s">
        <v>8412</v>
      </c>
      <c r="O1287" s="597" t="s">
        <v>8412</v>
      </c>
      <c r="P1287" s="597" t="s">
        <v>8414</v>
      </c>
      <c r="Q1287" s="597">
        <v>4835</v>
      </c>
      <c r="R1287" s="621">
        <v>4895</v>
      </c>
      <c r="S1287" s="621">
        <v>4889</v>
      </c>
      <c r="T1287" s="621">
        <v>6</v>
      </c>
      <c r="U1287" s="621">
        <v>0</v>
      </c>
      <c r="V1287" s="621">
        <v>6</v>
      </c>
      <c r="W1287" s="622">
        <v>0.99880000000000002</v>
      </c>
      <c r="X1287" s="464">
        <v>1</v>
      </c>
      <c r="Y1287" s="464">
        <v>1</v>
      </c>
      <c r="Z1287" s="464">
        <v>1</v>
      </c>
      <c r="AA1287" s="464">
        <v>1</v>
      </c>
      <c r="AB1287" s="464" t="s">
        <v>1319</v>
      </c>
      <c r="AC1287" s="463" t="s">
        <v>8415</v>
      </c>
      <c r="AD1287" s="463"/>
      <c r="AE1287" s="463"/>
      <c r="AF1287" s="463"/>
      <c r="AG1287" s="463"/>
      <c r="AH1287" s="463"/>
      <c r="AI1287" s="463"/>
      <c r="AJ1287" s="460"/>
      <c r="AK1287" s="460"/>
      <c r="AL1287" s="460"/>
      <c r="AM1287" s="460"/>
      <c r="AN1287" s="460"/>
      <c r="AO1287" s="460"/>
      <c r="AP1287" s="463" t="s">
        <v>289</v>
      </c>
      <c r="AQ1287" s="463">
        <v>0</v>
      </c>
      <c r="AT1287" s="177" t="s">
        <v>1076</v>
      </c>
      <c r="AU1287" s="392" t="s">
        <v>7740</v>
      </c>
      <c r="AV1287" s="392" t="s">
        <v>8416</v>
      </c>
      <c r="AW1287" s="392" t="s">
        <v>8417</v>
      </c>
      <c r="AX1287" s="450" t="s">
        <v>7738</v>
      </c>
    </row>
    <row r="1288" spans="1:50" ht="35.15" hidden="1" customHeight="1">
      <c r="A1288" s="149">
        <v>1284</v>
      </c>
      <c r="B1288" s="597" t="s">
        <v>279</v>
      </c>
      <c r="C1288" s="597"/>
      <c r="D1288" s="597" t="s">
        <v>8418</v>
      </c>
      <c r="E1288" s="597" t="s">
        <v>8419</v>
      </c>
      <c r="F1288" s="597" t="s">
        <v>281</v>
      </c>
      <c r="G1288" s="597">
        <v>1</v>
      </c>
      <c r="H1288" s="597">
        <v>0</v>
      </c>
      <c r="I1288" s="597" t="s">
        <v>7949</v>
      </c>
      <c r="J1288" s="597" t="s">
        <v>8052</v>
      </c>
      <c r="K1288" s="597" t="s">
        <v>476</v>
      </c>
      <c r="L1288" s="597" t="s">
        <v>284</v>
      </c>
      <c r="M1288" s="597" t="s">
        <v>285</v>
      </c>
      <c r="N1288" s="597" t="s">
        <v>8419</v>
      </c>
      <c r="O1288" s="597" t="s">
        <v>8419</v>
      </c>
      <c r="P1288" s="597" t="s">
        <v>8420</v>
      </c>
      <c r="Q1288" s="597">
        <v>7033</v>
      </c>
      <c r="R1288" s="621">
        <v>7033</v>
      </c>
      <c r="S1288" s="621">
        <v>7033</v>
      </c>
      <c r="T1288" s="621">
        <v>0</v>
      </c>
      <c r="U1288" s="621">
        <v>0</v>
      </c>
      <c r="V1288" s="621">
        <v>0</v>
      </c>
      <c r="W1288" s="622">
        <v>1</v>
      </c>
      <c r="X1288" s="464">
        <v>1</v>
      </c>
      <c r="Y1288" s="464">
        <v>1</v>
      </c>
      <c r="Z1288" s="464">
        <v>1</v>
      </c>
      <c r="AA1288" s="464">
        <v>1</v>
      </c>
      <c r="AB1288" s="464" t="s">
        <v>279</v>
      </c>
      <c r="AC1288" s="463" t="s">
        <v>8421</v>
      </c>
      <c r="AD1288" s="463"/>
      <c r="AE1288" s="463"/>
      <c r="AF1288" s="463"/>
      <c r="AG1288" s="463"/>
      <c r="AH1288" s="463"/>
      <c r="AI1288" s="463"/>
      <c r="AJ1288" s="460"/>
      <c r="AK1288" s="460"/>
      <c r="AL1288" s="460"/>
      <c r="AM1288" s="460"/>
      <c r="AN1288" s="460"/>
      <c r="AO1288" s="460"/>
      <c r="AP1288" s="463" t="s">
        <v>289</v>
      </c>
      <c r="AQ1288" s="463">
        <v>0</v>
      </c>
      <c r="AT1288" s="177" t="s">
        <v>1076</v>
      </c>
      <c r="AU1288" s="392" t="s">
        <v>7746</v>
      </c>
      <c r="AV1288" s="392" t="s">
        <v>8422</v>
      </c>
      <c r="AW1288" s="392" t="s">
        <v>7743</v>
      </c>
      <c r="AX1288" s="450" t="s">
        <v>7743</v>
      </c>
    </row>
    <row r="1289" spans="1:50" ht="35.15" hidden="1" customHeight="1">
      <c r="A1289" s="149">
        <v>1285</v>
      </c>
      <c r="B1289" s="597" t="s">
        <v>1319</v>
      </c>
      <c r="C1289" s="597"/>
      <c r="D1289" s="597" t="s">
        <v>8423</v>
      </c>
      <c r="E1289" s="597" t="s">
        <v>8424</v>
      </c>
      <c r="F1289" s="597" t="s">
        <v>281</v>
      </c>
      <c r="G1289" s="597">
        <v>1</v>
      </c>
      <c r="H1289" s="597">
        <v>0</v>
      </c>
      <c r="I1289" s="597" t="s">
        <v>7949</v>
      </c>
      <c r="J1289" s="597" t="s">
        <v>8362</v>
      </c>
      <c r="K1289" s="597" t="s">
        <v>7981</v>
      </c>
      <c r="L1289" s="597" t="s">
        <v>1322</v>
      </c>
      <c r="M1289" s="597" t="s">
        <v>285</v>
      </c>
      <c r="N1289" s="597" t="s">
        <v>8424</v>
      </c>
      <c r="O1289" s="597" t="s">
        <v>8424</v>
      </c>
      <c r="P1289" s="597" t="s">
        <v>8425</v>
      </c>
      <c r="Q1289" s="597">
        <v>8321</v>
      </c>
      <c r="R1289" s="621">
        <v>8253</v>
      </c>
      <c r="S1289" s="621">
        <v>7006</v>
      </c>
      <c r="T1289" s="621">
        <v>970</v>
      </c>
      <c r="U1289" s="621">
        <v>277</v>
      </c>
      <c r="V1289" s="621">
        <v>1247</v>
      </c>
      <c r="W1289" s="622">
        <v>0.84889999999999999</v>
      </c>
      <c r="X1289" s="464">
        <v>0</v>
      </c>
      <c r="Y1289" s="464">
        <v>1</v>
      </c>
      <c r="Z1289" s="464">
        <v>1</v>
      </c>
      <c r="AA1289" s="464">
        <v>0</v>
      </c>
      <c r="AB1289" s="464" t="s">
        <v>1319</v>
      </c>
      <c r="AC1289" s="463" t="s">
        <v>8426</v>
      </c>
      <c r="AD1289" s="463"/>
      <c r="AE1289" s="463"/>
      <c r="AF1289" s="463"/>
      <c r="AG1289" s="463"/>
      <c r="AH1289" s="463"/>
      <c r="AI1289" s="463"/>
      <c r="AJ1289" s="460"/>
      <c r="AK1289" s="460"/>
      <c r="AL1289" s="460"/>
      <c r="AM1289" s="460"/>
      <c r="AN1289" s="460"/>
      <c r="AO1289" s="460"/>
      <c r="AP1289" s="463" t="s">
        <v>289</v>
      </c>
      <c r="AQ1289" s="463">
        <v>0</v>
      </c>
      <c r="AT1289" s="177" t="s">
        <v>248</v>
      </c>
      <c r="AU1289" s="392" t="s">
        <v>7752</v>
      </c>
      <c r="AV1289" s="392" t="s">
        <v>8427</v>
      </c>
      <c r="AW1289" s="392" t="s">
        <v>7750</v>
      </c>
      <c r="AX1289" s="450" t="s">
        <v>7750</v>
      </c>
    </row>
    <row r="1290" spans="1:50" ht="35.15" hidden="1" customHeight="1">
      <c r="A1290" s="149">
        <v>1286</v>
      </c>
      <c r="B1290" s="597" t="s">
        <v>279</v>
      </c>
      <c r="C1290" s="597"/>
      <c r="D1290" s="597" t="s">
        <v>8264</v>
      </c>
      <c r="E1290" s="597" t="s">
        <v>8428</v>
      </c>
      <c r="F1290" s="597" t="s">
        <v>281</v>
      </c>
      <c r="G1290" s="597">
        <v>2</v>
      </c>
      <c r="H1290" s="597">
        <v>0</v>
      </c>
      <c r="I1290" s="597" t="s">
        <v>7949</v>
      </c>
      <c r="J1290" s="597" t="s">
        <v>8052</v>
      </c>
      <c r="K1290" s="597" t="s">
        <v>476</v>
      </c>
      <c r="L1290" s="597" t="s">
        <v>284</v>
      </c>
      <c r="M1290" s="597" t="s">
        <v>285</v>
      </c>
      <c r="N1290" s="597" t="s">
        <v>8429</v>
      </c>
      <c r="O1290" s="597" t="s">
        <v>8429</v>
      </c>
      <c r="P1290" s="597" t="s">
        <v>8430</v>
      </c>
      <c r="Q1290" s="597">
        <v>8980</v>
      </c>
      <c r="R1290" s="621">
        <v>8980</v>
      </c>
      <c r="S1290" s="621">
        <v>8912</v>
      </c>
      <c r="T1290" s="621">
        <v>62</v>
      </c>
      <c r="U1290" s="621">
        <v>6</v>
      </c>
      <c r="V1290" s="621">
        <v>68</v>
      </c>
      <c r="W1290" s="622">
        <v>0.99239999999999995</v>
      </c>
      <c r="X1290" s="464">
        <v>1</v>
      </c>
      <c r="Y1290" s="623">
        <v>0</v>
      </c>
      <c r="Z1290" s="464">
        <v>1</v>
      </c>
      <c r="AA1290" s="464">
        <v>0</v>
      </c>
      <c r="AB1290" s="464" t="s">
        <v>279</v>
      </c>
      <c r="AC1290" s="463" t="s">
        <v>8431</v>
      </c>
      <c r="AD1290" s="463" t="s">
        <v>8432</v>
      </c>
      <c r="AE1290" s="463"/>
      <c r="AF1290" s="463"/>
      <c r="AG1290" s="463"/>
      <c r="AH1290" s="463"/>
      <c r="AI1290" s="463"/>
      <c r="AJ1290" s="460"/>
      <c r="AK1290" s="460"/>
      <c r="AL1290" s="460"/>
      <c r="AM1290" s="460"/>
      <c r="AN1290" s="460"/>
      <c r="AO1290" s="460"/>
      <c r="AP1290" s="624" t="s">
        <v>323</v>
      </c>
      <c r="AQ1290" s="463">
        <v>1</v>
      </c>
      <c r="AT1290" s="177" t="s">
        <v>248</v>
      </c>
      <c r="AU1290" s="392" t="s">
        <v>7757</v>
      </c>
      <c r="AV1290" s="392" t="s">
        <v>8433</v>
      </c>
      <c r="AW1290" s="392" t="s">
        <v>383</v>
      </c>
      <c r="AX1290" s="450" t="s">
        <v>383</v>
      </c>
    </row>
    <row r="1291" spans="1:50" ht="35.15" hidden="1" customHeight="1">
      <c r="A1291" s="149">
        <v>1287</v>
      </c>
      <c r="B1291" s="597" t="s">
        <v>1319</v>
      </c>
      <c r="C1291" s="597"/>
      <c r="D1291" s="597" t="s">
        <v>8434</v>
      </c>
      <c r="E1291" s="597" t="s">
        <v>8435</v>
      </c>
      <c r="F1291" s="597" t="s">
        <v>281</v>
      </c>
      <c r="G1291" s="597">
        <v>1</v>
      </c>
      <c r="H1291" s="597">
        <v>0</v>
      </c>
      <c r="I1291" s="597" t="s">
        <v>7949</v>
      </c>
      <c r="J1291" s="597" t="s">
        <v>8065</v>
      </c>
      <c r="K1291" s="597" t="s">
        <v>7981</v>
      </c>
      <c r="L1291" s="597" t="s">
        <v>1322</v>
      </c>
      <c r="M1291" s="597" t="s">
        <v>285</v>
      </c>
      <c r="N1291" s="597" t="s">
        <v>8435</v>
      </c>
      <c r="O1291" s="597" t="s">
        <v>8435</v>
      </c>
      <c r="P1291" s="597" t="s">
        <v>8436</v>
      </c>
      <c r="Q1291" s="597">
        <v>4055</v>
      </c>
      <c r="R1291" s="621">
        <v>3952</v>
      </c>
      <c r="S1291" s="621">
        <v>3878</v>
      </c>
      <c r="T1291" s="621">
        <v>50</v>
      </c>
      <c r="U1291" s="621">
        <v>24</v>
      </c>
      <c r="V1291" s="621">
        <v>74</v>
      </c>
      <c r="W1291" s="622">
        <v>0.98129999999999995</v>
      </c>
      <c r="X1291" s="464">
        <v>1</v>
      </c>
      <c r="Y1291" s="464">
        <v>1</v>
      </c>
      <c r="Z1291" s="464">
        <v>1</v>
      </c>
      <c r="AA1291" s="464">
        <v>1</v>
      </c>
      <c r="AB1291" s="464" t="s">
        <v>1319</v>
      </c>
      <c r="AC1291" s="463" t="s">
        <v>8437</v>
      </c>
      <c r="AD1291" s="463"/>
      <c r="AE1291" s="463"/>
      <c r="AF1291" s="463"/>
      <c r="AG1291" s="463"/>
      <c r="AH1291" s="463"/>
      <c r="AI1291" s="463"/>
      <c r="AJ1291" s="460"/>
      <c r="AK1291" s="460"/>
      <c r="AL1291" s="460"/>
      <c r="AM1291" s="460"/>
      <c r="AN1291" s="460"/>
      <c r="AO1291" s="460"/>
      <c r="AP1291" s="463" t="s">
        <v>289</v>
      </c>
      <c r="AQ1291" s="463">
        <v>0</v>
      </c>
      <c r="AT1291" s="177" t="s">
        <v>248</v>
      </c>
      <c r="AU1291" s="392" t="s">
        <v>7763</v>
      </c>
      <c r="AV1291" s="392" t="s">
        <v>8438</v>
      </c>
      <c r="AW1291" s="392" t="s">
        <v>8439</v>
      </c>
      <c r="AX1291" s="450" t="s">
        <v>7761</v>
      </c>
    </row>
    <row r="1292" spans="1:50" ht="35.15" hidden="1" customHeight="1">
      <c r="A1292" s="149">
        <v>1288</v>
      </c>
      <c r="B1292" s="597" t="s">
        <v>1319</v>
      </c>
      <c r="C1292" s="597"/>
      <c r="D1292" s="597" t="s">
        <v>8440</v>
      </c>
      <c r="E1292" s="597" t="s">
        <v>5537</v>
      </c>
      <c r="F1292" s="597" t="s">
        <v>281</v>
      </c>
      <c r="G1292" s="597">
        <v>1</v>
      </c>
      <c r="H1292" s="597">
        <v>0</v>
      </c>
      <c r="I1292" s="597" t="s">
        <v>7949</v>
      </c>
      <c r="J1292" s="597" t="s">
        <v>7950</v>
      </c>
      <c r="K1292" s="597" t="s">
        <v>1319</v>
      </c>
      <c r="L1292" s="597" t="s">
        <v>1322</v>
      </c>
      <c r="M1292" s="597" t="s">
        <v>285</v>
      </c>
      <c r="N1292" s="597" t="s">
        <v>5537</v>
      </c>
      <c r="O1292" s="597" t="s">
        <v>5537</v>
      </c>
      <c r="P1292" s="597" t="s">
        <v>8441</v>
      </c>
      <c r="Q1292" s="597">
        <v>17860</v>
      </c>
      <c r="R1292" s="621">
        <v>19009</v>
      </c>
      <c r="S1292" s="621">
        <v>17862</v>
      </c>
      <c r="T1292" s="621">
        <v>952</v>
      </c>
      <c r="U1292" s="621">
        <v>195</v>
      </c>
      <c r="V1292" s="621">
        <v>1147</v>
      </c>
      <c r="W1292" s="622">
        <v>0.93969999999999998</v>
      </c>
      <c r="X1292" s="464">
        <v>0</v>
      </c>
      <c r="Y1292" s="464">
        <v>1</v>
      </c>
      <c r="Z1292" s="464">
        <v>1</v>
      </c>
      <c r="AA1292" s="464">
        <v>0</v>
      </c>
      <c r="AB1292" s="464" t="s">
        <v>1319</v>
      </c>
      <c r="AC1292" s="463" t="s">
        <v>8442</v>
      </c>
      <c r="AD1292" s="463"/>
      <c r="AE1292" s="463"/>
      <c r="AF1292" s="463"/>
      <c r="AG1292" s="463"/>
      <c r="AH1292" s="463"/>
      <c r="AI1292" s="463"/>
      <c r="AJ1292" s="460"/>
      <c r="AK1292" s="460"/>
      <c r="AL1292" s="460"/>
      <c r="AM1292" s="460"/>
      <c r="AN1292" s="460"/>
      <c r="AO1292" s="460"/>
      <c r="AP1292" s="463" t="s">
        <v>289</v>
      </c>
      <c r="AQ1292" s="463">
        <v>0</v>
      </c>
      <c r="AT1292" s="177" t="s">
        <v>248</v>
      </c>
      <c r="AU1292" s="392" t="s">
        <v>7769</v>
      </c>
      <c r="AV1292" s="392" t="s">
        <v>8443</v>
      </c>
      <c r="AW1292" s="392" t="s">
        <v>8444</v>
      </c>
      <c r="AX1292" s="450" t="s">
        <v>7767</v>
      </c>
    </row>
    <row r="1293" spans="1:50" ht="35.15" hidden="1" customHeight="1">
      <c r="A1293" s="149">
        <v>1289</v>
      </c>
      <c r="B1293" s="597" t="s">
        <v>1319</v>
      </c>
      <c r="C1293" s="597"/>
      <c r="D1293" s="597" t="s">
        <v>8445</v>
      </c>
      <c r="E1293" s="597" t="s">
        <v>8446</v>
      </c>
      <c r="F1293" s="597" t="s">
        <v>281</v>
      </c>
      <c r="G1293" s="597">
        <v>1</v>
      </c>
      <c r="H1293" s="597">
        <v>0</v>
      </c>
      <c r="I1293" s="597" t="s">
        <v>7949</v>
      </c>
      <c r="J1293" s="597" t="s">
        <v>7950</v>
      </c>
      <c r="K1293" s="597" t="s">
        <v>1319</v>
      </c>
      <c r="L1293" s="597" t="s">
        <v>1322</v>
      </c>
      <c r="M1293" s="597" t="s">
        <v>285</v>
      </c>
      <c r="N1293" s="597" t="s">
        <v>8446</v>
      </c>
      <c r="O1293" s="597" t="s">
        <v>8446</v>
      </c>
      <c r="P1293" s="597" t="s">
        <v>8447</v>
      </c>
      <c r="Q1293" s="597">
        <v>9196</v>
      </c>
      <c r="R1293" s="621">
        <v>8820</v>
      </c>
      <c r="S1293" s="621">
        <v>8739</v>
      </c>
      <c r="T1293" s="621">
        <v>50</v>
      </c>
      <c r="U1293" s="621">
        <v>31</v>
      </c>
      <c r="V1293" s="621">
        <v>81</v>
      </c>
      <c r="W1293" s="622">
        <v>0.99080000000000001</v>
      </c>
      <c r="X1293" s="464">
        <v>1</v>
      </c>
      <c r="Y1293" s="464">
        <v>1</v>
      </c>
      <c r="Z1293" s="464">
        <v>0</v>
      </c>
      <c r="AA1293" s="464">
        <v>0</v>
      </c>
      <c r="AB1293" s="464" t="s">
        <v>1319</v>
      </c>
      <c r="AC1293" s="463" t="s">
        <v>8448</v>
      </c>
      <c r="AD1293" s="463"/>
      <c r="AE1293" s="463"/>
      <c r="AF1293" s="463"/>
      <c r="AG1293" s="463"/>
      <c r="AH1293" s="463"/>
      <c r="AI1293" s="463"/>
      <c r="AJ1293" s="460"/>
      <c r="AK1293" s="460"/>
      <c r="AL1293" s="460"/>
      <c r="AM1293" s="460"/>
      <c r="AN1293" s="460"/>
      <c r="AO1293" s="460"/>
      <c r="AP1293" s="463" t="s">
        <v>289</v>
      </c>
      <c r="AQ1293" s="463">
        <v>0</v>
      </c>
      <c r="AT1293" s="177" t="s">
        <v>1076</v>
      </c>
      <c r="AU1293" s="392" t="s">
        <v>7774</v>
      </c>
      <c r="AV1293" s="392" t="s">
        <v>8449</v>
      </c>
      <c r="AW1293" s="392" t="s">
        <v>7772</v>
      </c>
      <c r="AX1293" s="450" t="s">
        <v>7772</v>
      </c>
    </row>
    <row r="1294" spans="1:50" ht="35.15" hidden="1" customHeight="1">
      <c r="A1294" s="149">
        <v>1290</v>
      </c>
      <c r="B1294" s="597" t="s">
        <v>1319</v>
      </c>
      <c r="C1294" s="597"/>
      <c r="D1294" s="597" t="s">
        <v>8450</v>
      </c>
      <c r="E1294" s="597" t="s">
        <v>8451</v>
      </c>
      <c r="F1294" s="597" t="s">
        <v>281</v>
      </c>
      <c r="G1294" s="597">
        <v>1</v>
      </c>
      <c r="H1294" s="597">
        <v>0</v>
      </c>
      <c r="I1294" s="597" t="s">
        <v>7949</v>
      </c>
      <c r="J1294" s="597" t="s">
        <v>8251</v>
      </c>
      <c r="K1294" s="597" t="s">
        <v>2300</v>
      </c>
      <c r="L1294" s="597" t="s">
        <v>1322</v>
      </c>
      <c r="M1294" s="597" t="s">
        <v>285</v>
      </c>
      <c r="N1294" s="597" t="s">
        <v>8451</v>
      </c>
      <c r="O1294" s="597" t="s">
        <v>8451</v>
      </c>
      <c r="P1294" s="597" t="s">
        <v>8452</v>
      </c>
      <c r="Q1294" s="597">
        <v>3536</v>
      </c>
      <c r="R1294" s="621">
        <v>3444</v>
      </c>
      <c r="S1294" s="621">
        <v>3236</v>
      </c>
      <c r="T1294" s="621">
        <v>120</v>
      </c>
      <c r="U1294" s="621">
        <v>88</v>
      </c>
      <c r="V1294" s="621">
        <v>208</v>
      </c>
      <c r="W1294" s="622">
        <v>0.93959999999999999</v>
      </c>
      <c r="X1294" s="464">
        <v>0</v>
      </c>
      <c r="Y1294" s="464">
        <v>1</v>
      </c>
      <c r="Z1294" s="464">
        <v>1</v>
      </c>
      <c r="AA1294" s="464">
        <v>0</v>
      </c>
      <c r="AB1294" s="464" t="s">
        <v>1319</v>
      </c>
      <c r="AC1294" s="463" t="s">
        <v>8453</v>
      </c>
      <c r="AD1294" s="463"/>
      <c r="AE1294" s="463"/>
      <c r="AF1294" s="463"/>
      <c r="AG1294" s="463"/>
      <c r="AH1294" s="463"/>
      <c r="AI1294" s="463"/>
      <c r="AJ1294" s="460"/>
      <c r="AK1294" s="460"/>
      <c r="AL1294" s="460"/>
      <c r="AM1294" s="460"/>
      <c r="AN1294" s="460"/>
      <c r="AO1294" s="460"/>
      <c r="AP1294" s="463" t="s">
        <v>289</v>
      </c>
      <c r="AQ1294" s="463">
        <v>0</v>
      </c>
      <c r="AT1294" s="177" t="s">
        <v>1076</v>
      </c>
      <c r="AU1294" s="392" t="s">
        <v>7775</v>
      </c>
      <c r="AV1294" s="392" t="s">
        <v>8454</v>
      </c>
      <c r="AW1294" s="392" t="s">
        <v>8455</v>
      </c>
      <c r="AX1294" s="450" t="s">
        <v>7772</v>
      </c>
    </row>
    <row r="1295" spans="1:50" ht="35.15" hidden="1" customHeight="1">
      <c r="A1295" s="149">
        <v>1291</v>
      </c>
      <c r="B1295" s="597" t="s">
        <v>1319</v>
      </c>
      <c r="C1295" s="597"/>
      <c r="D1295" s="597" t="s">
        <v>8456</v>
      </c>
      <c r="E1295" s="597" t="s">
        <v>8457</v>
      </c>
      <c r="F1295" s="597" t="s">
        <v>281</v>
      </c>
      <c r="G1295" s="597">
        <v>1</v>
      </c>
      <c r="H1295" s="597">
        <v>0</v>
      </c>
      <c r="I1295" s="597" t="s">
        <v>7949</v>
      </c>
      <c r="J1295" s="597" t="s">
        <v>8028</v>
      </c>
      <c r="K1295" s="597" t="s">
        <v>2300</v>
      </c>
      <c r="L1295" s="597" t="s">
        <v>1322</v>
      </c>
      <c r="M1295" s="597" t="s">
        <v>285</v>
      </c>
      <c r="N1295" s="597" t="s">
        <v>8458</v>
      </c>
      <c r="O1295" s="597" t="s">
        <v>8458</v>
      </c>
      <c r="P1295" s="597" t="s">
        <v>8459</v>
      </c>
      <c r="Q1295" s="597">
        <v>5136</v>
      </c>
      <c r="R1295" s="621">
        <v>5075</v>
      </c>
      <c r="S1295" s="621">
        <v>5075</v>
      </c>
      <c r="T1295" s="621">
        <v>0</v>
      </c>
      <c r="U1295" s="621">
        <v>0</v>
      </c>
      <c r="V1295" s="621">
        <v>0</v>
      </c>
      <c r="W1295" s="622">
        <v>1</v>
      </c>
      <c r="X1295" s="464">
        <v>1</v>
      </c>
      <c r="Y1295" s="464">
        <v>1</v>
      </c>
      <c r="Z1295" s="464">
        <v>1</v>
      </c>
      <c r="AA1295" s="464">
        <v>1</v>
      </c>
      <c r="AB1295" s="464" t="s">
        <v>1319</v>
      </c>
      <c r="AC1295" s="463" t="s">
        <v>8460</v>
      </c>
      <c r="AD1295" s="463"/>
      <c r="AE1295" s="463"/>
      <c r="AF1295" s="463"/>
      <c r="AG1295" s="463"/>
      <c r="AH1295" s="463"/>
      <c r="AI1295" s="463"/>
      <c r="AJ1295" s="460"/>
      <c r="AK1295" s="460"/>
      <c r="AL1295" s="460"/>
      <c r="AM1295" s="460"/>
      <c r="AN1295" s="460"/>
      <c r="AO1295" s="460"/>
      <c r="AP1295" s="463" t="s">
        <v>289</v>
      </c>
      <c r="AQ1295" s="463">
        <v>0</v>
      </c>
      <c r="AT1295" s="177" t="s">
        <v>1076</v>
      </c>
      <c r="AU1295" s="392" t="s">
        <v>7776</v>
      </c>
      <c r="AV1295" s="392" t="s">
        <v>8461</v>
      </c>
      <c r="AW1295" s="392" t="s">
        <v>8462</v>
      </c>
      <c r="AX1295" s="450" t="s">
        <v>7772</v>
      </c>
    </row>
    <row r="1296" spans="1:50" ht="35.15" hidden="1" customHeight="1">
      <c r="A1296" s="149">
        <v>1292</v>
      </c>
      <c r="B1296" s="597" t="s">
        <v>1069</v>
      </c>
      <c r="C1296" s="597"/>
      <c r="D1296" s="597" t="s">
        <v>8463</v>
      </c>
      <c r="E1296" s="597" t="s">
        <v>8464</v>
      </c>
      <c r="F1296" s="597" t="s">
        <v>281</v>
      </c>
      <c r="G1296" s="597">
        <v>1</v>
      </c>
      <c r="H1296" s="597">
        <v>0</v>
      </c>
      <c r="I1296" s="597" t="s">
        <v>7949</v>
      </c>
      <c r="J1296" s="597" t="s">
        <v>7973</v>
      </c>
      <c r="K1296" s="597" t="s">
        <v>1114</v>
      </c>
      <c r="L1296" s="597" t="s">
        <v>1116</v>
      </c>
      <c r="M1296" s="597" t="s">
        <v>285</v>
      </c>
      <c r="N1296" s="597" t="s">
        <v>8464</v>
      </c>
      <c r="O1296" s="597" t="s">
        <v>8464</v>
      </c>
      <c r="P1296" s="597" t="s">
        <v>8465</v>
      </c>
      <c r="Q1296" s="597">
        <v>8435</v>
      </c>
      <c r="R1296" s="621">
        <v>8435</v>
      </c>
      <c r="S1296" s="621">
        <v>8307</v>
      </c>
      <c r="T1296" s="621">
        <v>92</v>
      </c>
      <c r="U1296" s="621">
        <v>36</v>
      </c>
      <c r="V1296" s="621">
        <v>128</v>
      </c>
      <c r="W1296" s="622">
        <v>0.98480000000000001</v>
      </c>
      <c r="X1296" s="464">
        <v>1</v>
      </c>
      <c r="Y1296" s="464">
        <v>1</v>
      </c>
      <c r="Z1296" s="464">
        <v>1</v>
      </c>
      <c r="AA1296" s="464">
        <v>1</v>
      </c>
      <c r="AB1296" s="464" t="s">
        <v>1069</v>
      </c>
      <c r="AC1296" s="463" t="s">
        <v>8466</v>
      </c>
      <c r="AD1296" s="463"/>
      <c r="AE1296" s="463"/>
      <c r="AF1296" s="463"/>
      <c r="AG1296" s="463"/>
      <c r="AH1296" s="463"/>
      <c r="AI1296" s="463"/>
      <c r="AJ1296" s="460"/>
      <c r="AK1296" s="460"/>
      <c r="AL1296" s="460"/>
      <c r="AM1296" s="460"/>
      <c r="AN1296" s="460"/>
      <c r="AO1296" s="460"/>
      <c r="AP1296" s="463" t="s">
        <v>289</v>
      </c>
      <c r="AQ1296" s="463">
        <v>0</v>
      </c>
      <c r="AT1296" s="177" t="s">
        <v>248</v>
      </c>
      <c r="AU1296" s="392" t="s">
        <v>7782</v>
      </c>
      <c r="AV1296" s="392" t="s">
        <v>8467</v>
      </c>
      <c r="AW1296" s="392" t="s">
        <v>8468</v>
      </c>
      <c r="AX1296" s="450" t="s">
        <v>7780</v>
      </c>
    </row>
    <row r="1297" spans="1:50" ht="35.15" hidden="1" customHeight="1">
      <c r="A1297" s="149">
        <v>1293</v>
      </c>
      <c r="B1297" s="597" t="s">
        <v>279</v>
      </c>
      <c r="C1297" s="597"/>
      <c r="D1297" s="597" t="s">
        <v>8469</v>
      </c>
      <c r="E1297" s="597" t="s">
        <v>8470</v>
      </c>
      <c r="F1297" s="597" t="s">
        <v>281</v>
      </c>
      <c r="G1297" s="597">
        <v>1</v>
      </c>
      <c r="H1297" s="597">
        <v>0</v>
      </c>
      <c r="I1297" s="597" t="s">
        <v>7949</v>
      </c>
      <c r="J1297" s="597" t="s">
        <v>8095</v>
      </c>
      <c r="K1297" s="597" t="s">
        <v>476</v>
      </c>
      <c r="L1297" s="597" t="s">
        <v>284</v>
      </c>
      <c r="M1297" s="597" t="s">
        <v>285</v>
      </c>
      <c r="N1297" s="597" t="s">
        <v>8470</v>
      </c>
      <c r="O1297" s="597" t="s">
        <v>8470</v>
      </c>
      <c r="P1297" s="597" t="s">
        <v>8471</v>
      </c>
      <c r="Q1297" s="597">
        <v>4997</v>
      </c>
      <c r="R1297" s="621">
        <v>4997</v>
      </c>
      <c r="S1297" s="621">
        <v>4997</v>
      </c>
      <c r="T1297" s="621">
        <v>0</v>
      </c>
      <c r="U1297" s="621">
        <v>0</v>
      </c>
      <c r="V1297" s="621">
        <v>0</v>
      </c>
      <c r="W1297" s="622">
        <v>1</v>
      </c>
      <c r="X1297" s="464">
        <v>1</v>
      </c>
      <c r="Y1297" s="464">
        <v>1</v>
      </c>
      <c r="Z1297" s="464">
        <v>1</v>
      </c>
      <c r="AA1297" s="464">
        <v>1</v>
      </c>
      <c r="AB1297" s="464" t="s">
        <v>279</v>
      </c>
      <c r="AC1297" s="463" t="s">
        <v>8472</v>
      </c>
      <c r="AD1297" s="463"/>
      <c r="AE1297" s="463"/>
      <c r="AF1297" s="463"/>
      <c r="AG1297" s="463"/>
      <c r="AH1297" s="463"/>
      <c r="AI1297" s="463"/>
      <c r="AJ1297" s="460"/>
      <c r="AK1297" s="460"/>
      <c r="AL1297" s="460"/>
      <c r="AM1297" s="460"/>
      <c r="AN1297" s="460"/>
      <c r="AO1297" s="460"/>
      <c r="AP1297" s="463" t="s">
        <v>289</v>
      </c>
      <c r="AQ1297" s="463">
        <v>0</v>
      </c>
      <c r="AT1297" s="177" t="s">
        <v>248</v>
      </c>
      <c r="AU1297" s="392" t="s">
        <v>7787</v>
      </c>
      <c r="AV1297" s="392" t="s">
        <v>8473</v>
      </c>
      <c r="AW1297" s="392" t="s">
        <v>8474</v>
      </c>
      <c r="AX1297" s="450" t="s">
        <v>7785</v>
      </c>
    </row>
    <row r="1298" spans="1:50" ht="35.15" hidden="1" customHeight="1">
      <c r="A1298" s="149">
        <v>1294</v>
      </c>
      <c r="B1298" s="597" t="s">
        <v>1069</v>
      </c>
      <c r="C1298" s="597"/>
      <c r="D1298" s="597" t="s">
        <v>8475</v>
      </c>
      <c r="E1298" s="597" t="s">
        <v>8476</v>
      </c>
      <c r="F1298" s="597" t="s">
        <v>281</v>
      </c>
      <c r="G1298" s="597">
        <v>1</v>
      </c>
      <c r="H1298" s="597">
        <v>0</v>
      </c>
      <c r="I1298" s="597" t="s">
        <v>7949</v>
      </c>
      <c r="J1298" s="597" t="s">
        <v>8115</v>
      </c>
      <c r="K1298" s="597" t="s">
        <v>1114</v>
      </c>
      <c r="L1298" s="597" t="s">
        <v>1116</v>
      </c>
      <c r="M1298" s="597" t="s">
        <v>285</v>
      </c>
      <c r="N1298" s="597" t="s">
        <v>8476</v>
      </c>
      <c r="O1298" s="597" t="s">
        <v>8477</v>
      </c>
      <c r="P1298" s="597" t="s">
        <v>8478</v>
      </c>
      <c r="Q1298" s="597">
        <v>7217</v>
      </c>
      <c r="R1298" s="621">
        <v>6866</v>
      </c>
      <c r="S1298" s="621">
        <v>6820</v>
      </c>
      <c r="T1298" s="621">
        <v>36</v>
      </c>
      <c r="U1298" s="621">
        <v>10</v>
      </c>
      <c r="V1298" s="621">
        <v>46</v>
      </c>
      <c r="W1298" s="622">
        <v>0.99329999999999996</v>
      </c>
      <c r="X1298" s="464">
        <v>1</v>
      </c>
      <c r="Y1298" s="464">
        <v>1</v>
      </c>
      <c r="Z1298" s="464">
        <v>1</v>
      </c>
      <c r="AA1298" s="464">
        <v>1</v>
      </c>
      <c r="AB1298" s="464" t="s">
        <v>1069</v>
      </c>
      <c r="AC1298" s="463" t="s">
        <v>8479</v>
      </c>
      <c r="AD1298" s="463"/>
      <c r="AE1298" s="463"/>
      <c r="AF1298" s="463"/>
      <c r="AG1298" s="463"/>
      <c r="AH1298" s="463"/>
      <c r="AI1298" s="463"/>
      <c r="AJ1298" s="460"/>
      <c r="AK1298" s="460"/>
      <c r="AL1298" s="460"/>
      <c r="AM1298" s="460"/>
      <c r="AN1298" s="460"/>
      <c r="AO1298" s="460"/>
      <c r="AP1298" s="463" t="s">
        <v>289</v>
      </c>
      <c r="AQ1298" s="463">
        <v>0</v>
      </c>
      <c r="AT1298" s="177" t="s">
        <v>248</v>
      </c>
      <c r="AU1298" s="392" t="s">
        <v>7792</v>
      </c>
      <c r="AV1298" s="392" t="s">
        <v>8480</v>
      </c>
      <c r="AW1298" s="392" t="s">
        <v>7790</v>
      </c>
      <c r="AX1298" s="450" t="s">
        <v>7790</v>
      </c>
    </row>
    <row r="1299" spans="1:50" ht="35.15" hidden="1" customHeight="1">
      <c r="A1299" s="149">
        <v>1295</v>
      </c>
      <c r="B1299" s="597" t="s">
        <v>1319</v>
      </c>
      <c r="C1299" s="597"/>
      <c r="D1299" s="597" t="s">
        <v>8481</v>
      </c>
      <c r="E1299" s="597" t="s">
        <v>8482</v>
      </c>
      <c r="F1299" s="597" t="s">
        <v>281</v>
      </c>
      <c r="G1299" s="597">
        <v>1</v>
      </c>
      <c r="H1299" s="597">
        <v>0</v>
      </c>
      <c r="I1299" s="597" t="s">
        <v>7949</v>
      </c>
      <c r="J1299" s="597" t="s">
        <v>4374</v>
      </c>
      <c r="K1299" s="597" t="s">
        <v>2529</v>
      </c>
      <c r="L1299" s="597" t="s">
        <v>1322</v>
      </c>
      <c r="M1299" s="597" t="s">
        <v>285</v>
      </c>
      <c r="N1299" s="597" t="s">
        <v>8482</v>
      </c>
      <c r="O1299" s="597" t="s">
        <v>8482</v>
      </c>
      <c r="P1299" s="597" t="s">
        <v>8483</v>
      </c>
      <c r="Q1299" s="597">
        <v>2630</v>
      </c>
      <c r="R1299" s="621">
        <v>3009</v>
      </c>
      <c r="S1299" s="621">
        <v>2965</v>
      </c>
      <c r="T1299" s="621">
        <v>0</v>
      </c>
      <c r="U1299" s="621">
        <v>44</v>
      </c>
      <c r="V1299" s="621">
        <v>44</v>
      </c>
      <c r="W1299" s="622">
        <v>0.98540000000000005</v>
      </c>
      <c r="X1299" s="464">
        <v>1</v>
      </c>
      <c r="Y1299" s="464">
        <v>1</v>
      </c>
      <c r="Z1299" s="464">
        <v>1</v>
      </c>
      <c r="AA1299" s="464">
        <v>1</v>
      </c>
      <c r="AB1299" s="464" t="s">
        <v>1319</v>
      </c>
      <c r="AC1299" s="463" t="s">
        <v>8481</v>
      </c>
      <c r="AD1299" s="463"/>
      <c r="AE1299" s="463"/>
      <c r="AF1299" s="463"/>
      <c r="AG1299" s="463"/>
      <c r="AH1299" s="463"/>
      <c r="AI1299" s="463"/>
      <c r="AJ1299" s="460"/>
      <c r="AK1299" s="460"/>
      <c r="AL1299" s="460"/>
      <c r="AM1299" s="460"/>
      <c r="AN1299" s="460"/>
      <c r="AO1299" s="460"/>
      <c r="AP1299" s="463" t="s">
        <v>289</v>
      </c>
      <c r="AQ1299" s="463">
        <v>0</v>
      </c>
      <c r="AT1299" s="177" t="s">
        <v>248</v>
      </c>
      <c r="AU1299" s="392" t="s">
        <v>7798</v>
      </c>
      <c r="AV1299" s="392" t="s">
        <v>8484</v>
      </c>
      <c r="AW1299" s="392" t="s">
        <v>8485</v>
      </c>
      <c r="AX1299" s="450" t="s">
        <v>7796</v>
      </c>
    </row>
    <row r="1300" spans="1:50" ht="35.15" hidden="1" customHeight="1">
      <c r="A1300" s="149">
        <v>1296</v>
      </c>
      <c r="B1300" s="597" t="s">
        <v>1319</v>
      </c>
      <c r="C1300" s="597"/>
      <c r="D1300" s="597" t="s">
        <v>8486</v>
      </c>
      <c r="E1300" s="597" t="s">
        <v>8487</v>
      </c>
      <c r="F1300" s="597" t="s">
        <v>281</v>
      </c>
      <c r="G1300" s="597">
        <v>1</v>
      </c>
      <c r="H1300" s="597">
        <v>0</v>
      </c>
      <c r="I1300" s="597" t="s">
        <v>7949</v>
      </c>
      <c r="J1300" s="597" t="s">
        <v>8413</v>
      </c>
      <c r="K1300" s="597" t="s">
        <v>2300</v>
      </c>
      <c r="L1300" s="597" t="s">
        <v>675</v>
      </c>
      <c r="M1300" s="597" t="s">
        <v>285</v>
      </c>
      <c r="N1300" s="597" t="s">
        <v>8487</v>
      </c>
      <c r="O1300" s="597" t="s">
        <v>8487</v>
      </c>
      <c r="P1300" s="597" t="s">
        <v>8488</v>
      </c>
      <c r="Q1300" s="597">
        <v>4008</v>
      </c>
      <c r="R1300" s="621">
        <v>4008</v>
      </c>
      <c r="S1300" s="621">
        <v>3971</v>
      </c>
      <c r="T1300" s="621">
        <v>37</v>
      </c>
      <c r="U1300" s="621">
        <v>0</v>
      </c>
      <c r="V1300" s="621">
        <v>37</v>
      </c>
      <c r="W1300" s="622">
        <v>0.99080000000000001</v>
      </c>
      <c r="X1300" s="464">
        <v>1</v>
      </c>
      <c r="Y1300" s="464">
        <v>1</v>
      </c>
      <c r="Z1300" s="464">
        <v>1</v>
      </c>
      <c r="AA1300" s="464">
        <v>1</v>
      </c>
      <c r="AB1300" s="464" t="s">
        <v>1319</v>
      </c>
      <c r="AC1300" s="463" t="s">
        <v>8489</v>
      </c>
      <c r="AD1300" s="463"/>
      <c r="AE1300" s="463"/>
      <c r="AF1300" s="463"/>
      <c r="AG1300" s="463"/>
      <c r="AH1300" s="463"/>
      <c r="AI1300" s="463"/>
      <c r="AJ1300" s="460"/>
      <c r="AK1300" s="460"/>
      <c r="AL1300" s="460"/>
      <c r="AM1300" s="460"/>
      <c r="AN1300" s="460"/>
      <c r="AO1300" s="460"/>
      <c r="AP1300" s="463" t="s">
        <v>289</v>
      </c>
      <c r="AQ1300" s="463">
        <v>0</v>
      </c>
      <c r="AT1300" s="177" t="s">
        <v>248</v>
      </c>
      <c r="AU1300" s="392" t="s">
        <v>7804</v>
      </c>
      <c r="AV1300" s="392" t="s">
        <v>8490</v>
      </c>
      <c r="AW1300" s="392" t="s">
        <v>8491</v>
      </c>
      <c r="AX1300" s="450" t="s">
        <v>7802</v>
      </c>
    </row>
    <row r="1301" spans="1:50" ht="35.15" hidden="1" customHeight="1">
      <c r="A1301" s="149">
        <v>1297</v>
      </c>
      <c r="B1301" s="597" t="s">
        <v>279</v>
      </c>
      <c r="C1301" s="597"/>
      <c r="D1301" s="597" t="s">
        <v>8492</v>
      </c>
      <c r="E1301" s="597" t="s">
        <v>8493</v>
      </c>
      <c r="F1301" s="597" t="s">
        <v>281</v>
      </c>
      <c r="G1301" s="597">
        <v>1</v>
      </c>
      <c r="H1301" s="597">
        <v>0</v>
      </c>
      <c r="I1301" s="597" t="s">
        <v>7949</v>
      </c>
      <c r="J1301" s="597" t="s">
        <v>8059</v>
      </c>
      <c r="K1301" s="597" t="s">
        <v>476</v>
      </c>
      <c r="L1301" s="597" t="s">
        <v>284</v>
      </c>
      <c r="M1301" s="597" t="s">
        <v>285</v>
      </c>
      <c r="N1301" s="597" t="s">
        <v>8493</v>
      </c>
      <c r="O1301" s="597" t="s">
        <v>8493</v>
      </c>
      <c r="P1301" s="597" t="s">
        <v>8494</v>
      </c>
      <c r="Q1301" s="597">
        <v>6628</v>
      </c>
      <c r="R1301" s="621">
        <v>6446</v>
      </c>
      <c r="S1301" s="621">
        <v>6367</v>
      </c>
      <c r="T1301" s="621">
        <v>67</v>
      </c>
      <c r="U1301" s="621">
        <v>12</v>
      </c>
      <c r="V1301" s="621">
        <v>79</v>
      </c>
      <c r="W1301" s="622">
        <v>0.98770000000000002</v>
      </c>
      <c r="X1301" s="464">
        <v>1</v>
      </c>
      <c r="Y1301" s="464">
        <v>1</v>
      </c>
      <c r="Z1301" s="464">
        <v>1</v>
      </c>
      <c r="AA1301" s="464">
        <v>1</v>
      </c>
      <c r="AB1301" s="464" t="s">
        <v>279</v>
      </c>
      <c r="AC1301" s="463" t="s">
        <v>8495</v>
      </c>
      <c r="AD1301" s="463"/>
      <c r="AE1301" s="463"/>
      <c r="AF1301" s="463"/>
      <c r="AG1301" s="463"/>
      <c r="AH1301" s="463"/>
      <c r="AI1301" s="463"/>
      <c r="AJ1301" s="460"/>
      <c r="AK1301" s="460"/>
      <c r="AL1301" s="460"/>
      <c r="AM1301" s="460"/>
      <c r="AN1301" s="460"/>
      <c r="AO1301" s="460"/>
      <c r="AP1301" s="463" t="s">
        <v>289</v>
      </c>
      <c r="AQ1301" s="463">
        <v>0</v>
      </c>
      <c r="AT1301" s="177" t="s">
        <v>1076</v>
      </c>
      <c r="AU1301" s="392" t="s">
        <v>7810</v>
      </c>
      <c r="AV1301" s="392" t="s">
        <v>8496</v>
      </c>
      <c r="AW1301" s="392" t="s">
        <v>7808</v>
      </c>
      <c r="AX1301" s="450" t="s">
        <v>7808</v>
      </c>
    </row>
    <row r="1302" spans="1:50" ht="35.15" hidden="1" customHeight="1">
      <c r="A1302" s="149">
        <v>1298</v>
      </c>
      <c r="B1302" s="597" t="s">
        <v>1319</v>
      </c>
      <c r="C1302" s="597"/>
      <c r="D1302" s="597" t="s">
        <v>8497</v>
      </c>
      <c r="E1302" s="597" t="s">
        <v>8498</v>
      </c>
      <c r="F1302" s="597" t="s">
        <v>281</v>
      </c>
      <c r="G1302" s="597">
        <v>1</v>
      </c>
      <c r="H1302" s="597">
        <v>0</v>
      </c>
      <c r="I1302" s="597" t="s">
        <v>7949</v>
      </c>
      <c r="J1302" s="597" t="s">
        <v>8153</v>
      </c>
      <c r="K1302" s="597" t="s">
        <v>8499</v>
      </c>
      <c r="L1302" s="597" t="s">
        <v>1322</v>
      </c>
      <c r="M1302" s="597" t="s">
        <v>285</v>
      </c>
      <c r="N1302" s="597" t="s">
        <v>8498</v>
      </c>
      <c r="O1302" s="597" t="s">
        <v>8498</v>
      </c>
      <c r="P1302" s="597" t="s">
        <v>8500</v>
      </c>
      <c r="Q1302" s="597">
        <v>7249</v>
      </c>
      <c r="R1302" s="621">
        <v>6192</v>
      </c>
      <c r="S1302" s="621">
        <v>5614</v>
      </c>
      <c r="T1302" s="621">
        <v>492</v>
      </c>
      <c r="U1302" s="621">
        <v>86</v>
      </c>
      <c r="V1302" s="621">
        <v>578</v>
      </c>
      <c r="W1302" s="622">
        <v>0.90669999999999995</v>
      </c>
      <c r="X1302" s="464">
        <v>0</v>
      </c>
      <c r="Y1302" s="464">
        <v>1</v>
      </c>
      <c r="Z1302" s="464">
        <v>1</v>
      </c>
      <c r="AA1302" s="464">
        <v>0</v>
      </c>
      <c r="AB1302" s="464" t="s">
        <v>1319</v>
      </c>
      <c r="AC1302" s="463" t="s">
        <v>8501</v>
      </c>
      <c r="AD1302" s="463"/>
      <c r="AE1302" s="463"/>
      <c r="AF1302" s="463"/>
      <c r="AG1302" s="463"/>
      <c r="AH1302" s="463"/>
      <c r="AI1302" s="463"/>
      <c r="AJ1302" s="460"/>
      <c r="AK1302" s="460"/>
      <c r="AL1302" s="460"/>
      <c r="AM1302" s="460"/>
      <c r="AN1302" s="460"/>
      <c r="AO1302" s="460"/>
      <c r="AP1302" s="463" t="s">
        <v>289</v>
      </c>
      <c r="AQ1302" s="463">
        <v>0</v>
      </c>
      <c r="AT1302" s="177" t="s">
        <v>1076</v>
      </c>
      <c r="AU1302" s="392" t="s">
        <v>7817</v>
      </c>
      <c r="AV1302" s="392" t="s">
        <v>8502</v>
      </c>
      <c r="AW1302" s="392" t="s">
        <v>8503</v>
      </c>
      <c r="AX1302" s="450" t="s">
        <v>7814</v>
      </c>
    </row>
    <row r="1303" spans="1:50" ht="35.15" hidden="1" customHeight="1">
      <c r="A1303" s="149">
        <v>1299</v>
      </c>
      <c r="B1303" s="597" t="s">
        <v>1069</v>
      </c>
      <c r="C1303" s="597"/>
      <c r="D1303" s="597" t="s">
        <v>8504</v>
      </c>
      <c r="E1303" s="597" t="s">
        <v>8505</v>
      </c>
      <c r="F1303" s="597" t="s">
        <v>281</v>
      </c>
      <c r="G1303" s="597">
        <v>1</v>
      </c>
      <c r="H1303" s="597">
        <v>0</v>
      </c>
      <c r="I1303" s="597" t="s">
        <v>7949</v>
      </c>
      <c r="J1303" s="597" t="s">
        <v>8200</v>
      </c>
      <c r="K1303" s="597" t="s">
        <v>2605</v>
      </c>
      <c r="L1303" s="597" t="s">
        <v>1116</v>
      </c>
      <c r="M1303" s="597" t="s">
        <v>285</v>
      </c>
      <c r="N1303" s="597" t="s">
        <v>8505</v>
      </c>
      <c r="O1303" s="597" t="s">
        <v>8505</v>
      </c>
      <c r="P1303" s="597" t="s">
        <v>8506</v>
      </c>
      <c r="Q1303" s="597">
        <v>6765</v>
      </c>
      <c r="R1303" s="621">
        <v>6237</v>
      </c>
      <c r="S1303" s="621">
        <v>6134</v>
      </c>
      <c r="T1303" s="621">
        <v>62</v>
      </c>
      <c r="U1303" s="621">
        <v>41</v>
      </c>
      <c r="V1303" s="621">
        <v>103</v>
      </c>
      <c r="W1303" s="622">
        <v>0.98350000000000004</v>
      </c>
      <c r="X1303" s="464">
        <v>1</v>
      </c>
      <c r="Y1303" s="464">
        <v>1</v>
      </c>
      <c r="Z1303" s="464">
        <v>1</v>
      </c>
      <c r="AA1303" s="464">
        <v>1</v>
      </c>
      <c r="AB1303" s="464" t="s">
        <v>1069</v>
      </c>
      <c r="AC1303" s="463" t="s">
        <v>8507</v>
      </c>
      <c r="AD1303" s="463"/>
      <c r="AE1303" s="463"/>
      <c r="AF1303" s="463"/>
      <c r="AG1303" s="463"/>
      <c r="AH1303" s="463"/>
      <c r="AI1303" s="463"/>
      <c r="AJ1303" s="460"/>
      <c r="AK1303" s="460"/>
      <c r="AL1303" s="460"/>
      <c r="AM1303" s="460"/>
      <c r="AN1303" s="460"/>
      <c r="AO1303" s="460"/>
      <c r="AP1303" s="463" t="s">
        <v>289</v>
      </c>
      <c r="AQ1303" s="463">
        <v>0</v>
      </c>
      <c r="AT1303" s="177" t="s">
        <v>1076</v>
      </c>
      <c r="AU1303" s="392" t="s">
        <v>7821</v>
      </c>
      <c r="AV1303" s="392" t="s">
        <v>8508</v>
      </c>
      <c r="AW1303" s="392" t="s">
        <v>8509</v>
      </c>
      <c r="AX1303" s="450" t="s">
        <v>7815</v>
      </c>
    </row>
    <row r="1304" spans="1:50" ht="35.15" hidden="1" customHeight="1">
      <c r="A1304" s="149">
        <v>1300</v>
      </c>
      <c r="B1304" s="597" t="s">
        <v>1319</v>
      </c>
      <c r="C1304" s="597"/>
      <c r="D1304" s="597" t="s">
        <v>8510</v>
      </c>
      <c r="E1304" s="597" t="s">
        <v>8511</v>
      </c>
      <c r="F1304" s="597" t="s">
        <v>281</v>
      </c>
      <c r="G1304" s="597">
        <v>1</v>
      </c>
      <c r="H1304" s="597">
        <v>0</v>
      </c>
      <c r="I1304" s="597" t="s">
        <v>7949</v>
      </c>
      <c r="J1304" s="597" t="s">
        <v>8251</v>
      </c>
      <c r="K1304" s="597" t="s">
        <v>7981</v>
      </c>
      <c r="L1304" s="597" t="s">
        <v>1322</v>
      </c>
      <c r="M1304" s="597" t="s">
        <v>285</v>
      </c>
      <c r="N1304" s="597" t="s">
        <v>8511</v>
      </c>
      <c r="O1304" s="597" t="s">
        <v>8511</v>
      </c>
      <c r="P1304" s="597" t="s">
        <v>8512</v>
      </c>
      <c r="Q1304" s="597">
        <v>2388</v>
      </c>
      <c r="R1304" s="621">
        <v>2388</v>
      </c>
      <c r="S1304" s="621">
        <v>2364</v>
      </c>
      <c r="T1304" s="621">
        <v>0</v>
      </c>
      <c r="U1304" s="621">
        <v>24</v>
      </c>
      <c r="V1304" s="621">
        <v>24</v>
      </c>
      <c r="W1304" s="622">
        <v>0.9899</v>
      </c>
      <c r="X1304" s="464">
        <v>1</v>
      </c>
      <c r="Y1304" s="464">
        <v>1</v>
      </c>
      <c r="Z1304" s="464">
        <v>1</v>
      </c>
      <c r="AA1304" s="464">
        <v>1</v>
      </c>
      <c r="AB1304" s="464" t="s">
        <v>1319</v>
      </c>
      <c r="AC1304" s="463" t="s">
        <v>8513</v>
      </c>
      <c r="AD1304" s="463"/>
      <c r="AE1304" s="463"/>
      <c r="AF1304" s="463"/>
      <c r="AG1304" s="463"/>
      <c r="AH1304" s="463"/>
      <c r="AI1304" s="463"/>
      <c r="AJ1304" s="460"/>
      <c r="AK1304" s="460"/>
      <c r="AL1304" s="460"/>
      <c r="AM1304" s="460"/>
      <c r="AN1304" s="460"/>
      <c r="AO1304" s="460"/>
      <c r="AP1304" s="463" t="s">
        <v>289</v>
      </c>
      <c r="AQ1304" s="463">
        <v>0</v>
      </c>
      <c r="AT1304" s="177" t="s">
        <v>248</v>
      </c>
      <c r="AU1304" s="392" t="s">
        <v>7827</v>
      </c>
      <c r="AV1304" s="392" t="s">
        <v>8514</v>
      </c>
      <c r="AW1304" s="392" t="s">
        <v>8515</v>
      </c>
      <c r="AX1304" s="450" t="s">
        <v>7825</v>
      </c>
    </row>
    <row r="1305" spans="1:50" ht="35.15" hidden="1" customHeight="1">
      <c r="A1305" s="149">
        <v>1301</v>
      </c>
      <c r="B1305" s="597" t="s">
        <v>1319</v>
      </c>
      <c r="C1305" s="597"/>
      <c r="D1305" s="597" t="s">
        <v>8516</v>
      </c>
      <c r="E1305" s="597" t="s">
        <v>8517</v>
      </c>
      <c r="F1305" s="597" t="s">
        <v>281</v>
      </c>
      <c r="G1305" s="597">
        <v>1</v>
      </c>
      <c r="H1305" s="597">
        <v>0</v>
      </c>
      <c r="I1305" s="597" t="s">
        <v>7949</v>
      </c>
      <c r="J1305" s="597" t="s">
        <v>4374</v>
      </c>
      <c r="K1305" s="597" t="s">
        <v>1319</v>
      </c>
      <c r="L1305" s="597" t="s">
        <v>1322</v>
      </c>
      <c r="M1305" s="597" t="s">
        <v>285</v>
      </c>
      <c r="N1305" s="597" t="s">
        <v>8517</v>
      </c>
      <c r="O1305" s="597" t="s">
        <v>8517</v>
      </c>
      <c r="P1305" s="597" t="s">
        <v>8518</v>
      </c>
      <c r="Q1305" s="597">
        <v>5964</v>
      </c>
      <c r="R1305" s="621">
        <v>5964</v>
      </c>
      <c r="S1305" s="621">
        <v>5679</v>
      </c>
      <c r="T1305" s="621">
        <v>285</v>
      </c>
      <c r="U1305" s="621">
        <v>0</v>
      </c>
      <c r="V1305" s="621">
        <v>285</v>
      </c>
      <c r="W1305" s="622">
        <v>0.95220000000000005</v>
      </c>
      <c r="X1305" s="464">
        <v>0</v>
      </c>
      <c r="Y1305" s="464">
        <v>1</v>
      </c>
      <c r="Z1305" s="464">
        <v>1</v>
      </c>
      <c r="AA1305" s="464">
        <v>0</v>
      </c>
      <c r="AB1305" s="464" t="s">
        <v>1319</v>
      </c>
      <c r="AC1305" s="463" t="s">
        <v>8519</v>
      </c>
      <c r="AD1305" s="463"/>
      <c r="AE1305" s="463"/>
      <c r="AF1305" s="463"/>
      <c r="AG1305" s="463"/>
      <c r="AH1305" s="463"/>
      <c r="AI1305" s="463"/>
      <c r="AJ1305" s="460"/>
      <c r="AK1305" s="460"/>
      <c r="AL1305" s="460"/>
      <c r="AM1305" s="460"/>
      <c r="AN1305" s="460"/>
      <c r="AO1305" s="460"/>
      <c r="AP1305" s="463" t="s">
        <v>289</v>
      </c>
      <c r="AQ1305" s="463">
        <v>0</v>
      </c>
      <c r="AT1305" s="177" t="s">
        <v>248</v>
      </c>
      <c r="AU1305" s="392" t="s">
        <v>7833</v>
      </c>
      <c r="AV1305" s="392" t="s">
        <v>8520</v>
      </c>
      <c r="AW1305" s="392" t="s">
        <v>7831</v>
      </c>
      <c r="AX1305" s="450" t="s">
        <v>7831</v>
      </c>
    </row>
    <row r="1306" spans="1:50" ht="35.15" hidden="1" customHeight="1">
      <c r="A1306" s="149">
        <v>1302</v>
      </c>
      <c r="B1306" s="597" t="s">
        <v>1319</v>
      </c>
      <c r="C1306" s="597"/>
      <c r="D1306" s="597" t="s">
        <v>8521</v>
      </c>
      <c r="E1306" s="597" t="s">
        <v>8522</v>
      </c>
      <c r="F1306" s="597" t="s">
        <v>281</v>
      </c>
      <c r="G1306" s="597">
        <v>1</v>
      </c>
      <c r="H1306" s="597">
        <v>0</v>
      </c>
      <c r="I1306" s="597" t="s">
        <v>7949</v>
      </c>
      <c r="J1306" s="597" t="s">
        <v>4374</v>
      </c>
      <c r="K1306" s="597" t="s">
        <v>1319</v>
      </c>
      <c r="L1306" s="597" t="s">
        <v>1322</v>
      </c>
      <c r="M1306" s="597" t="s">
        <v>285</v>
      </c>
      <c r="N1306" s="597" t="s">
        <v>8522</v>
      </c>
      <c r="O1306" s="597" t="s">
        <v>8522</v>
      </c>
      <c r="P1306" s="597" t="s">
        <v>8523</v>
      </c>
      <c r="Q1306" s="597">
        <v>3336</v>
      </c>
      <c r="R1306" s="621">
        <v>3586</v>
      </c>
      <c r="S1306" s="621">
        <v>3586</v>
      </c>
      <c r="T1306" s="621">
        <v>0</v>
      </c>
      <c r="U1306" s="621">
        <v>0</v>
      </c>
      <c r="V1306" s="621">
        <v>0</v>
      </c>
      <c r="W1306" s="622">
        <v>1</v>
      </c>
      <c r="X1306" s="464">
        <v>1</v>
      </c>
      <c r="Y1306" s="464">
        <v>1</v>
      </c>
      <c r="Z1306" s="464">
        <v>1</v>
      </c>
      <c r="AA1306" s="464">
        <v>1</v>
      </c>
      <c r="AB1306" s="464" t="s">
        <v>1319</v>
      </c>
      <c r="AC1306" s="463" t="s">
        <v>8524</v>
      </c>
      <c r="AD1306" s="463"/>
      <c r="AE1306" s="463"/>
      <c r="AF1306" s="463"/>
      <c r="AG1306" s="463"/>
      <c r="AH1306" s="463"/>
      <c r="AI1306" s="463"/>
      <c r="AJ1306" s="460"/>
      <c r="AK1306" s="460"/>
      <c r="AL1306" s="460"/>
      <c r="AM1306" s="460"/>
      <c r="AN1306" s="460"/>
      <c r="AO1306" s="460"/>
      <c r="AP1306" s="463" t="s">
        <v>289</v>
      </c>
      <c r="AQ1306" s="463">
        <v>0</v>
      </c>
      <c r="AT1306" s="177" t="s">
        <v>248</v>
      </c>
      <c r="AU1306" s="392" t="s">
        <v>7839</v>
      </c>
      <c r="AV1306" s="392" t="s">
        <v>8525</v>
      </c>
      <c r="AW1306" s="392" t="s">
        <v>7837</v>
      </c>
      <c r="AX1306" s="450" t="s">
        <v>7837</v>
      </c>
    </row>
    <row r="1307" spans="1:50" ht="35.15" hidden="1" customHeight="1">
      <c r="A1307" s="149">
        <v>1303</v>
      </c>
      <c r="B1307" s="597" t="s">
        <v>279</v>
      </c>
      <c r="C1307" s="597"/>
      <c r="D1307" s="597" t="s">
        <v>8526</v>
      </c>
      <c r="E1307" s="597" t="s">
        <v>8527</v>
      </c>
      <c r="F1307" s="597" t="s">
        <v>281</v>
      </c>
      <c r="G1307" s="597">
        <v>1</v>
      </c>
      <c r="H1307" s="597">
        <v>0</v>
      </c>
      <c r="I1307" s="597" t="s">
        <v>7949</v>
      </c>
      <c r="J1307" s="597" t="s">
        <v>8052</v>
      </c>
      <c r="K1307" s="597" t="s">
        <v>476</v>
      </c>
      <c r="L1307" s="597" t="s">
        <v>284</v>
      </c>
      <c r="M1307" s="597" t="s">
        <v>285</v>
      </c>
      <c r="N1307" s="597" t="s">
        <v>8527</v>
      </c>
      <c r="O1307" s="597" t="s">
        <v>8527</v>
      </c>
      <c r="P1307" s="597" t="s">
        <v>8528</v>
      </c>
      <c r="Q1307" s="597">
        <v>2441</v>
      </c>
      <c r="R1307" s="621">
        <v>2441</v>
      </c>
      <c r="S1307" s="621">
        <v>2438</v>
      </c>
      <c r="T1307" s="621">
        <v>0</v>
      </c>
      <c r="U1307" s="621">
        <v>3</v>
      </c>
      <c r="V1307" s="621">
        <v>3</v>
      </c>
      <c r="W1307" s="622">
        <v>0.99880000000000002</v>
      </c>
      <c r="X1307" s="464">
        <v>1</v>
      </c>
      <c r="Y1307" s="464">
        <v>1</v>
      </c>
      <c r="Z1307" s="464">
        <v>1</v>
      </c>
      <c r="AA1307" s="464">
        <v>1</v>
      </c>
      <c r="AB1307" s="464" t="s">
        <v>279</v>
      </c>
      <c r="AC1307" s="463" t="s">
        <v>8529</v>
      </c>
      <c r="AD1307" s="463"/>
      <c r="AE1307" s="463"/>
      <c r="AF1307" s="463"/>
      <c r="AG1307" s="463"/>
      <c r="AH1307" s="463"/>
      <c r="AI1307" s="463"/>
      <c r="AJ1307" s="460"/>
      <c r="AK1307" s="460"/>
      <c r="AL1307" s="460"/>
      <c r="AM1307" s="460"/>
      <c r="AN1307" s="460"/>
      <c r="AO1307" s="460"/>
      <c r="AP1307" s="463" t="s">
        <v>289</v>
      </c>
      <c r="AQ1307" s="463">
        <v>0</v>
      </c>
      <c r="AT1307" s="177" t="s">
        <v>248</v>
      </c>
      <c r="AU1307" s="392" t="s">
        <v>7845</v>
      </c>
      <c r="AV1307" s="392" t="s">
        <v>8530</v>
      </c>
      <c r="AW1307" s="392" t="s">
        <v>8531</v>
      </c>
      <c r="AX1307" s="450" t="s">
        <v>7843</v>
      </c>
    </row>
    <row r="1308" spans="1:50" ht="35.15" hidden="1" customHeight="1">
      <c r="A1308" s="149">
        <v>1304</v>
      </c>
      <c r="B1308" s="597" t="s">
        <v>1069</v>
      </c>
      <c r="C1308" s="597"/>
      <c r="D1308" s="597" t="s">
        <v>8532</v>
      </c>
      <c r="E1308" s="597" t="s">
        <v>8533</v>
      </c>
      <c r="F1308" s="597" t="s">
        <v>281</v>
      </c>
      <c r="G1308" s="597">
        <v>1</v>
      </c>
      <c r="H1308" s="597">
        <v>0</v>
      </c>
      <c r="I1308" s="597" t="s">
        <v>7949</v>
      </c>
      <c r="J1308" s="597" t="s">
        <v>8003</v>
      </c>
      <c r="K1308" s="597" t="s">
        <v>1114</v>
      </c>
      <c r="L1308" s="597" t="s">
        <v>1116</v>
      </c>
      <c r="M1308" s="597" t="s">
        <v>285</v>
      </c>
      <c r="N1308" s="597" t="s">
        <v>8533</v>
      </c>
      <c r="O1308" s="597" t="s">
        <v>8533</v>
      </c>
      <c r="P1308" s="597" t="s">
        <v>8534</v>
      </c>
      <c r="Q1308" s="597">
        <v>3655</v>
      </c>
      <c r="R1308" s="621">
        <v>3656</v>
      </c>
      <c r="S1308" s="621">
        <v>3589</v>
      </c>
      <c r="T1308" s="621">
        <v>67</v>
      </c>
      <c r="U1308" s="621">
        <v>0</v>
      </c>
      <c r="V1308" s="621">
        <v>67</v>
      </c>
      <c r="W1308" s="622">
        <v>0.98170000000000002</v>
      </c>
      <c r="X1308" s="464">
        <v>1</v>
      </c>
      <c r="Y1308" s="464">
        <v>1</v>
      </c>
      <c r="Z1308" s="464">
        <v>1</v>
      </c>
      <c r="AA1308" s="464">
        <v>1</v>
      </c>
      <c r="AB1308" s="464" t="s">
        <v>1069</v>
      </c>
      <c r="AC1308" s="463" t="s">
        <v>8535</v>
      </c>
      <c r="AD1308" s="463"/>
      <c r="AE1308" s="463"/>
      <c r="AF1308" s="463"/>
      <c r="AG1308" s="463"/>
      <c r="AH1308" s="463"/>
      <c r="AI1308" s="463"/>
      <c r="AJ1308" s="460"/>
      <c r="AK1308" s="460"/>
      <c r="AL1308" s="460"/>
      <c r="AM1308" s="460"/>
      <c r="AN1308" s="460"/>
      <c r="AO1308" s="460"/>
      <c r="AP1308" s="463" t="s">
        <v>289</v>
      </c>
      <c r="AQ1308" s="463">
        <v>0</v>
      </c>
      <c r="AT1308" s="177" t="s">
        <v>248</v>
      </c>
      <c r="AU1308" s="392" t="s">
        <v>7852</v>
      </c>
      <c r="AV1308" s="392" t="s">
        <v>8536</v>
      </c>
      <c r="AW1308" s="392" t="s">
        <v>7849</v>
      </c>
      <c r="AX1308" s="450" t="s">
        <v>7849</v>
      </c>
    </row>
    <row r="1309" spans="1:50" ht="35.15" hidden="1" customHeight="1">
      <c r="A1309" s="149">
        <v>1305</v>
      </c>
      <c r="B1309" s="597" t="s">
        <v>1319</v>
      </c>
      <c r="C1309" s="597"/>
      <c r="D1309" s="597" t="s">
        <v>8537</v>
      </c>
      <c r="E1309" s="597" t="s">
        <v>8538</v>
      </c>
      <c r="F1309" s="597" t="s">
        <v>281</v>
      </c>
      <c r="G1309" s="597">
        <v>1</v>
      </c>
      <c r="H1309" s="597">
        <v>0</v>
      </c>
      <c r="I1309" s="597" t="s">
        <v>7949</v>
      </c>
      <c r="J1309" s="597" t="s">
        <v>8012</v>
      </c>
      <c r="K1309" s="597" t="s">
        <v>1319</v>
      </c>
      <c r="L1309" s="597" t="s">
        <v>1322</v>
      </c>
      <c r="M1309" s="597" t="s">
        <v>285</v>
      </c>
      <c r="N1309" s="597" t="s">
        <v>8538</v>
      </c>
      <c r="O1309" s="597" t="s">
        <v>8539</v>
      </c>
      <c r="P1309" s="597" t="s">
        <v>8540</v>
      </c>
      <c r="Q1309" s="597">
        <v>3480</v>
      </c>
      <c r="R1309" s="621">
        <v>3480</v>
      </c>
      <c r="S1309" s="621">
        <v>3445</v>
      </c>
      <c r="T1309" s="621">
        <v>35</v>
      </c>
      <c r="U1309" s="621">
        <v>0</v>
      </c>
      <c r="V1309" s="621">
        <v>35</v>
      </c>
      <c r="W1309" s="622">
        <v>0.9899</v>
      </c>
      <c r="X1309" s="464">
        <v>1</v>
      </c>
      <c r="Y1309" s="464">
        <v>1</v>
      </c>
      <c r="Z1309" s="464">
        <v>1</v>
      </c>
      <c r="AA1309" s="464">
        <v>1</v>
      </c>
      <c r="AB1309" s="464" t="s">
        <v>1319</v>
      </c>
      <c r="AC1309" s="463" t="s">
        <v>8541</v>
      </c>
      <c r="AD1309" s="463"/>
      <c r="AE1309" s="463"/>
      <c r="AF1309" s="463"/>
      <c r="AG1309" s="463"/>
      <c r="AH1309" s="463"/>
      <c r="AI1309" s="463"/>
      <c r="AJ1309" s="460"/>
      <c r="AK1309" s="460"/>
      <c r="AL1309" s="460"/>
      <c r="AM1309" s="460"/>
      <c r="AN1309" s="460"/>
      <c r="AO1309" s="460"/>
      <c r="AP1309" s="463" t="s">
        <v>289</v>
      </c>
      <c r="AQ1309" s="463">
        <v>0</v>
      </c>
      <c r="AT1309" s="177" t="s">
        <v>248</v>
      </c>
      <c r="AU1309" s="392" t="s">
        <v>7858</v>
      </c>
      <c r="AV1309" s="392" t="s">
        <v>8542</v>
      </c>
      <c r="AW1309" s="392" t="s">
        <v>8543</v>
      </c>
      <c r="AX1309" s="450" t="s">
        <v>7856</v>
      </c>
    </row>
    <row r="1310" spans="1:50" ht="35.15" hidden="1" customHeight="1">
      <c r="A1310" s="149">
        <v>1306</v>
      </c>
      <c r="B1310" s="597" t="s">
        <v>1319</v>
      </c>
      <c r="C1310" s="597"/>
      <c r="D1310" s="597" t="s">
        <v>8544</v>
      </c>
      <c r="E1310" s="597" t="s">
        <v>8545</v>
      </c>
      <c r="F1310" s="597" t="s">
        <v>281</v>
      </c>
      <c r="G1310" s="597">
        <v>1</v>
      </c>
      <c r="H1310" s="597">
        <v>0</v>
      </c>
      <c r="I1310" s="597" t="s">
        <v>7949</v>
      </c>
      <c r="J1310" s="597" t="s">
        <v>8362</v>
      </c>
      <c r="K1310" s="597" t="s">
        <v>7981</v>
      </c>
      <c r="L1310" s="597" t="s">
        <v>1322</v>
      </c>
      <c r="M1310" s="597" t="s">
        <v>285</v>
      </c>
      <c r="N1310" s="597" t="s">
        <v>8545</v>
      </c>
      <c r="O1310" s="597" t="s">
        <v>8545</v>
      </c>
      <c r="P1310" s="597" t="s">
        <v>8546</v>
      </c>
      <c r="Q1310" s="597">
        <v>8923</v>
      </c>
      <c r="R1310" s="621">
        <v>8923</v>
      </c>
      <c r="S1310" s="621">
        <v>6243</v>
      </c>
      <c r="T1310" s="621">
        <v>2680</v>
      </c>
      <c r="U1310" s="621">
        <v>0</v>
      </c>
      <c r="V1310" s="621">
        <v>2680</v>
      </c>
      <c r="W1310" s="622">
        <v>0.69969999999999999</v>
      </c>
      <c r="X1310" s="464">
        <v>0</v>
      </c>
      <c r="Y1310" s="464">
        <v>1</v>
      </c>
      <c r="Z1310" s="464">
        <v>1</v>
      </c>
      <c r="AA1310" s="464">
        <v>0</v>
      </c>
      <c r="AB1310" s="464" t="s">
        <v>1319</v>
      </c>
      <c r="AC1310" s="463" t="s">
        <v>8547</v>
      </c>
      <c r="AD1310" s="463"/>
      <c r="AE1310" s="463"/>
      <c r="AF1310" s="463"/>
      <c r="AG1310" s="463"/>
      <c r="AH1310" s="463"/>
      <c r="AI1310" s="463"/>
      <c r="AJ1310" s="460"/>
      <c r="AK1310" s="460"/>
      <c r="AL1310" s="460"/>
      <c r="AM1310" s="460"/>
      <c r="AN1310" s="460"/>
      <c r="AO1310" s="460"/>
      <c r="AP1310" s="463" t="s">
        <v>289</v>
      </c>
      <c r="AQ1310" s="463">
        <v>0</v>
      </c>
      <c r="AT1310" s="177" t="s">
        <v>248</v>
      </c>
      <c r="AU1310" s="392" t="s">
        <v>7865</v>
      </c>
      <c r="AV1310" s="392" t="s">
        <v>8548</v>
      </c>
      <c r="AW1310" s="392" t="s">
        <v>7862</v>
      </c>
      <c r="AX1310" s="450" t="s">
        <v>7862</v>
      </c>
    </row>
    <row r="1311" spans="1:50" ht="35.15" hidden="1" customHeight="1">
      <c r="A1311" s="149">
        <v>1307</v>
      </c>
      <c r="B1311" s="597" t="s">
        <v>1069</v>
      </c>
      <c r="C1311" s="597"/>
      <c r="D1311" s="597" t="s">
        <v>8549</v>
      </c>
      <c r="E1311" s="597" t="s">
        <v>8108</v>
      </c>
      <c r="F1311" s="597" t="s">
        <v>281</v>
      </c>
      <c r="G1311" s="597">
        <v>1</v>
      </c>
      <c r="H1311" s="597">
        <v>0</v>
      </c>
      <c r="I1311" s="597" t="s">
        <v>7949</v>
      </c>
      <c r="J1311" s="597" t="s">
        <v>7973</v>
      </c>
      <c r="K1311" s="597" t="s">
        <v>1114</v>
      </c>
      <c r="L1311" s="597" t="s">
        <v>1116</v>
      </c>
      <c r="M1311" s="597" t="s">
        <v>285</v>
      </c>
      <c r="N1311" s="597" t="s">
        <v>8108</v>
      </c>
      <c r="O1311" s="597" t="s">
        <v>8108</v>
      </c>
      <c r="P1311" s="597" t="s">
        <v>8550</v>
      </c>
      <c r="Q1311" s="597">
        <v>6613</v>
      </c>
      <c r="R1311" s="621">
        <v>5885</v>
      </c>
      <c r="S1311" s="621">
        <v>5835</v>
      </c>
      <c r="T1311" s="621">
        <v>43</v>
      </c>
      <c r="U1311" s="621">
        <v>7</v>
      </c>
      <c r="V1311" s="621">
        <v>50</v>
      </c>
      <c r="W1311" s="622">
        <v>0.99150000000000005</v>
      </c>
      <c r="X1311" s="464">
        <v>1</v>
      </c>
      <c r="Y1311" s="464">
        <v>1</v>
      </c>
      <c r="Z1311" s="464">
        <v>1</v>
      </c>
      <c r="AA1311" s="464">
        <v>1</v>
      </c>
      <c r="AB1311" s="464" t="s">
        <v>1069</v>
      </c>
      <c r="AC1311" s="463" t="s">
        <v>8551</v>
      </c>
      <c r="AD1311" s="463"/>
      <c r="AE1311" s="463"/>
      <c r="AF1311" s="463"/>
      <c r="AG1311" s="463"/>
      <c r="AH1311" s="463"/>
      <c r="AI1311" s="463"/>
      <c r="AJ1311" s="460"/>
      <c r="AK1311" s="460"/>
      <c r="AL1311" s="460"/>
      <c r="AM1311" s="460"/>
      <c r="AN1311" s="460"/>
      <c r="AO1311" s="460"/>
      <c r="AP1311" s="463" t="s">
        <v>289</v>
      </c>
      <c r="AQ1311" s="463">
        <v>0</v>
      </c>
      <c r="AT1311" s="177" t="s">
        <v>248</v>
      </c>
      <c r="AU1311" s="392" t="s">
        <v>7869</v>
      </c>
      <c r="AV1311" s="392" t="s">
        <v>8552</v>
      </c>
      <c r="AW1311" s="392" t="s">
        <v>8553</v>
      </c>
      <c r="AX1311" s="450" t="s">
        <v>2833</v>
      </c>
    </row>
    <row r="1312" spans="1:50" ht="35.15" hidden="1" customHeight="1">
      <c r="A1312" s="149">
        <v>1308</v>
      </c>
      <c r="B1312" s="597" t="s">
        <v>1069</v>
      </c>
      <c r="C1312" s="597"/>
      <c r="D1312" s="597" t="s">
        <v>8554</v>
      </c>
      <c r="E1312" s="597" t="s">
        <v>8555</v>
      </c>
      <c r="F1312" s="597" t="s">
        <v>281</v>
      </c>
      <c r="G1312" s="597">
        <v>1</v>
      </c>
      <c r="H1312" s="597">
        <v>0</v>
      </c>
      <c r="I1312" s="597" t="s">
        <v>7949</v>
      </c>
      <c r="J1312" s="597" t="s">
        <v>8200</v>
      </c>
      <c r="K1312" s="597" t="s">
        <v>2605</v>
      </c>
      <c r="L1312" s="597" t="s">
        <v>1116</v>
      </c>
      <c r="M1312" s="597" t="s">
        <v>285</v>
      </c>
      <c r="N1312" s="597" t="s">
        <v>8555</v>
      </c>
      <c r="O1312" s="597" t="s">
        <v>8555</v>
      </c>
      <c r="P1312" s="597" t="s">
        <v>8556</v>
      </c>
      <c r="Q1312" s="597">
        <v>3700</v>
      </c>
      <c r="R1312" s="621">
        <v>3700</v>
      </c>
      <c r="S1312" s="621">
        <v>3354</v>
      </c>
      <c r="T1312" s="621">
        <v>346</v>
      </c>
      <c r="U1312" s="621">
        <v>0</v>
      </c>
      <c r="V1312" s="621">
        <v>346</v>
      </c>
      <c r="W1312" s="622">
        <v>0.90649999999999997</v>
      </c>
      <c r="X1312" s="464">
        <v>0</v>
      </c>
      <c r="Y1312" s="464">
        <v>1</v>
      </c>
      <c r="Z1312" s="464">
        <v>1</v>
      </c>
      <c r="AA1312" s="464">
        <v>0</v>
      </c>
      <c r="AB1312" s="464" t="s">
        <v>1069</v>
      </c>
      <c r="AC1312" s="463" t="s">
        <v>8557</v>
      </c>
      <c r="AD1312" s="463"/>
      <c r="AE1312" s="463"/>
      <c r="AF1312" s="463"/>
      <c r="AG1312" s="463"/>
      <c r="AH1312" s="463"/>
      <c r="AI1312" s="463"/>
      <c r="AJ1312" s="460"/>
      <c r="AK1312" s="460"/>
      <c r="AL1312" s="460"/>
      <c r="AM1312" s="460"/>
      <c r="AN1312" s="460"/>
      <c r="AO1312" s="460"/>
      <c r="AP1312" s="463" t="s">
        <v>289</v>
      </c>
      <c r="AQ1312" s="463">
        <v>0</v>
      </c>
      <c r="AT1312" s="177" t="s">
        <v>1076</v>
      </c>
      <c r="AU1312" s="392" t="s">
        <v>7875</v>
      </c>
      <c r="AV1312" s="392" t="s">
        <v>8558</v>
      </c>
      <c r="AW1312" s="392" t="s">
        <v>8559</v>
      </c>
      <c r="AX1312" s="450" t="s">
        <v>7873</v>
      </c>
    </row>
    <row r="1313" spans="1:50" ht="35.15" hidden="1" customHeight="1">
      <c r="A1313" s="149">
        <v>1309</v>
      </c>
      <c r="B1313" s="597" t="s">
        <v>1319</v>
      </c>
      <c r="C1313" s="597"/>
      <c r="D1313" s="597" t="s">
        <v>8560</v>
      </c>
      <c r="E1313" s="597" t="s">
        <v>8561</v>
      </c>
      <c r="F1313" s="597" t="s">
        <v>281</v>
      </c>
      <c r="G1313" s="597">
        <v>1</v>
      </c>
      <c r="H1313" s="597">
        <v>0</v>
      </c>
      <c r="I1313" s="597" t="s">
        <v>7949</v>
      </c>
      <c r="J1313" s="597" t="s">
        <v>8065</v>
      </c>
      <c r="K1313" s="597" t="s">
        <v>7981</v>
      </c>
      <c r="L1313" s="597" t="s">
        <v>1322</v>
      </c>
      <c r="M1313" s="597" t="s">
        <v>285</v>
      </c>
      <c r="N1313" s="597" t="s">
        <v>8435</v>
      </c>
      <c r="O1313" s="597" t="s">
        <v>8562</v>
      </c>
      <c r="P1313" s="597" t="s">
        <v>8563</v>
      </c>
      <c r="Q1313" s="597">
        <v>4592</v>
      </c>
      <c r="R1313" s="621">
        <v>4005</v>
      </c>
      <c r="S1313" s="621">
        <v>3875</v>
      </c>
      <c r="T1313" s="621">
        <v>105</v>
      </c>
      <c r="U1313" s="621">
        <v>25</v>
      </c>
      <c r="V1313" s="621">
        <v>130</v>
      </c>
      <c r="W1313" s="622">
        <v>0.96750000000000003</v>
      </c>
      <c r="X1313" s="464">
        <v>0</v>
      </c>
      <c r="Y1313" s="464">
        <v>1</v>
      </c>
      <c r="Z1313" s="464">
        <v>1</v>
      </c>
      <c r="AA1313" s="464">
        <v>0</v>
      </c>
      <c r="AB1313" s="464" t="s">
        <v>1319</v>
      </c>
      <c r="AC1313" s="463" t="s">
        <v>8564</v>
      </c>
      <c r="AD1313" s="463"/>
      <c r="AE1313" s="463"/>
      <c r="AF1313" s="463"/>
      <c r="AG1313" s="463"/>
      <c r="AH1313" s="463"/>
      <c r="AI1313" s="463"/>
      <c r="AJ1313" s="460"/>
      <c r="AK1313" s="460"/>
      <c r="AL1313" s="460"/>
      <c r="AM1313" s="460"/>
      <c r="AN1313" s="460"/>
      <c r="AO1313" s="460"/>
      <c r="AP1313" s="463" t="s">
        <v>289</v>
      </c>
      <c r="AQ1313" s="463">
        <v>0</v>
      </c>
      <c r="AT1313" s="177" t="s">
        <v>1076</v>
      </c>
      <c r="AU1313" s="392" t="s">
        <v>7881</v>
      </c>
      <c r="AV1313" s="392" t="s">
        <v>8565</v>
      </c>
      <c r="AW1313" s="392" t="s">
        <v>8566</v>
      </c>
      <c r="AX1313" s="450" t="s">
        <v>7879</v>
      </c>
    </row>
    <row r="1314" spans="1:50" ht="35.15" hidden="1" customHeight="1">
      <c r="A1314" s="149">
        <v>1310</v>
      </c>
      <c r="B1314" s="597" t="s">
        <v>279</v>
      </c>
      <c r="C1314" s="597"/>
      <c r="D1314" s="597" t="s">
        <v>8567</v>
      </c>
      <c r="E1314" s="597" t="s">
        <v>8568</v>
      </c>
      <c r="F1314" s="597" t="s">
        <v>281</v>
      </c>
      <c r="G1314" s="597">
        <v>2</v>
      </c>
      <c r="H1314" s="597">
        <v>0</v>
      </c>
      <c r="I1314" s="597" t="s">
        <v>7949</v>
      </c>
      <c r="J1314" s="597" t="s">
        <v>8043</v>
      </c>
      <c r="K1314" s="597" t="s">
        <v>973</v>
      </c>
      <c r="L1314" s="597" t="s">
        <v>284</v>
      </c>
      <c r="M1314" s="597" t="s">
        <v>285</v>
      </c>
      <c r="N1314" s="597" t="s">
        <v>8568</v>
      </c>
      <c r="O1314" s="597" t="s">
        <v>8568</v>
      </c>
      <c r="P1314" s="597" t="s">
        <v>8569</v>
      </c>
      <c r="Q1314" s="597">
        <v>10333</v>
      </c>
      <c r="R1314" s="621">
        <v>10363</v>
      </c>
      <c r="S1314" s="621">
        <v>10147</v>
      </c>
      <c r="T1314" s="621">
        <v>141</v>
      </c>
      <c r="U1314" s="621">
        <v>75</v>
      </c>
      <c r="V1314" s="621">
        <v>216</v>
      </c>
      <c r="W1314" s="622">
        <v>0.97919999999999996</v>
      </c>
      <c r="X1314" s="464">
        <v>0</v>
      </c>
      <c r="Y1314" s="464">
        <v>0</v>
      </c>
      <c r="Z1314" s="464">
        <v>0</v>
      </c>
      <c r="AA1314" s="464">
        <v>0</v>
      </c>
      <c r="AB1314" s="464" t="s">
        <v>279</v>
      </c>
      <c r="AC1314" s="463" t="s">
        <v>8570</v>
      </c>
      <c r="AD1314" s="463" t="s">
        <v>8571</v>
      </c>
      <c r="AE1314" s="463"/>
      <c r="AF1314" s="463"/>
      <c r="AG1314" s="463"/>
      <c r="AH1314" s="463"/>
      <c r="AI1314" s="463"/>
      <c r="AJ1314" s="460"/>
      <c r="AK1314" s="460"/>
      <c r="AL1314" s="460"/>
      <c r="AM1314" s="460"/>
      <c r="AN1314" s="460"/>
      <c r="AO1314" s="460"/>
      <c r="AP1314" s="463" t="s">
        <v>289</v>
      </c>
      <c r="AQ1314" s="463">
        <v>0</v>
      </c>
      <c r="AT1314" s="177" t="s">
        <v>248</v>
      </c>
      <c r="AU1314" s="392" t="s">
        <v>7887</v>
      </c>
      <c r="AV1314" s="392" t="s">
        <v>8572</v>
      </c>
      <c r="AW1314" s="392" t="s">
        <v>8573</v>
      </c>
      <c r="AX1314" s="450" t="s">
        <v>7885</v>
      </c>
    </row>
    <row r="1315" spans="1:50" ht="35.15" hidden="1" customHeight="1">
      <c r="A1315" s="149">
        <v>1311</v>
      </c>
      <c r="B1315" s="597" t="s">
        <v>1319</v>
      </c>
      <c r="C1315" s="597"/>
      <c r="D1315" s="597" t="s">
        <v>8574</v>
      </c>
      <c r="E1315" s="597" t="s">
        <v>8575</v>
      </c>
      <c r="F1315" s="597" t="s">
        <v>281</v>
      </c>
      <c r="G1315" s="597">
        <v>1</v>
      </c>
      <c r="H1315" s="597">
        <v>0</v>
      </c>
      <c r="I1315" s="597" t="s">
        <v>7949</v>
      </c>
      <c r="J1315" s="597" t="s">
        <v>8167</v>
      </c>
      <c r="K1315" s="597" t="s">
        <v>1319</v>
      </c>
      <c r="L1315" s="597" t="s">
        <v>1322</v>
      </c>
      <c r="M1315" s="597" t="s">
        <v>285</v>
      </c>
      <c r="N1315" s="597" t="s">
        <v>8575</v>
      </c>
      <c r="O1315" s="597" t="s">
        <v>8575</v>
      </c>
      <c r="P1315" s="597" t="s">
        <v>8576</v>
      </c>
      <c r="Q1315" s="597">
        <v>4059</v>
      </c>
      <c r="R1315" s="621">
        <v>4095</v>
      </c>
      <c r="S1315" s="621">
        <v>3920</v>
      </c>
      <c r="T1315" s="621">
        <v>169</v>
      </c>
      <c r="U1315" s="621">
        <v>6</v>
      </c>
      <c r="V1315" s="621">
        <v>175</v>
      </c>
      <c r="W1315" s="622">
        <v>0.95730000000000004</v>
      </c>
      <c r="X1315" s="464">
        <v>0</v>
      </c>
      <c r="Y1315" s="464">
        <v>1</v>
      </c>
      <c r="Z1315" s="464">
        <v>1</v>
      </c>
      <c r="AA1315" s="464">
        <v>0</v>
      </c>
      <c r="AB1315" s="464" t="s">
        <v>1319</v>
      </c>
      <c r="AC1315" s="463" t="s">
        <v>8577</v>
      </c>
      <c r="AD1315" s="463"/>
      <c r="AE1315" s="463"/>
      <c r="AF1315" s="463"/>
      <c r="AG1315" s="463"/>
      <c r="AH1315" s="463"/>
      <c r="AI1315" s="463"/>
      <c r="AJ1315" s="460"/>
      <c r="AK1315" s="460"/>
      <c r="AL1315" s="460"/>
      <c r="AM1315" s="460"/>
      <c r="AN1315" s="460"/>
      <c r="AO1315" s="460"/>
      <c r="AP1315" s="463" t="s">
        <v>289</v>
      </c>
      <c r="AQ1315" s="463">
        <v>0</v>
      </c>
      <c r="AT1315" s="177" t="s">
        <v>248</v>
      </c>
      <c r="AU1315" s="392" t="s">
        <v>7893</v>
      </c>
      <c r="AV1315" s="392" t="s">
        <v>8578</v>
      </c>
      <c r="AW1315" s="392" t="s">
        <v>7891</v>
      </c>
      <c r="AX1315" s="450" t="s">
        <v>7891</v>
      </c>
    </row>
    <row r="1316" spans="1:50" ht="35.15" hidden="1" customHeight="1">
      <c r="A1316" s="149">
        <v>1312</v>
      </c>
      <c r="B1316" s="597" t="s">
        <v>1319</v>
      </c>
      <c r="C1316" s="597"/>
      <c r="D1316" s="597" t="s">
        <v>8579</v>
      </c>
      <c r="E1316" s="597" t="s">
        <v>8580</v>
      </c>
      <c r="F1316" s="597" t="s">
        <v>281</v>
      </c>
      <c r="G1316" s="597">
        <v>1</v>
      </c>
      <c r="H1316" s="597">
        <v>0</v>
      </c>
      <c r="I1316" s="597" t="s">
        <v>7949</v>
      </c>
      <c r="J1316" s="597" t="s">
        <v>8243</v>
      </c>
      <c r="K1316" s="597" t="s">
        <v>1319</v>
      </c>
      <c r="L1316" s="597" t="s">
        <v>1322</v>
      </c>
      <c r="M1316" s="597" t="s">
        <v>285</v>
      </c>
      <c r="N1316" s="597" t="s">
        <v>8580</v>
      </c>
      <c r="O1316" s="597" t="s">
        <v>8580</v>
      </c>
      <c r="P1316" s="597" t="s">
        <v>8581</v>
      </c>
      <c r="Q1316" s="597">
        <v>2650</v>
      </c>
      <c r="R1316" s="621">
        <v>2650</v>
      </c>
      <c r="S1316" s="621">
        <v>2650</v>
      </c>
      <c r="T1316" s="621">
        <v>0</v>
      </c>
      <c r="U1316" s="621">
        <v>0</v>
      </c>
      <c r="V1316" s="621">
        <v>0</v>
      </c>
      <c r="W1316" s="622">
        <v>1</v>
      </c>
      <c r="X1316" s="464">
        <v>1</v>
      </c>
      <c r="Y1316" s="464">
        <v>1</v>
      </c>
      <c r="Z1316" s="464">
        <v>1</v>
      </c>
      <c r="AA1316" s="464">
        <v>1</v>
      </c>
      <c r="AB1316" s="464" t="s">
        <v>1319</v>
      </c>
      <c r="AC1316" s="463" t="s">
        <v>8582</v>
      </c>
      <c r="AD1316" s="463"/>
      <c r="AE1316" s="463"/>
      <c r="AF1316" s="463"/>
      <c r="AG1316" s="463"/>
      <c r="AH1316" s="463"/>
      <c r="AI1316" s="463"/>
      <c r="AJ1316" s="460"/>
      <c r="AK1316" s="460"/>
      <c r="AL1316" s="460"/>
      <c r="AM1316" s="460"/>
      <c r="AN1316" s="460"/>
      <c r="AO1316" s="460"/>
      <c r="AP1316" s="463" t="s">
        <v>289</v>
      </c>
      <c r="AQ1316" s="463">
        <v>0</v>
      </c>
      <c r="AT1316" s="177" t="s">
        <v>1076</v>
      </c>
      <c r="AU1316" s="392" t="s">
        <v>7899</v>
      </c>
      <c r="AV1316" s="392" t="s">
        <v>8583</v>
      </c>
      <c r="AW1316" s="392" t="s">
        <v>7897</v>
      </c>
      <c r="AX1316" s="450" t="s">
        <v>7897</v>
      </c>
    </row>
    <row r="1317" spans="1:50" ht="35.15" hidden="1" customHeight="1">
      <c r="A1317" s="149">
        <v>1313</v>
      </c>
      <c r="B1317" s="597" t="s">
        <v>279</v>
      </c>
      <c r="C1317" s="597"/>
      <c r="D1317" s="597" t="s">
        <v>8584</v>
      </c>
      <c r="E1317" s="597" t="s">
        <v>8585</v>
      </c>
      <c r="F1317" s="597" t="s">
        <v>281</v>
      </c>
      <c r="G1317" s="597">
        <v>1</v>
      </c>
      <c r="H1317" s="597">
        <v>0</v>
      </c>
      <c r="I1317" s="597" t="s">
        <v>7949</v>
      </c>
      <c r="J1317" s="597" t="s">
        <v>8389</v>
      </c>
      <c r="K1317" s="597" t="s">
        <v>476</v>
      </c>
      <c r="L1317" s="597" t="s">
        <v>284</v>
      </c>
      <c r="M1317" s="597" t="s">
        <v>285</v>
      </c>
      <c r="N1317" s="597" t="s">
        <v>8585</v>
      </c>
      <c r="O1317" s="597" t="s">
        <v>8585</v>
      </c>
      <c r="P1317" s="597" t="s">
        <v>8586</v>
      </c>
      <c r="Q1317" s="597">
        <v>9041</v>
      </c>
      <c r="R1317" s="621">
        <v>9293</v>
      </c>
      <c r="S1317" s="621">
        <v>8731</v>
      </c>
      <c r="T1317" s="621">
        <v>470</v>
      </c>
      <c r="U1317" s="621">
        <v>92</v>
      </c>
      <c r="V1317" s="621">
        <v>562</v>
      </c>
      <c r="W1317" s="622">
        <v>0.9395</v>
      </c>
      <c r="X1317" s="464">
        <v>0</v>
      </c>
      <c r="Y1317" s="464">
        <v>1</v>
      </c>
      <c r="Z1317" s="464">
        <v>1</v>
      </c>
      <c r="AA1317" s="464">
        <v>0</v>
      </c>
      <c r="AB1317" s="464" t="s">
        <v>279</v>
      </c>
      <c r="AC1317" s="463" t="s">
        <v>8587</v>
      </c>
      <c r="AD1317" s="463"/>
      <c r="AE1317" s="463"/>
      <c r="AF1317" s="463"/>
      <c r="AG1317" s="463"/>
      <c r="AH1317" s="463"/>
      <c r="AI1317" s="463"/>
      <c r="AJ1317" s="460"/>
      <c r="AK1317" s="460"/>
      <c r="AL1317" s="460"/>
      <c r="AM1317" s="460"/>
      <c r="AN1317" s="460"/>
      <c r="AO1317" s="460"/>
      <c r="AP1317" s="463" t="s">
        <v>289</v>
      </c>
      <c r="AQ1317" s="463">
        <v>0</v>
      </c>
      <c r="AT1317" s="177" t="s">
        <v>248</v>
      </c>
      <c r="AU1317" s="392" t="s">
        <v>7905</v>
      </c>
      <c r="AV1317" s="392" t="s">
        <v>8588</v>
      </c>
      <c r="AW1317" s="392" t="s">
        <v>8589</v>
      </c>
      <c r="AX1317" s="450" t="s">
        <v>7903</v>
      </c>
    </row>
    <row r="1318" spans="1:50" ht="35.15" hidden="1" customHeight="1">
      <c r="A1318" s="149">
        <v>1314</v>
      </c>
      <c r="B1318" s="597" t="s">
        <v>1319</v>
      </c>
      <c r="C1318" s="597"/>
      <c r="D1318" s="597" t="s">
        <v>8590</v>
      </c>
      <c r="E1318" s="597" t="s">
        <v>8591</v>
      </c>
      <c r="F1318" s="597" t="s">
        <v>281</v>
      </c>
      <c r="G1318" s="597">
        <v>1</v>
      </c>
      <c r="H1318" s="597">
        <v>0</v>
      </c>
      <c r="I1318" s="597" t="s">
        <v>7949</v>
      </c>
      <c r="J1318" s="597" t="s">
        <v>8130</v>
      </c>
      <c r="K1318" s="597" t="s">
        <v>1319</v>
      </c>
      <c r="L1318" s="597" t="s">
        <v>1322</v>
      </c>
      <c r="M1318" s="597" t="s">
        <v>285</v>
      </c>
      <c r="N1318" s="597" t="s">
        <v>8591</v>
      </c>
      <c r="O1318" s="597" t="s">
        <v>8591</v>
      </c>
      <c r="P1318" s="597" t="s">
        <v>8592</v>
      </c>
      <c r="Q1318" s="597">
        <v>4304</v>
      </c>
      <c r="R1318" s="621">
        <v>3981</v>
      </c>
      <c r="S1318" s="621">
        <v>3828</v>
      </c>
      <c r="T1318" s="621">
        <v>149</v>
      </c>
      <c r="U1318" s="621">
        <v>4</v>
      </c>
      <c r="V1318" s="621">
        <v>153</v>
      </c>
      <c r="W1318" s="622">
        <v>0.96160000000000001</v>
      </c>
      <c r="X1318" s="464">
        <v>0</v>
      </c>
      <c r="Y1318" s="464">
        <v>1</v>
      </c>
      <c r="Z1318" s="464">
        <v>1</v>
      </c>
      <c r="AA1318" s="464">
        <v>0</v>
      </c>
      <c r="AB1318" s="464" t="s">
        <v>1319</v>
      </c>
      <c r="AC1318" s="463" t="s">
        <v>8593</v>
      </c>
      <c r="AD1318" s="463"/>
      <c r="AE1318" s="463"/>
      <c r="AF1318" s="463"/>
      <c r="AG1318" s="463"/>
      <c r="AH1318" s="463"/>
      <c r="AI1318" s="463"/>
      <c r="AJ1318" s="460"/>
      <c r="AK1318" s="460"/>
      <c r="AL1318" s="460"/>
      <c r="AM1318" s="460"/>
      <c r="AN1318" s="460"/>
      <c r="AO1318" s="460"/>
      <c r="AP1318" s="463" t="s">
        <v>289</v>
      </c>
      <c r="AQ1318" s="463">
        <v>0</v>
      </c>
      <c r="AT1318" s="177" t="s">
        <v>1076</v>
      </c>
      <c r="AU1318" s="392" t="s">
        <v>7911</v>
      </c>
      <c r="AV1318" s="392" t="s">
        <v>8594</v>
      </c>
      <c r="AW1318" s="392" t="s">
        <v>8595</v>
      </c>
      <c r="AX1318" s="450" t="s">
        <v>7909</v>
      </c>
    </row>
    <row r="1319" spans="1:50" ht="35.15" hidden="1" customHeight="1">
      <c r="A1319" s="149">
        <v>1315</v>
      </c>
      <c r="B1319" s="597" t="s">
        <v>1319</v>
      </c>
      <c r="C1319" s="597"/>
      <c r="D1319" s="597" t="s">
        <v>8596</v>
      </c>
      <c r="E1319" s="597" t="s">
        <v>8597</v>
      </c>
      <c r="F1319" s="597" t="s">
        <v>281</v>
      </c>
      <c r="G1319" s="597">
        <v>1</v>
      </c>
      <c r="H1319" s="597">
        <v>0</v>
      </c>
      <c r="I1319" s="597" t="s">
        <v>7949</v>
      </c>
      <c r="J1319" s="597" t="s">
        <v>8064</v>
      </c>
      <c r="K1319" s="597" t="s">
        <v>7981</v>
      </c>
      <c r="L1319" s="597" t="s">
        <v>1322</v>
      </c>
      <c r="M1319" s="597" t="s">
        <v>285</v>
      </c>
      <c r="N1319" s="597" t="s">
        <v>8597</v>
      </c>
      <c r="O1319" s="597" t="s">
        <v>8597</v>
      </c>
      <c r="P1319" s="597" t="s">
        <v>8598</v>
      </c>
      <c r="Q1319" s="597">
        <v>3627</v>
      </c>
      <c r="R1319" s="621">
        <v>3445</v>
      </c>
      <c r="S1319" s="621">
        <v>3391</v>
      </c>
      <c r="T1319" s="621">
        <v>0</v>
      </c>
      <c r="U1319" s="621">
        <v>54</v>
      </c>
      <c r="V1319" s="621">
        <v>54</v>
      </c>
      <c r="W1319" s="622">
        <v>0.98429999999999995</v>
      </c>
      <c r="X1319" s="464">
        <v>1</v>
      </c>
      <c r="Y1319" s="464">
        <v>1</v>
      </c>
      <c r="Z1319" s="464">
        <v>1</v>
      </c>
      <c r="AA1319" s="464">
        <v>1</v>
      </c>
      <c r="AB1319" s="464" t="s">
        <v>1319</v>
      </c>
      <c r="AC1319" s="463" t="s">
        <v>8599</v>
      </c>
      <c r="AD1319" s="463"/>
      <c r="AE1319" s="463"/>
      <c r="AF1319" s="463"/>
      <c r="AG1319" s="463"/>
      <c r="AH1319" s="463"/>
      <c r="AI1319" s="463"/>
      <c r="AJ1319" s="460"/>
      <c r="AK1319" s="460"/>
      <c r="AL1319" s="460"/>
      <c r="AM1319" s="460"/>
      <c r="AN1319" s="460"/>
      <c r="AO1319" s="460"/>
      <c r="AP1319" s="463" t="s">
        <v>289</v>
      </c>
      <c r="AQ1319" s="463">
        <v>0</v>
      </c>
      <c r="AT1319" s="177" t="s">
        <v>248</v>
      </c>
      <c r="AU1319" s="392" t="s">
        <v>7923</v>
      </c>
      <c r="AV1319" s="392" t="s">
        <v>8600</v>
      </c>
      <c r="AW1319" s="392" t="s">
        <v>7921</v>
      </c>
      <c r="AX1319" s="450" t="s">
        <v>7921</v>
      </c>
    </row>
    <row r="1320" spans="1:50" ht="35.15" hidden="1" customHeight="1">
      <c r="A1320" s="149">
        <v>1316</v>
      </c>
      <c r="B1320" s="597" t="s">
        <v>1069</v>
      </c>
      <c r="C1320" s="597"/>
      <c r="D1320" s="597" t="s">
        <v>8601</v>
      </c>
      <c r="E1320" s="597" t="s">
        <v>8602</v>
      </c>
      <c r="F1320" s="597" t="s">
        <v>281</v>
      </c>
      <c r="G1320" s="597">
        <v>1</v>
      </c>
      <c r="H1320" s="597">
        <v>0</v>
      </c>
      <c r="I1320" s="597" t="s">
        <v>7949</v>
      </c>
      <c r="J1320" s="597" t="s">
        <v>7973</v>
      </c>
      <c r="K1320" s="597" t="s">
        <v>1114</v>
      </c>
      <c r="L1320" s="597" t="s">
        <v>1116</v>
      </c>
      <c r="M1320" s="597" t="s">
        <v>285</v>
      </c>
      <c r="N1320" s="597" t="s">
        <v>8602</v>
      </c>
      <c r="O1320" s="597" t="s">
        <v>8602</v>
      </c>
      <c r="P1320" s="597" t="s">
        <v>8603</v>
      </c>
      <c r="Q1320" s="597">
        <v>3775</v>
      </c>
      <c r="R1320" s="621">
        <v>3769</v>
      </c>
      <c r="S1320" s="621">
        <v>3701</v>
      </c>
      <c r="T1320" s="621">
        <v>10</v>
      </c>
      <c r="U1320" s="621">
        <v>58</v>
      </c>
      <c r="V1320" s="621">
        <v>68</v>
      </c>
      <c r="W1320" s="622">
        <v>0.98199999999999998</v>
      </c>
      <c r="X1320" s="464">
        <v>1</v>
      </c>
      <c r="Y1320" s="464">
        <v>1</v>
      </c>
      <c r="Z1320" s="464">
        <v>1</v>
      </c>
      <c r="AA1320" s="464">
        <v>1</v>
      </c>
      <c r="AB1320" s="464" t="s">
        <v>1069</v>
      </c>
      <c r="AC1320" s="463" t="s">
        <v>8604</v>
      </c>
      <c r="AD1320" s="463"/>
      <c r="AE1320" s="463"/>
      <c r="AF1320" s="463"/>
      <c r="AG1320" s="463"/>
      <c r="AH1320" s="463"/>
      <c r="AI1320" s="463"/>
      <c r="AJ1320" s="460"/>
      <c r="AK1320" s="460"/>
      <c r="AL1320" s="460"/>
      <c r="AM1320" s="460"/>
      <c r="AN1320" s="460"/>
      <c r="AO1320" s="460"/>
      <c r="AP1320" s="463" t="s">
        <v>289</v>
      </c>
      <c r="AQ1320" s="463">
        <v>0</v>
      </c>
      <c r="AT1320" s="177" t="s">
        <v>248</v>
      </c>
      <c r="AU1320" s="594" t="s">
        <v>7929</v>
      </c>
      <c r="AV1320" s="392" t="s">
        <v>8605</v>
      </c>
      <c r="AW1320" s="595" t="s">
        <v>7927</v>
      </c>
      <c r="AX1320" s="450" t="s">
        <v>7927</v>
      </c>
    </row>
    <row r="1321" spans="1:50" ht="35.15" hidden="1" customHeight="1">
      <c r="A1321" s="149">
        <v>1317</v>
      </c>
      <c r="B1321" s="597" t="s">
        <v>1319</v>
      </c>
      <c r="C1321" s="597"/>
      <c r="D1321" s="597" t="s">
        <v>8606</v>
      </c>
      <c r="E1321" s="597" t="s">
        <v>8607</v>
      </c>
      <c r="F1321" s="597" t="s">
        <v>281</v>
      </c>
      <c r="G1321" s="597">
        <v>1</v>
      </c>
      <c r="H1321" s="597">
        <v>0</v>
      </c>
      <c r="I1321" s="597" t="s">
        <v>7949</v>
      </c>
      <c r="J1321" s="597" t="s">
        <v>8065</v>
      </c>
      <c r="K1321" s="597" t="s">
        <v>7981</v>
      </c>
      <c r="L1321" s="597" t="s">
        <v>1322</v>
      </c>
      <c r="M1321" s="597" t="s">
        <v>285</v>
      </c>
      <c r="N1321" s="597" t="s">
        <v>8607</v>
      </c>
      <c r="O1321" s="597" t="s">
        <v>8607</v>
      </c>
      <c r="P1321" s="597" t="s">
        <v>8608</v>
      </c>
      <c r="Q1321" s="597">
        <v>3653</v>
      </c>
      <c r="R1321" s="621">
        <v>3728</v>
      </c>
      <c r="S1321" s="621">
        <v>3498</v>
      </c>
      <c r="T1321" s="621">
        <v>184</v>
      </c>
      <c r="U1321" s="621">
        <v>46</v>
      </c>
      <c r="V1321" s="621">
        <v>230</v>
      </c>
      <c r="W1321" s="622">
        <v>0.93830000000000002</v>
      </c>
      <c r="X1321" s="464">
        <v>0</v>
      </c>
      <c r="Y1321" s="464">
        <v>1</v>
      </c>
      <c r="Z1321" s="464">
        <v>1</v>
      </c>
      <c r="AA1321" s="464">
        <v>0</v>
      </c>
      <c r="AB1321" s="464" t="s">
        <v>1319</v>
      </c>
      <c r="AC1321" s="463" t="s">
        <v>8609</v>
      </c>
      <c r="AD1321" s="463"/>
      <c r="AE1321" s="463"/>
      <c r="AF1321" s="463"/>
      <c r="AG1321" s="463"/>
      <c r="AH1321" s="463"/>
      <c r="AI1321" s="463"/>
      <c r="AJ1321" s="460"/>
      <c r="AK1321" s="460"/>
      <c r="AL1321" s="460"/>
      <c r="AM1321" s="460"/>
      <c r="AN1321" s="460"/>
      <c r="AO1321" s="460"/>
      <c r="AP1321" s="463" t="s">
        <v>289</v>
      </c>
      <c r="AQ1321" s="463">
        <v>0</v>
      </c>
      <c r="AT1321" s="177" t="s">
        <v>248</v>
      </c>
      <c r="AU1321" s="392" t="s">
        <v>7935</v>
      </c>
      <c r="AV1321" s="392" t="s">
        <v>8610</v>
      </c>
      <c r="AW1321" s="392" t="s">
        <v>7933</v>
      </c>
      <c r="AX1321" s="450" t="s">
        <v>7933</v>
      </c>
    </row>
    <row r="1322" spans="1:50" ht="35.15" hidden="1" customHeight="1">
      <c r="A1322" s="149">
        <v>1318</v>
      </c>
      <c r="B1322" s="597" t="s">
        <v>1319</v>
      </c>
      <c r="C1322" s="597"/>
      <c r="D1322" s="597" t="s">
        <v>8611</v>
      </c>
      <c r="E1322" s="597" t="s">
        <v>8612</v>
      </c>
      <c r="F1322" s="597" t="s">
        <v>281</v>
      </c>
      <c r="G1322" s="597">
        <v>1</v>
      </c>
      <c r="H1322" s="597">
        <v>0</v>
      </c>
      <c r="I1322" s="597" t="s">
        <v>7949</v>
      </c>
      <c r="J1322" s="597" t="s">
        <v>8124</v>
      </c>
      <c r="K1322" s="597" t="s">
        <v>1319</v>
      </c>
      <c r="L1322" s="597" t="s">
        <v>1322</v>
      </c>
      <c r="M1322" s="597" t="s">
        <v>285</v>
      </c>
      <c r="N1322" s="597" t="s">
        <v>8612</v>
      </c>
      <c r="O1322" s="597" t="s">
        <v>8612</v>
      </c>
      <c r="P1322" s="597" t="s">
        <v>8613</v>
      </c>
      <c r="Q1322" s="597">
        <v>4430</v>
      </c>
      <c r="R1322" s="621">
        <v>3328</v>
      </c>
      <c r="S1322" s="621">
        <v>2958</v>
      </c>
      <c r="T1322" s="621">
        <v>286</v>
      </c>
      <c r="U1322" s="621">
        <v>84</v>
      </c>
      <c r="V1322" s="621">
        <v>370</v>
      </c>
      <c r="W1322" s="622">
        <v>0.88880000000000003</v>
      </c>
      <c r="X1322" s="464">
        <v>0</v>
      </c>
      <c r="Y1322" s="464">
        <v>1</v>
      </c>
      <c r="Z1322" s="464">
        <v>1</v>
      </c>
      <c r="AA1322" s="464">
        <v>0</v>
      </c>
      <c r="AB1322" s="464" t="s">
        <v>1319</v>
      </c>
      <c r="AC1322" s="463" t="s">
        <v>8614</v>
      </c>
      <c r="AD1322" s="463"/>
      <c r="AE1322" s="463"/>
      <c r="AF1322" s="463"/>
      <c r="AG1322" s="463"/>
      <c r="AH1322" s="463"/>
      <c r="AI1322" s="463"/>
      <c r="AJ1322" s="460"/>
      <c r="AK1322" s="460"/>
      <c r="AL1322" s="460"/>
      <c r="AM1322" s="460"/>
      <c r="AN1322" s="460"/>
      <c r="AO1322" s="460"/>
      <c r="AP1322" s="463" t="s">
        <v>289</v>
      </c>
      <c r="AQ1322" s="463">
        <v>0</v>
      </c>
      <c r="AT1322" s="177" t="s">
        <v>248</v>
      </c>
      <c r="AU1322" s="392" t="s">
        <v>7936</v>
      </c>
      <c r="AV1322" s="392" t="s">
        <v>8615</v>
      </c>
      <c r="AW1322" s="392" t="s">
        <v>6102</v>
      </c>
      <c r="AX1322" s="450" t="s">
        <v>7933</v>
      </c>
    </row>
    <row r="1323" spans="1:50" ht="35.15" hidden="1" customHeight="1">
      <c r="A1323" s="149">
        <v>1319</v>
      </c>
      <c r="B1323" s="597" t="s">
        <v>1069</v>
      </c>
      <c r="C1323" s="597"/>
      <c r="D1323" s="597" t="s">
        <v>8616</v>
      </c>
      <c r="E1323" s="597" t="s">
        <v>8617</v>
      </c>
      <c r="F1323" s="597" t="s">
        <v>281</v>
      </c>
      <c r="G1323" s="597">
        <v>1</v>
      </c>
      <c r="H1323" s="597">
        <v>0</v>
      </c>
      <c r="I1323" s="597" t="s">
        <v>7949</v>
      </c>
      <c r="J1323" s="597" t="s">
        <v>8200</v>
      </c>
      <c r="K1323" s="597" t="s">
        <v>2605</v>
      </c>
      <c r="L1323" s="597" t="s">
        <v>1322</v>
      </c>
      <c r="M1323" s="597" t="s">
        <v>285</v>
      </c>
      <c r="N1323" s="597" t="s">
        <v>8617</v>
      </c>
      <c r="O1323" s="597" t="s">
        <v>8617</v>
      </c>
      <c r="P1323" s="597" t="s">
        <v>8618</v>
      </c>
      <c r="Q1323" s="597">
        <v>4205</v>
      </c>
      <c r="R1323" s="621">
        <v>4373</v>
      </c>
      <c r="S1323" s="621">
        <v>4321</v>
      </c>
      <c r="T1323" s="621">
        <v>52</v>
      </c>
      <c r="U1323" s="621">
        <v>0</v>
      </c>
      <c r="V1323" s="621">
        <v>52</v>
      </c>
      <c r="W1323" s="622">
        <v>0.98809999999999998</v>
      </c>
      <c r="X1323" s="464">
        <v>1</v>
      </c>
      <c r="Y1323" s="464">
        <v>1</v>
      </c>
      <c r="Z1323" s="464">
        <v>1</v>
      </c>
      <c r="AA1323" s="464">
        <v>1</v>
      </c>
      <c r="AB1323" s="464" t="s">
        <v>1069</v>
      </c>
      <c r="AC1323" s="463" t="s">
        <v>8619</v>
      </c>
      <c r="AD1323" s="463"/>
      <c r="AE1323" s="463"/>
      <c r="AF1323" s="463"/>
      <c r="AG1323" s="463"/>
      <c r="AH1323" s="463"/>
      <c r="AI1323" s="463"/>
      <c r="AJ1323" s="460"/>
      <c r="AK1323" s="460"/>
      <c r="AL1323" s="460"/>
      <c r="AM1323" s="460"/>
      <c r="AN1323" s="460"/>
      <c r="AO1323" s="460"/>
      <c r="AP1323" s="463" t="s">
        <v>289</v>
      </c>
      <c r="AQ1323" s="463">
        <v>0</v>
      </c>
      <c r="AT1323" s="177" t="s">
        <v>1319</v>
      </c>
      <c r="AU1323" s="392" t="s">
        <v>7953</v>
      </c>
      <c r="AV1323" s="392" t="s">
        <v>8620</v>
      </c>
      <c r="AW1323" s="392" t="s">
        <v>8621</v>
      </c>
      <c r="AX1323" s="450" t="s">
        <v>1319</v>
      </c>
    </row>
    <row r="1324" spans="1:50" ht="35.15" hidden="1" customHeight="1">
      <c r="A1324" s="149">
        <v>1320</v>
      </c>
      <c r="B1324" s="597" t="s">
        <v>1069</v>
      </c>
      <c r="C1324" s="597"/>
      <c r="D1324" s="597" t="s">
        <v>8622</v>
      </c>
      <c r="E1324" s="597" t="s">
        <v>8623</v>
      </c>
      <c r="F1324" s="597" t="s">
        <v>281</v>
      </c>
      <c r="G1324" s="597">
        <v>1</v>
      </c>
      <c r="H1324" s="597">
        <v>0</v>
      </c>
      <c r="I1324" s="597" t="s">
        <v>7949</v>
      </c>
      <c r="J1324" s="597" t="s">
        <v>8362</v>
      </c>
      <c r="K1324" s="597" t="s">
        <v>1114</v>
      </c>
      <c r="L1324" s="597" t="s">
        <v>1116</v>
      </c>
      <c r="M1324" s="597" t="s">
        <v>285</v>
      </c>
      <c r="N1324" s="597" t="s">
        <v>8623</v>
      </c>
      <c r="O1324" s="597" t="s">
        <v>8623</v>
      </c>
      <c r="P1324" s="597" t="s">
        <v>8624</v>
      </c>
      <c r="Q1324" s="597">
        <v>3800</v>
      </c>
      <c r="R1324" s="621">
        <v>3827</v>
      </c>
      <c r="S1324" s="621">
        <v>3827</v>
      </c>
      <c r="T1324" s="621">
        <v>0</v>
      </c>
      <c r="U1324" s="621">
        <v>0</v>
      </c>
      <c r="V1324" s="621">
        <v>0</v>
      </c>
      <c r="W1324" s="622">
        <v>1</v>
      </c>
      <c r="X1324" s="464">
        <v>1</v>
      </c>
      <c r="Y1324" s="464">
        <v>1</v>
      </c>
      <c r="Z1324" s="464">
        <v>1</v>
      </c>
      <c r="AA1324" s="464">
        <v>1</v>
      </c>
      <c r="AB1324" s="464" t="s">
        <v>1069</v>
      </c>
      <c r="AC1324" s="463" t="s">
        <v>8625</v>
      </c>
      <c r="AD1324" s="463"/>
      <c r="AE1324" s="463"/>
      <c r="AF1324" s="463"/>
      <c r="AG1324" s="463"/>
      <c r="AH1324" s="463"/>
      <c r="AI1324" s="463"/>
      <c r="AJ1324" s="460"/>
      <c r="AK1324" s="460"/>
      <c r="AL1324" s="460"/>
      <c r="AM1324" s="460"/>
      <c r="AN1324" s="460"/>
      <c r="AO1324" s="460"/>
      <c r="AP1324" s="463" t="s">
        <v>289</v>
      </c>
      <c r="AQ1324" s="463">
        <v>0</v>
      </c>
      <c r="AT1324" s="177" t="s">
        <v>1319</v>
      </c>
      <c r="AU1324" s="392" t="s">
        <v>7954</v>
      </c>
      <c r="AV1324" s="392" t="s">
        <v>8626</v>
      </c>
      <c r="AW1324" s="392" t="s">
        <v>8627</v>
      </c>
      <c r="AX1324" s="450" t="s">
        <v>1319</v>
      </c>
    </row>
    <row r="1325" spans="1:50" ht="35.15" hidden="1" customHeight="1">
      <c r="A1325" s="149">
        <v>1321</v>
      </c>
      <c r="B1325" s="597" t="s">
        <v>1319</v>
      </c>
      <c r="C1325" s="597"/>
      <c r="D1325" s="597" t="s">
        <v>8628</v>
      </c>
      <c r="E1325" s="597" t="s">
        <v>8629</v>
      </c>
      <c r="F1325" s="597" t="s">
        <v>281</v>
      </c>
      <c r="G1325" s="597">
        <v>1</v>
      </c>
      <c r="H1325" s="597">
        <v>0</v>
      </c>
      <c r="I1325" s="597" t="s">
        <v>7949</v>
      </c>
      <c r="J1325" s="597" t="s">
        <v>8160</v>
      </c>
      <c r="K1325" s="597" t="s">
        <v>2529</v>
      </c>
      <c r="L1325" s="597" t="s">
        <v>1322</v>
      </c>
      <c r="M1325" s="597" t="s">
        <v>285</v>
      </c>
      <c r="N1325" s="597" t="s">
        <v>8629</v>
      </c>
      <c r="O1325" s="597" t="s">
        <v>8629</v>
      </c>
      <c r="P1325" s="597" t="s">
        <v>8630</v>
      </c>
      <c r="Q1325" s="597">
        <v>3000</v>
      </c>
      <c r="R1325" s="621">
        <v>3000</v>
      </c>
      <c r="S1325" s="621">
        <v>2929</v>
      </c>
      <c r="T1325" s="621">
        <v>55</v>
      </c>
      <c r="U1325" s="621">
        <v>16</v>
      </c>
      <c r="V1325" s="621">
        <v>71</v>
      </c>
      <c r="W1325" s="622">
        <v>0.97629999999999995</v>
      </c>
      <c r="X1325" s="464">
        <v>0</v>
      </c>
      <c r="Y1325" s="464">
        <v>1</v>
      </c>
      <c r="Z1325" s="464">
        <v>1</v>
      </c>
      <c r="AA1325" s="464">
        <v>0</v>
      </c>
      <c r="AB1325" s="464" t="s">
        <v>1319</v>
      </c>
      <c r="AC1325" s="463" t="s">
        <v>8631</v>
      </c>
      <c r="AD1325" s="463"/>
      <c r="AE1325" s="463"/>
      <c r="AF1325" s="463"/>
      <c r="AG1325" s="463"/>
      <c r="AH1325" s="463"/>
      <c r="AI1325" s="463"/>
      <c r="AJ1325" s="460"/>
      <c r="AK1325" s="460"/>
      <c r="AL1325" s="460"/>
      <c r="AM1325" s="460"/>
      <c r="AN1325" s="460"/>
      <c r="AO1325" s="460"/>
      <c r="AP1325" s="463" t="s">
        <v>289</v>
      </c>
      <c r="AQ1325" s="463">
        <v>0</v>
      </c>
      <c r="AT1325" s="177" t="s">
        <v>1319</v>
      </c>
      <c r="AU1325" s="392" t="s">
        <v>7962</v>
      </c>
      <c r="AV1325" s="392" t="s">
        <v>8632</v>
      </c>
      <c r="AW1325" s="392" t="s">
        <v>8633</v>
      </c>
      <c r="AX1325" s="450" t="s">
        <v>7958</v>
      </c>
    </row>
    <row r="1326" spans="1:50" ht="35.15" hidden="1" customHeight="1">
      <c r="A1326" s="149">
        <v>1322</v>
      </c>
      <c r="B1326" s="597" t="s">
        <v>1069</v>
      </c>
      <c r="C1326" s="597"/>
      <c r="D1326" s="597" t="s">
        <v>8634</v>
      </c>
      <c r="E1326" s="597" t="s">
        <v>8635</v>
      </c>
      <c r="F1326" s="597" t="s">
        <v>281</v>
      </c>
      <c r="G1326" s="597">
        <v>1</v>
      </c>
      <c r="H1326" s="597">
        <v>0</v>
      </c>
      <c r="I1326" s="597" t="s">
        <v>7949</v>
      </c>
      <c r="J1326" s="597" t="s">
        <v>8115</v>
      </c>
      <c r="K1326" s="597" t="s">
        <v>1114</v>
      </c>
      <c r="L1326" s="597" t="s">
        <v>1116</v>
      </c>
      <c r="M1326" s="597" t="s">
        <v>285</v>
      </c>
      <c r="N1326" s="597" t="s">
        <v>8635</v>
      </c>
      <c r="O1326" s="597" t="s">
        <v>8635</v>
      </c>
      <c r="P1326" s="597" t="s">
        <v>8636</v>
      </c>
      <c r="Q1326" s="597">
        <v>4977</v>
      </c>
      <c r="R1326" s="621">
        <v>5108</v>
      </c>
      <c r="S1326" s="621">
        <v>5108</v>
      </c>
      <c r="T1326" s="621">
        <v>0</v>
      </c>
      <c r="U1326" s="621">
        <v>0</v>
      </c>
      <c r="V1326" s="621">
        <v>0</v>
      </c>
      <c r="W1326" s="622">
        <v>1</v>
      </c>
      <c r="X1326" s="464">
        <v>1</v>
      </c>
      <c r="Y1326" s="464">
        <v>1</v>
      </c>
      <c r="Z1326" s="464">
        <v>1</v>
      </c>
      <c r="AA1326" s="464">
        <v>1</v>
      </c>
      <c r="AB1326" s="464" t="s">
        <v>1069</v>
      </c>
      <c r="AC1326" s="463" t="s">
        <v>8637</v>
      </c>
      <c r="AD1326" s="463"/>
      <c r="AE1326" s="463"/>
      <c r="AF1326" s="463"/>
      <c r="AG1326" s="463"/>
      <c r="AH1326" s="463"/>
      <c r="AI1326" s="463"/>
      <c r="AJ1326" s="460"/>
      <c r="AK1326" s="460"/>
      <c r="AL1326" s="460"/>
      <c r="AM1326" s="460"/>
      <c r="AN1326" s="460"/>
      <c r="AO1326" s="460"/>
      <c r="AP1326" s="463" t="s">
        <v>289</v>
      </c>
      <c r="AQ1326" s="463">
        <v>0</v>
      </c>
      <c r="AT1326" s="177" t="s">
        <v>1319</v>
      </c>
      <c r="AU1326" s="392" t="s">
        <v>7969</v>
      </c>
      <c r="AV1326" s="392" t="s">
        <v>8638</v>
      </c>
      <c r="AW1326" s="392" t="s">
        <v>8639</v>
      </c>
      <c r="AX1326" s="450" t="s">
        <v>2300</v>
      </c>
    </row>
    <row r="1327" spans="1:50" ht="35.15" hidden="1" customHeight="1">
      <c r="A1327" s="149">
        <v>1323</v>
      </c>
      <c r="B1327" s="597" t="s">
        <v>1319</v>
      </c>
      <c r="C1327" s="597"/>
      <c r="D1327" s="597" t="s">
        <v>8640</v>
      </c>
      <c r="E1327" s="597" t="s">
        <v>8641</v>
      </c>
      <c r="F1327" s="597" t="s">
        <v>281</v>
      </c>
      <c r="G1327" s="597">
        <v>1</v>
      </c>
      <c r="H1327" s="597">
        <v>0</v>
      </c>
      <c r="I1327" s="597" t="s">
        <v>7949</v>
      </c>
      <c r="J1327" s="597" t="s">
        <v>8028</v>
      </c>
      <c r="K1327" s="597" t="s">
        <v>2300</v>
      </c>
      <c r="L1327" s="597" t="s">
        <v>1322</v>
      </c>
      <c r="M1327" s="597" t="s">
        <v>285</v>
      </c>
      <c r="N1327" s="597" t="s">
        <v>8641</v>
      </c>
      <c r="O1327" s="597" t="s">
        <v>8641</v>
      </c>
      <c r="P1327" s="597" t="s">
        <v>8642</v>
      </c>
      <c r="Q1327" s="597">
        <v>7031</v>
      </c>
      <c r="R1327" s="621">
        <v>6982</v>
      </c>
      <c r="S1327" s="621">
        <v>6813</v>
      </c>
      <c r="T1327" s="621">
        <v>0</v>
      </c>
      <c r="U1327" s="621">
        <v>169</v>
      </c>
      <c r="V1327" s="621">
        <v>169</v>
      </c>
      <c r="W1327" s="622">
        <v>0.9758</v>
      </c>
      <c r="X1327" s="464">
        <v>0</v>
      </c>
      <c r="Y1327" s="464">
        <v>1</v>
      </c>
      <c r="Z1327" s="464">
        <v>1</v>
      </c>
      <c r="AA1327" s="464">
        <v>0</v>
      </c>
      <c r="AB1327" s="464" t="s">
        <v>1319</v>
      </c>
      <c r="AC1327" s="463" t="s">
        <v>8643</v>
      </c>
      <c r="AD1327" s="463"/>
      <c r="AE1327" s="463"/>
      <c r="AF1327" s="463"/>
      <c r="AG1327" s="463"/>
      <c r="AH1327" s="463"/>
      <c r="AI1327" s="463"/>
      <c r="AJ1327" s="460"/>
      <c r="AK1327" s="460"/>
      <c r="AL1327" s="460"/>
      <c r="AM1327" s="460"/>
      <c r="AN1327" s="460"/>
      <c r="AO1327" s="460"/>
      <c r="AP1327" s="463" t="s">
        <v>289</v>
      </c>
      <c r="AQ1327" s="463">
        <v>0</v>
      </c>
      <c r="AT1327" s="177" t="s">
        <v>1069</v>
      </c>
      <c r="AU1327" s="392" t="s">
        <v>7976</v>
      </c>
      <c r="AV1327" s="392" t="s">
        <v>8644</v>
      </c>
      <c r="AW1327" s="392" t="s">
        <v>8645</v>
      </c>
      <c r="AX1327" s="450" t="s">
        <v>2605</v>
      </c>
    </row>
    <row r="1328" spans="1:50" ht="35.15" hidden="1" customHeight="1">
      <c r="A1328" s="149">
        <v>1324</v>
      </c>
      <c r="B1328" s="597" t="s">
        <v>1319</v>
      </c>
      <c r="C1328" s="597"/>
      <c r="D1328" s="597" t="s">
        <v>8646</v>
      </c>
      <c r="E1328" s="597" t="s">
        <v>8647</v>
      </c>
      <c r="F1328" s="597" t="s">
        <v>281</v>
      </c>
      <c r="G1328" s="597">
        <v>1</v>
      </c>
      <c r="H1328" s="597">
        <v>0</v>
      </c>
      <c r="I1328" s="597" t="s">
        <v>7949</v>
      </c>
      <c r="J1328" s="597" t="s">
        <v>8362</v>
      </c>
      <c r="K1328" s="597" t="s">
        <v>7981</v>
      </c>
      <c r="L1328" s="597" t="s">
        <v>1322</v>
      </c>
      <c r="M1328" s="597" t="s">
        <v>285</v>
      </c>
      <c r="N1328" s="597" t="s">
        <v>8647</v>
      </c>
      <c r="O1328" s="597" t="s">
        <v>8647</v>
      </c>
      <c r="P1328" s="597" t="s">
        <v>8648</v>
      </c>
      <c r="Q1328" s="597">
        <v>4306</v>
      </c>
      <c r="R1328" s="621">
        <v>4306</v>
      </c>
      <c r="S1328" s="621">
        <v>4300</v>
      </c>
      <c r="T1328" s="621">
        <v>0</v>
      </c>
      <c r="U1328" s="621">
        <v>6</v>
      </c>
      <c r="V1328" s="621">
        <v>6</v>
      </c>
      <c r="W1328" s="622">
        <v>0.99860000000000004</v>
      </c>
      <c r="X1328" s="464">
        <v>1</v>
      </c>
      <c r="Y1328" s="464">
        <v>1</v>
      </c>
      <c r="Z1328" s="464">
        <v>1</v>
      </c>
      <c r="AA1328" s="464">
        <v>1</v>
      </c>
      <c r="AB1328" s="464" t="s">
        <v>1319</v>
      </c>
      <c r="AC1328" s="463" t="s">
        <v>8649</v>
      </c>
      <c r="AD1328" s="463"/>
      <c r="AE1328" s="463"/>
      <c r="AF1328" s="463"/>
      <c r="AG1328" s="463"/>
      <c r="AH1328" s="463"/>
      <c r="AI1328" s="463"/>
      <c r="AJ1328" s="460"/>
      <c r="AK1328" s="460"/>
      <c r="AL1328" s="460"/>
      <c r="AM1328" s="460"/>
      <c r="AN1328" s="460"/>
      <c r="AO1328" s="460"/>
      <c r="AP1328" s="463" t="s">
        <v>289</v>
      </c>
      <c r="AQ1328" s="463">
        <v>0</v>
      </c>
      <c r="AT1328" s="177" t="s">
        <v>1319</v>
      </c>
      <c r="AU1328" s="392" t="s">
        <v>7984</v>
      </c>
      <c r="AV1328" s="392" t="s">
        <v>8650</v>
      </c>
      <c r="AW1328" s="392" t="s">
        <v>8651</v>
      </c>
      <c r="AX1328" s="450" t="s">
        <v>7980</v>
      </c>
    </row>
    <row r="1329" spans="1:50" ht="35.15" hidden="1" customHeight="1">
      <c r="A1329" s="149">
        <v>1325</v>
      </c>
      <c r="B1329" s="597" t="s">
        <v>1069</v>
      </c>
      <c r="C1329" s="597"/>
      <c r="D1329" s="597" t="s">
        <v>8652</v>
      </c>
      <c r="E1329" s="597" t="s">
        <v>8653</v>
      </c>
      <c r="F1329" s="597" t="s">
        <v>281</v>
      </c>
      <c r="G1329" s="597">
        <v>1</v>
      </c>
      <c r="H1329" s="597">
        <v>0</v>
      </c>
      <c r="I1329" s="597" t="s">
        <v>7949</v>
      </c>
      <c r="J1329" s="597" t="s">
        <v>8243</v>
      </c>
      <c r="K1329" s="597" t="s">
        <v>1114</v>
      </c>
      <c r="L1329" s="597" t="s">
        <v>1116</v>
      </c>
      <c r="M1329" s="597" t="s">
        <v>285</v>
      </c>
      <c r="N1329" s="597" t="s">
        <v>8653</v>
      </c>
      <c r="O1329" s="597" t="s">
        <v>8653</v>
      </c>
      <c r="P1329" s="597" t="s">
        <v>8654</v>
      </c>
      <c r="Q1329" s="597">
        <v>2044</v>
      </c>
      <c r="R1329" s="621">
        <v>2044</v>
      </c>
      <c r="S1329" s="621">
        <v>2004</v>
      </c>
      <c r="T1329" s="621">
        <v>40</v>
      </c>
      <c r="U1329" s="621">
        <v>0</v>
      </c>
      <c r="V1329" s="621">
        <v>40</v>
      </c>
      <c r="W1329" s="622">
        <v>0.98040000000000005</v>
      </c>
      <c r="X1329" s="464">
        <v>1</v>
      </c>
      <c r="Y1329" s="464">
        <v>1</v>
      </c>
      <c r="Z1329" s="464">
        <v>1</v>
      </c>
      <c r="AA1329" s="464">
        <v>1</v>
      </c>
      <c r="AB1329" s="464" t="s">
        <v>1069</v>
      </c>
      <c r="AC1329" s="463" t="s">
        <v>8655</v>
      </c>
      <c r="AD1329" s="463"/>
      <c r="AE1329" s="463"/>
      <c r="AF1329" s="463"/>
      <c r="AG1329" s="463"/>
      <c r="AH1329" s="463"/>
      <c r="AI1329" s="463"/>
      <c r="AJ1329" s="460"/>
      <c r="AK1329" s="460"/>
      <c r="AL1329" s="460"/>
      <c r="AM1329" s="460"/>
      <c r="AN1329" s="460"/>
      <c r="AO1329" s="460"/>
      <c r="AP1329" s="463" t="s">
        <v>289</v>
      </c>
      <c r="AQ1329" s="463">
        <v>0</v>
      </c>
      <c r="AT1329" s="177" t="s">
        <v>1319</v>
      </c>
      <c r="AU1329" s="392" t="s">
        <v>7985</v>
      </c>
      <c r="AV1329" s="392" t="s">
        <v>8656</v>
      </c>
      <c r="AW1329" s="392" t="s">
        <v>8657</v>
      </c>
      <c r="AX1329" s="450" t="s">
        <v>7980</v>
      </c>
    </row>
    <row r="1330" spans="1:50" ht="35.15" hidden="1" customHeight="1">
      <c r="A1330" s="149">
        <v>1326</v>
      </c>
      <c r="B1330" s="597" t="s">
        <v>1069</v>
      </c>
      <c r="C1330" s="597"/>
      <c r="D1330" s="597" t="s">
        <v>8658</v>
      </c>
      <c r="E1330" s="597" t="s">
        <v>8659</v>
      </c>
      <c r="F1330" s="597" t="s">
        <v>281</v>
      </c>
      <c r="G1330" s="597">
        <v>1</v>
      </c>
      <c r="H1330" s="597">
        <v>0</v>
      </c>
      <c r="I1330" s="597" t="s">
        <v>7949</v>
      </c>
      <c r="J1330" s="597" t="s">
        <v>8139</v>
      </c>
      <c r="K1330" s="597" t="s">
        <v>2605</v>
      </c>
      <c r="L1330" s="597" t="s">
        <v>1116</v>
      </c>
      <c r="M1330" s="597" t="s">
        <v>285</v>
      </c>
      <c r="N1330" s="597" t="s">
        <v>8659</v>
      </c>
      <c r="O1330" s="597" t="s">
        <v>8659</v>
      </c>
      <c r="P1330" s="597" t="s">
        <v>8660</v>
      </c>
      <c r="Q1330" s="597">
        <v>2590</v>
      </c>
      <c r="R1330" s="621">
        <v>2598</v>
      </c>
      <c r="S1330" s="621">
        <v>2518</v>
      </c>
      <c r="T1330" s="621">
        <v>80</v>
      </c>
      <c r="U1330" s="621">
        <v>0</v>
      </c>
      <c r="V1330" s="621">
        <v>80</v>
      </c>
      <c r="W1330" s="622">
        <v>0.96919999999999995</v>
      </c>
      <c r="X1330" s="464">
        <v>0</v>
      </c>
      <c r="Y1330" s="464">
        <v>1</v>
      </c>
      <c r="Z1330" s="464">
        <v>1</v>
      </c>
      <c r="AA1330" s="464">
        <v>0</v>
      </c>
      <c r="AB1330" s="464" t="s">
        <v>1069</v>
      </c>
      <c r="AC1330" s="463" t="s">
        <v>8661</v>
      </c>
      <c r="AD1330" s="463"/>
      <c r="AE1330" s="463"/>
      <c r="AF1330" s="463"/>
      <c r="AG1330" s="463"/>
      <c r="AH1330" s="463"/>
      <c r="AI1330" s="463"/>
      <c r="AJ1330" s="460"/>
      <c r="AK1330" s="460"/>
      <c r="AL1330" s="460"/>
      <c r="AM1330" s="460"/>
      <c r="AN1330" s="460"/>
      <c r="AO1330" s="460"/>
      <c r="AP1330" s="463" t="s">
        <v>289</v>
      </c>
      <c r="AQ1330" s="463">
        <v>0</v>
      </c>
      <c r="AT1330" s="177" t="s">
        <v>279</v>
      </c>
      <c r="AU1330" s="392" t="s">
        <v>7991</v>
      </c>
      <c r="AV1330" s="392" t="s">
        <v>8662</v>
      </c>
      <c r="AW1330" s="392" t="s">
        <v>8663</v>
      </c>
      <c r="AX1330" s="450" t="s">
        <v>476</v>
      </c>
    </row>
    <row r="1331" spans="1:50" ht="35.15" hidden="1" customHeight="1">
      <c r="A1331" s="149">
        <v>1327</v>
      </c>
      <c r="B1331" s="597" t="s">
        <v>1319</v>
      </c>
      <c r="C1331" s="597"/>
      <c r="D1331" s="597" t="s">
        <v>8664</v>
      </c>
      <c r="E1331" s="597" t="s">
        <v>8665</v>
      </c>
      <c r="F1331" s="597" t="s">
        <v>281</v>
      </c>
      <c r="G1331" s="597">
        <v>1</v>
      </c>
      <c r="H1331" s="597">
        <v>0</v>
      </c>
      <c r="I1331" s="597" t="s">
        <v>7949</v>
      </c>
      <c r="J1331" s="597" t="s">
        <v>8020</v>
      </c>
      <c r="K1331" s="597" t="s">
        <v>7981</v>
      </c>
      <c r="L1331" s="597" t="s">
        <v>1322</v>
      </c>
      <c r="M1331" s="597" t="s">
        <v>285</v>
      </c>
      <c r="N1331" s="597" t="s">
        <v>8665</v>
      </c>
      <c r="O1331" s="597" t="s">
        <v>8665</v>
      </c>
      <c r="P1331" s="597" t="s">
        <v>8666</v>
      </c>
      <c r="Q1331" s="597">
        <v>5053</v>
      </c>
      <c r="R1331" s="621">
        <v>5218</v>
      </c>
      <c r="S1331" s="621">
        <v>3795</v>
      </c>
      <c r="T1331" s="621">
        <v>1415</v>
      </c>
      <c r="U1331" s="621">
        <v>8</v>
      </c>
      <c r="V1331" s="621">
        <v>1423</v>
      </c>
      <c r="W1331" s="622">
        <v>0.72729999999999995</v>
      </c>
      <c r="X1331" s="464">
        <v>0</v>
      </c>
      <c r="Y1331" s="464">
        <v>1</v>
      </c>
      <c r="Z1331" s="464">
        <v>1</v>
      </c>
      <c r="AA1331" s="464">
        <v>0</v>
      </c>
      <c r="AB1331" s="464" t="s">
        <v>1319</v>
      </c>
      <c r="AC1331" s="463" t="s">
        <v>8667</v>
      </c>
      <c r="AD1331" s="463"/>
      <c r="AE1331" s="463"/>
      <c r="AF1331" s="463"/>
      <c r="AG1331" s="463"/>
      <c r="AH1331" s="463"/>
      <c r="AI1331" s="463"/>
      <c r="AJ1331" s="460"/>
      <c r="AK1331" s="460"/>
      <c r="AL1331" s="460"/>
      <c r="AM1331" s="460"/>
      <c r="AN1331" s="460"/>
      <c r="AO1331" s="460"/>
      <c r="AP1331" s="463" t="s">
        <v>289</v>
      </c>
      <c r="AQ1331" s="463">
        <v>0</v>
      </c>
      <c r="AT1331" s="177" t="s">
        <v>1319</v>
      </c>
      <c r="AU1331" s="392" t="s">
        <v>8000</v>
      </c>
      <c r="AV1331" s="392" t="s">
        <v>8668</v>
      </c>
      <c r="AW1331" s="392" t="s">
        <v>8669</v>
      </c>
      <c r="AX1331" s="450" t="s">
        <v>7995</v>
      </c>
    </row>
    <row r="1332" spans="1:50" ht="35.15" hidden="1" customHeight="1">
      <c r="A1332" s="149">
        <v>1328</v>
      </c>
      <c r="B1332" s="597" t="s">
        <v>1319</v>
      </c>
      <c r="C1332" s="597"/>
      <c r="D1332" s="597" t="s">
        <v>8670</v>
      </c>
      <c r="E1332" s="597" t="s">
        <v>8671</v>
      </c>
      <c r="F1332" s="597" t="s">
        <v>281</v>
      </c>
      <c r="G1332" s="597">
        <v>1</v>
      </c>
      <c r="H1332" s="597">
        <v>0</v>
      </c>
      <c r="I1332" s="597" t="s">
        <v>7949</v>
      </c>
      <c r="J1332" s="597" t="s">
        <v>8115</v>
      </c>
      <c r="K1332" s="597" t="s">
        <v>1319</v>
      </c>
      <c r="L1332" s="597" t="s">
        <v>1322</v>
      </c>
      <c r="M1332" s="597" t="s">
        <v>285</v>
      </c>
      <c r="N1332" s="597" t="s">
        <v>8671</v>
      </c>
      <c r="O1332" s="597" t="s">
        <v>8671</v>
      </c>
      <c r="P1332" s="597" t="s">
        <v>8672</v>
      </c>
      <c r="Q1332" s="597">
        <v>7010</v>
      </c>
      <c r="R1332" s="621">
        <v>6052</v>
      </c>
      <c r="S1332" s="621">
        <v>6013</v>
      </c>
      <c r="T1332" s="621">
        <v>39</v>
      </c>
      <c r="U1332" s="621">
        <v>0</v>
      </c>
      <c r="V1332" s="621">
        <v>39</v>
      </c>
      <c r="W1332" s="622">
        <v>0.99360000000000004</v>
      </c>
      <c r="X1332" s="464">
        <v>1</v>
      </c>
      <c r="Y1332" s="464">
        <v>1</v>
      </c>
      <c r="Z1332" s="464">
        <v>1</v>
      </c>
      <c r="AA1332" s="464">
        <v>1</v>
      </c>
      <c r="AB1332" s="464" t="s">
        <v>1319</v>
      </c>
      <c r="AC1332" s="463" t="s">
        <v>8673</v>
      </c>
      <c r="AD1332" s="463"/>
      <c r="AE1332" s="463"/>
      <c r="AF1332" s="463"/>
      <c r="AG1332" s="463"/>
      <c r="AH1332" s="463"/>
      <c r="AI1332" s="463"/>
      <c r="AJ1332" s="460"/>
      <c r="AK1332" s="460"/>
      <c r="AL1332" s="460"/>
      <c r="AM1332" s="460"/>
      <c r="AN1332" s="460"/>
      <c r="AO1332" s="460"/>
      <c r="AP1332" s="463" t="s">
        <v>289</v>
      </c>
      <c r="AQ1332" s="463">
        <v>0</v>
      </c>
      <c r="AT1332" s="177" t="s">
        <v>1319</v>
      </c>
      <c r="AU1332" s="392" t="s">
        <v>8007</v>
      </c>
      <c r="AV1332" s="392" t="s">
        <v>8674</v>
      </c>
      <c r="AW1332" s="392" t="s">
        <v>7981</v>
      </c>
      <c r="AX1332" s="450" t="s">
        <v>7981</v>
      </c>
    </row>
    <row r="1333" spans="1:50" ht="35.15" hidden="1" customHeight="1">
      <c r="A1333" s="149">
        <v>1329</v>
      </c>
      <c r="B1333" s="597" t="s">
        <v>1319</v>
      </c>
      <c r="C1333" s="597"/>
      <c r="D1333" s="597" t="s">
        <v>8675</v>
      </c>
      <c r="E1333" s="597" t="s">
        <v>8676</v>
      </c>
      <c r="F1333" s="597" t="s">
        <v>281</v>
      </c>
      <c r="G1333" s="597">
        <v>1</v>
      </c>
      <c r="H1333" s="597">
        <v>0</v>
      </c>
      <c r="I1333" s="597" t="s">
        <v>7949</v>
      </c>
      <c r="J1333" s="597" t="s">
        <v>8130</v>
      </c>
      <c r="K1333" s="597" t="s">
        <v>1319</v>
      </c>
      <c r="L1333" s="597" t="s">
        <v>1322</v>
      </c>
      <c r="M1333" s="597" t="s">
        <v>285</v>
      </c>
      <c r="N1333" s="597" t="s">
        <v>8676</v>
      </c>
      <c r="O1333" s="597" t="s">
        <v>8676</v>
      </c>
      <c r="P1333" s="597" t="s">
        <v>8677</v>
      </c>
      <c r="Q1333" s="597">
        <v>3493</v>
      </c>
      <c r="R1333" s="621">
        <v>3477</v>
      </c>
      <c r="S1333" s="621">
        <v>3476</v>
      </c>
      <c r="T1333" s="621">
        <v>1</v>
      </c>
      <c r="U1333" s="621">
        <v>0</v>
      </c>
      <c r="V1333" s="621">
        <v>1</v>
      </c>
      <c r="W1333" s="622">
        <v>0.99970000000000003</v>
      </c>
      <c r="X1333" s="464">
        <v>1</v>
      </c>
      <c r="Y1333" s="464">
        <v>1</v>
      </c>
      <c r="Z1333" s="464">
        <v>1</v>
      </c>
      <c r="AA1333" s="464">
        <v>1</v>
      </c>
      <c r="AB1333" s="464" t="s">
        <v>1319</v>
      </c>
      <c r="AC1333" s="463" t="s">
        <v>8678</v>
      </c>
      <c r="AD1333" s="463"/>
      <c r="AE1333" s="463"/>
      <c r="AF1333" s="463"/>
      <c r="AG1333" s="463"/>
      <c r="AH1333" s="463"/>
      <c r="AI1333" s="463"/>
      <c r="AJ1333" s="460"/>
      <c r="AK1333" s="460"/>
      <c r="AL1333" s="460"/>
      <c r="AM1333" s="460"/>
      <c r="AN1333" s="460"/>
      <c r="AO1333" s="460"/>
      <c r="AP1333" s="463" t="s">
        <v>289</v>
      </c>
      <c r="AQ1333" s="463">
        <v>0</v>
      </c>
      <c r="AT1333" s="177" t="s">
        <v>1319</v>
      </c>
      <c r="AU1333" s="392" t="s">
        <v>8015</v>
      </c>
      <c r="AV1333" s="392" t="s">
        <v>8679</v>
      </c>
      <c r="AW1333" s="392" t="s">
        <v>8680</v>
      </c>
      <c r="AX1333" s="450" t="s">
        <v>8011</v>
      </c>
    </row>
    <row r="1334" spans="1:50" ht="35.15" hidden="1" customHeight="1">
      <c r="A1334" s="149">
        <v>1330</v>
      </c>
      <c r="B1334" s="597" t="s">
        <v>1319</v>
      </c>
      <c r="C1334" s="597"/>
      <c r="D1334" s="597" t="s">
        <v>8681</v>
      </c>
      <c r="E1334" s="597" t="s">
        <v>8682</v>
      </c>
      <c r="F1334" s="597" t="s">
        <v>281</v>
      </c>
      <c r="G1334" s="597">
        <v>1</v>
      </c>
      <c r="H1334" s="597">
        <v>0</v>
      </c>
      <c r="I1334" s="597" t="s">
        <v>7949</v>
      </c>
      <c r="J1334" s="597" t="s">
        <v>8243</v>
      </c>
      <c r="K1334" s="597" t="s">
        <v>1319</v>
      </c>
      <c r="L1334" s="597" t="s">
        <v>1322</v>
      </c>
      <c r="M1334" s="597" t="s">
        <v>285</v>
      </c>
      <c r="N1334" s="597" t="s">
        <v>8682</v>
      </c>
      <c r="O1334" s="597" t="s">
        <v>8682</v>
      </c>
      <c r="P1334" s="597" t="s">
        <v>8683</v>
      </c>
      <c r="Q1334" s="597">
        <v>3964</v>
      </c>
      <c r="R1334" s="621">
        <v>3909</v>
      </c>
      <c r="S1334" s="621">
        <v>3574</v>
      </c>
      <c r="T1334" s="621">
        <v>325</v>
      </c>
      <c r="U1334" s="621">
        <v>10</v>
      </c>
      <c r="V1334" s="621">
        <v>335</v>
      </c>
      <c r="W1334" s="622">
        <v>0.9143</v>
      </c>
      <c r="X1334" s="464">
        <v>0</v>
      </c>
      <c r="Y1334" s="464">
        <v>1</v>
      </c>
      <c r="Z1334" s="464">
        <v>1</v>
      </c>
      <c r="AA1334" s="464">
        <v>0</v>
      </c>
      <c r="AB1334" s="464" t="s">
        <v>1319</v>
      </c>
      <c r="AC1334" s="463" t="s">
        <v>8684</v>
      </c>
      <c r="AD1334" s="463"/>
      <c r="AE1334" s="463"/>
      <c r="AF1334" s="463"/>
      <c r="AG1334" s="463"/>
      <c r="AH1334" s="463"/>
      <c r="AI1334" s="463"/>
      <c r="AJ1334" s="460"/>
      <c r="AK1334" s="460"/>
      <c r="AL1334" s="460"/>
      <c r="AM1334" s="460"/>
      <c r="AN1334" s="460"/>
      <c r="AO1334" s="460"/>
      <c r="AP1334" s="463" t="s">
        <v>289</v>
      </c>
      <c r="AQ1334" s="463">
        <v>0</v>
      </c>
      <c r="AT1334" s="177" t="s">
        <v>1319</v>
      </c>
      <c r="AU1334" s="392" t="s">
        <v>8024</v>
      </c>
      <c r="AV1334" s="392" t="s">
        <v>8685</v>
      </c>
      <c r="AW1334" s="392" t="s">
        <v>8686</v>
      </c>
      <c r="AX1334" s="450" t="s">
        <v>8019</v>
      </c>
    </row>
    <row r="1335" spans="1:50" ht="35.15" hidden="1" customHeight="1">
      <c r="A1335" s="149">
        <v>1331</v>
      </c>
      <c r="B1335" s="597" t="s">
        <v>279</v>
      </c>
      <c r="C1335" s="597"/>
      <c r="D1335" s="597" t="s">
        <v>8687</v>
      </c>
      <c r="E1335" s="597" t="s">
        <v>8688</v>
      </c>
      <c r="F1335" s="597" t="s">
        <v>281</v>
      </c>
      <c r="G1335" s="597">
        <v>1</v>
      </c>
      <c r="H1335" s="597">
        <v>0</v>
      </c>
      <c r="I1335" s="597" t="s">
        <v>7949</v>
      </c>
      <c r="J1335" s="597" t="s">
        <v>8080</v>
      </c>
      <c r="K1335" s="597" t="s">
        <v>476</v>
      </c>
      <c r="L1335" s="597" t="s">
        <v>339</v>
      </c>
      <c r="M1335" s="597" t="s">
        <v>285</v>
      </c>
      <c r="N1335" s="597" t="s">
        <v>8688</v>
      </c>
      <c r="O1335" s="597" t="s">
        <v>8688</v>
      </c>
      <c r="P1335" s="597" t="s">
        <v>8689</v>
      </c>
      <c r="Q1335" s="597">
        <v>3771</v>
      </c>
      <c r="R1335" s="621">
        <v>4059</v>
      </c>
      <c r="S1335" s="621">
        <v>3789</v>
      </c>
      <c r="T1335" s="621">
        <v>51</v>
      </c>
      <c r="U1335" s="621">
        <v>219</v>
      </c>
      <c r="V1335" s="621">
        <v>270</v>
      </c>
      <c r="W1335" s="622">
        <v>0.9335</v>
      </c>
      <c r="X1335" s="464">
        <v>0</v>
      </c>
      <c r="Y1335" s="464">
        <v>1</v>
      </c>
      <c r="Z1335" s="464">
        <v>1</v>
      </c>
      <c r="AA1335" s="464">
        <v>0</v>
      </c>
      <c r="AB1335" s="464" t="s">
        <v>279</v>
      </c>
      <c r="AC1335" s="463" t="s">
        <v>8690</v>
      </c>
      <c r="AD1335" s="463"/>
      <c r="AE1335" s="463"/>
      <c r="AF1335" s="463"/>
      <c r="AG1335" s="463"/>
      <c r="AH1335" s="463"/>
      <c r="AI1335" s="463"/>
      <c r="AJ1335" s="460"/>
      <c r="AK1335" s="460"/>
      <c r="AL1335" s="460"/>
      <c r="AM1335" s="460"/>
      <c r="AN1335" s="460"/>
      <c r="AO1335" s="460"/>
      <c r="AP1335" s="463" t="s">
        <v>289</v>
      </c>
      <c r="AQ1335" s="463">
        <v>0</v>
      </c>
      <c r="AT1335" s="177" t="s">
        <v>1319</v>
      </c>
      <c r="AU1335" s="392" t="s">
        <v>8030</v>
      </c>
      <c r="AV1335" s="392" t="s">
        <v>8691</v>
      </c>
      <c r="AW1335" s="392" t="s">
        <v>8692</v>
      </c>
      <c r="AX1335" s="450" t="s">
        <v>5582</v>
      </c>
    </row>
    <row r="1336" spans="1:50" ht="35.15" hidden="1" customHeight="1">
      <c r="A1336" s="149">
        <v>1332</v>
      </c>
      <c r="B1336" s="597" t="s">
        <v>1319</v>
      </c>
      <c r="C1336" s="597"/>
      <c r="D1336" s="597" t="s">
        <v>8693</v>
      </c>
      <c r="E1336" s="597" t="s">
        <v>5410</v>
      </c>
      <c r="F1336" s="597" t="s">
        <v>281</v>
      </c>
      <c r="G1336" s="597">
        <v>1</v>
      </c>
      <c r="H1336" s="597">
        <v>0</v>
      </c>
      <c r="I1336" s="597" t="s">
        <v>7949</v>
      </c>
      <c r="J1336" s="597" t="s">
        <v>8072</v>
      </c>
      <c r="K1336" s="597" t="s">
        <v>2300</v>
      </c>
      <c r="L1336" s="597" t="s">
        <v>1322</v>
      </c>
      <c r="M1336" s="597" t="s">
        <v>285</v>
      </c>
      <c r="N1336" s="597" t="s">
        <v>5410</v>
      </c>
      <c r="O1336" s="597" t="s">
        <v>5410</v>
      </c>
      <c r="P1336" s="597" t="s">
        <v>8694</v>
      </c>
      <c r="Q1336" s="597">
        <v>2516</v>
      </c>
      <c r="R1336" s="621">
        <v>2553</v>
      </c>
      <c r="S1336" s="621">
        <v>2468</v>
      </c>
      <c r="T1336" s="621">
        <v>18</v>
      </c>
      <c r="U1336" s="621">
        <v>30</v>
      </c>
      <c r="V1336" s="621">
        <v>85</v>
      </c>
      <c r="W1336" s="622">
        <v>0.9667</v>
      </c>
      <c r="X1336" s="464">
        <v>0</v>
      </c>
      <c r="Y1336" s="464">
        <v>1</v>
      </c>
      <c r="Z1336" s="464">
        <v>0</v>
      </c>
      <c r="AA1336" s="464">
        <v>0</v>
      </c>
      <c r="AB1336" s="464" t="s">
        <v>1319</v>
      </c>
      <c r="AC1336" s="463" t="s">
        <v>8695</v>
      </c>
      <c r="AD1336" s="463"/>
      <c r="AE1336" s="463"/>
      <c r="AF1336" s="463"/>
      <c r="AG1336" s="463"/>
      <c r="AH1336" s="463"/>
      <c r="AI1336" s="463"/>
      <c r="AJ1336" s="460"/>
      <c r="AK1336" s="460"/>
      <c r="AL1336" s="460"/>
      <c r="AM1336" s="460"/>
      <c r="AN1336" s="460"/>
      <c r="AO1336" s="460"/>
      <c r="AP1336" s="463" t="s">
        <v>289</v>
      </c>
      <c r="AQ1336" s="463">
        <v>0</v>
      </c>
      <c r="AT1336" s="177" t="s">
        <v>1319</v>
      </c>
      <c r="AU1336" s="392" t="s">
        <v>8038</v>
      </c>
      <c r="AV1336" s="392" t="s">
        <v>8696</v>
      </c>
      <c r="AW1336" s="392" t="s">
        <v>8697</v>
      </c>
      <c r="AX1336" s="450" t="s">
        <v>8034</v>
      </c>
    </row>
    <row r="1337" spans="1:50" ht="35.15" hidden="1" customHeight="1">
      <c r="A1337" s="149">
        <v>1333</v>
      </c>
      <c r="B1337" s="597" t="s">
        <v>1319</v>
      </c>
      <c r="C1337" s="597"/>
      <c r="D1337" s="597" t="s">
        <v>8698</v>
      </c>
      <c r="E1337" s="597" t="s">
        <v>8699</v>
      </c>
      <c r="F1337" s="597" t="s">
        <v>281</v>
      </c>
      <c r="G1337" s="597">
        <v>1</v>
      </c>
      <c r="H1337" s="597">
        <v>0</v>
      </c>
      <c r="I1337" s="597" t="s">
        <v>7949</v>
      </c>
      <c r="J1337" s="597" t="s">
        <v>8080</v>
      </c>
      <c r="K1337" s="597" t="s">
        <v>2300</v>
      </c>
      <c r="L1337" s="597" t="s">
        <v>1322</v>
      </c>
      <c r="M1337" s="597" t="s">
        <v>285</v>
      </c>
      <c r="N1337" s="597" t="s">
        <v>8699</v>
      </c>
      <c r="O1337" s="597" t="s">
        <v>8699</v>
      </c>
      <c r="P1337" s="597" t="s">
        <v>8700</v>
      </c>
      <c r="Q1337" s="597">
        <v>4571</v>
      </c>
      <c r="R1337" s="621">
        <v>4571</v>
      </c>
      <c r="S1337" s="621">
        <v>4520</v>
      </c>
      <c r="T1337" s="621">
        <v>40</v>
      </c>
      <c r="U1337" s="621">
        <v>11</v>
      </c>
      <c r="V1337" s="621">
        <v>51</v>
      </c>
      <c r="W1337" s="622">
        <v>0.98880000000000001</v>
      </c>
      <c r="X1337" s="464">
        <v>1</v>
      </c>
      <c r="Y1337" s="464">
        <v>1</v>
      </c>
      <c r="Z1337" s="464">
        <v>1</v>
      </c>
      <c r="AA1337" s="464">
        <v>1</v>
      </c>
      <c r="AB1337" s="464" t="s">
        <v>1319</v>
      </c>
      <c r="AC1337" s="463" t="s">
        <v>8701</v>
      </c>
      <c r="AD1337" s="463"/>
      <c r="AE1337" s="463"/>
      <c r="AF1337" s="463"/>
      <c r="AG1337" s="463"/>
      <c r="AH1337" s="463"/>
      <c r="AI1337" s="463"/>
      <c r="AJ1337" s="460"/>
      <c r="AK1337" s="460"/>
      <c r="AL1337" s="460"/>
      <c r="AM1337" s="460"/>
      <c r="AN1337" s="460"/>
      <c r="AO1337" s="460"/>
      <c r="AP1337" s="463" t="s">
        <v>289</v>
      </c>
      <c r="AQ1337" s="463">
        <v>0</v>
      </c>
      <c r="AT1337" s="177" t="s">
        <v>1319</v>
      </c>
      <c r="AU1337" s="392" t="s">
        <v>8047</v>
      </c>
      <c r="AV1337" s="392" t="s">
        <v>8702</v>
      </c>
      <c r="AW1337" s="392" t="s">
        <v>8703</v>
      </c>
      <c r="AX1337" s="450" t="s">
        <v>8042</v>
      </c>
    </row>
    <row r="1338" spans="1:50" ht="35.15" hidden="1" customHeight="1">
      <c r="A1338" s="149">
        <v>1334</v>
      </c>
      <c r="B1338" s="597" t="s">
        <v>1319</v>
      </c>
      <c r="C1338" s="597"/>
      <c r="D1338" s="597" t="s">
        <v>8704</v>
      </c>
      <c r="E1338" s="597" t="s">
        <v>8705</v>
      </c>
      <c r="F1338" s="597" t="s">
        <v>281</v>
      </c>
      <c r="G1338" s="597">
        <v>1</v>
      </c>
      <c r="H1338" s="597">
        <v>0</v>
      </c>
      <c r="I1338" s="597" t="s">
        <v>7949</v>
      </c>
      <c r="J1338" s="597" t="s">
        <v>8413</v>
      </c>
      <c r="K1338" s="597" t="s">
        <v>2300</v>
      </c>
      <c r="L1338" s="597" t="s">
        <v>1322</v>
      </c>
      <c r="M1338" s="597" t="s">
        <v>285</v>
      </c>
      <c r="N1338" s="597" t="s">
        <v>8705</v>
      </c>
      <c r="O1338" s="597" t="s">
        <v>8705</v>
      </c>
      <c r="P1338" s="597" t="s">
        <v>8706</v>
      </c>
      <c r="Q1338" s="597">
        <v>2800</v>
      </c>
      <c r="R1338" s="621">
        <v>2810</v>
      </c>
      <c r="S1338" s="621">
        <v>2136</v>
      </c>
      <c r="T1338" s="621">
        <v>562</v>
      </c>
      <c r="U1338" s="621">
        <v>112</v>
      </c>
      <c r="V1338" s="621">
        <v>674</v>
      </c>
      <c r="W1338" s="622">
        <v>0.7601</v>
      </c>
      <c r="X1338" s="464">
        <v>0</v>
      </c>
      <c r="Y1338" s="464">
        <v>0</v>
      </c>
      <c r="Z1338" s="464">
        <v>1</v>
      </c>
      <c r="AA1338" s="464">
        <v>0</v>
      </c>
      <c r="AB1338" s="464" t="s">
        <v>1319</v>
      </c>
      <c r="AC1338" s="463" t="s">
        <v>8707</v>
      </c>
      <c r="AD1338" s="463"/>
      <c r="AE1338" s="463"/>
      <c r="AF1338" s="463"/>
      <c r="AG1338" s="463"/>
      <c r="AH1338" s="463"/>
      <c r="AI1338" s="463"/>
      <c r="AJ1338" s="460"/>
      <c r="AK1338" s="460"/>
      <c r="AL1338" s="460"/>
      <c r="AM1338" s="460"/>
      <c r="AN1338" s="460"/>
      <c r="AO1338" s="460"/>
      <c r="AP1338" s="463" t="s">
        <v>289</v>
      </c>
      <c r="AQ1338" s="463">
        <v>0</v>
      </c>
      <c r="AT1338" s="177" t="s">
        <v>1319</v>
      </c>
      <c r="AU1338" s="392" t="s">
        <v>8048</v>
      </c>
      <c r="AV1338" s="392" t="s">
        <v>8708</v>
      </c>
      <c r="AW1338" s="392" t="s">
        <v>8709</v>
      </c>
      <c r="AX1338" s="450" t="s">
        <v>8042</v>
      </c>
    </row>
    <row r="1339" spans="1:50" ht="35.15" hidden="1" customHeight="1">
      <c r="A1339" s="149">
        <v>1335</v>
      </c>
      <c r="B1339" s="597" t="s">
        <v>1319</v>
      </c>
      <c r="C1339" s="597"/>
      <c r="D1339" s="597" t="s">
        <v>8710</v>
      </c>
      <c r="E1339" s="597" t="s">
        <v>8711</v>
      </c>
      <c r="F1339" s="597" t="s">
        <v>281</v>
      </c>
      <c r="G1339" s="597">
        <v>1</v>
      </c>
      <c r="H1339" s="597">
        <v>0</v>
      </c>
      <c r="I1339" s="597" t="s">
        <v>7949</v>
      </c>
      <c r="J1339" s="597" t="s">
        <v>8065</v>
      </c>
      <c r="K1339" s="597" t="s">
        <v>7981</v>
      </c>
      <c r="L1339" s="597" t="s">
        <v>1322</v>
      </c>
      <c r="M1339" s="597" t="s">
        <v>285</v>
      </c>
      <c r="N1339" s="597" t="s">
        <v>8711</v>
      </c>
      <c r="O1339" s="597" t="s">
        <v>8711</v>
      </c>
      <c r="P1339" s="597" t="s">
        <v>8712</v>
      </c>
      <c r="Q1339" s="597">
        <v>2325</v>
      </c>
      <c r="R1339" s="621">
        <v>2211</v>
      </c>
      <c r="S1339" s="621">
        <v>2161</v>
      </c>
      <c r="T1339" s="621">
        <v>28</v>
      </c>
      <c r="U1339" s="621">
        <v>22</v>
      </c>
      <c r="V1339" s="621">
        <v>50</v>
      </c>
      <c r="W1339" s="622">
        <v>0.97740000000000005</v>
      </c>
      <c r="X1339" s="464">
        <v>0</v>
      </c>
      <c r="Y1339" s="464">
        <v>1</v>
      </c>
      <c r="Z1339" s="464">
        <v>1</v>
      </c>
      <c r="AA1339" s="464">
        <v>0</v>
      </c>
      <c r="AB1339" s="464" t="s">
        <v>1319</v>
      </c>
      <c r="AC1339" s="463" t="s">
        <v>8713</v>
      </c>
      <c r="AD1339" s="463"/>
      <c r="AE1339" s="463"/>
      <c r="AF1339" s="463"/>
      <c r="AG1339" s="463"/>
      <c r="AH1339" s="463"/>
      <c r="AI1339" s="463"/>
      <c r="AJ1339" s="460"/>
      <c r="AK1339" s="460"/>
      <c r="AL1339" s="460"/>
      <c r="AM1339" s="460"/>
      <c r="AN1339" s="460"/>
      <c r="AO1339" s="460"/>
      <c r="AP1339" s="463" t="s">
        <v>289</v>
      </c>
      <c r="AQ1339" s="463">
        <v>0</v>
      </c>
      <c r="AT1339" s="177" t="s">
        <v>1319</v>
      </c>
      <c r="AU1339" s="392" t="s">
        <v>8055</v>
      </c>
      <c r="AV1339" s="392" t="s">
        <v>8714</v>
      </c>
      <c r="AW1339" s="392" t="s">
        <v>8715</v>
      </c>
      <c r="AX1339" s="450" t="s">
        <v>8051</v>
      </c>
    </row>
    <row r="1340" spans="1:50" ht="35.15" hidden="1" customHeight="1">
      <c r="A1340" s="149">
        <v>1336</v>
      </c>
      <c r="B1340" s="597" t="s">
        <v>1319</v>
      </c>
      <c r="C1340" s="597"/>
      <c r="D1340" s="597" t="s">
        <v>8716</v>
      </c>
      <c r="E1340" s="597" t="s">
        <v>8717</v>
      </c>
      <c r="F1340" s="597" t="s">
        <v>281</v>
      </c>
      <c r="G1340" s="597">
        <v>1</v>
      </c>
      <c r="H1340" s="597">
        <v>0</v>
      </c>
      <c r="I1340" s="597" t="s">
        <v>7949</v>
      </c>
      <c r="J1340" s="597" t="s">
        <v>7950</v>
      </c>
      <c r="K1340" s="597" t="s">
        <v>1319</v>
      </c>
      <c r="L1340" s="597" t="s">
        <v>1322</v>
      </c>
      <c r="M1340" s="597" t="s">
        <v>285</v>
      </c>
      <c r="N1340" s="597" t="s">
        <v>8717</v>
      </c>
      <c r="O1340" s="597" t="s">
        <v>8717</v>
      </c>
      <c r="P1340" s="597" t="s">
        <v>8718</v>
      </c>
      <c r="Q1340" s="597">
        <v>6083</v>
      </c>
      <c r="R1340" s="621">
        <v>6448</v>
      </c>
      <c r="S1340" s="621">
        <v>6331</v>
      </c>
      <c r="T1340" s="621">
        <v>117</v>
      </c>
      <c r="U1340" s="621">
        <v>0</v>
      </c>
      <c r="V1340" s="621">
        <v>117</v>
      </c>
      <c r="W1340" s="622">
        <v>0.9819</v>
      </c>
      <c r="X1340" s="464">
        <v>1</v>
      </c>
      <c r="Y1340" s="464">
        <v>1</v>
      </c>
      <c r="Z1340" s="464">
        <v>1</v>
      </c>
      <c r="AA1340" s="464">
        <v>1</v>
      </c>
      <c r="AB1340" s="464" t="s">
        <v>1319</v>
      </c>
      <c r="AC1340" s="463" t="s">
        <v>8719</v>
      </c>
      <c r="AD1340" s="463"/>
      <c r="AE1340" s="463"/>
      <c r="AF1340" s="463"/>
      <c r="AG1340" s="463"/>
      <c r="AH1340" s="463"/>
      <c r="AI1340" s="463"/>
      <c r="AJ1340" s="460"/>
      <c r="AK1340" s="460"/>
      <c r="AL1340" s="460"/>
      <c r="AM1340" s="460"/>
      <c r="AN1340" s="460"/>
      <c r="AO1340" s="460"/>
      <c r="AP1340" s="463" t="s">
        <v>289</v>
      </c>
      <c r="AQ1340" s="463">
        <v>0</v>
      </c>
      <c r="AT1340" s="177" t="s">
        <v>279</v>
      </c>
      <c r="AU1340" s="392" t="s">
        <v>8061</v>
      </c>
      <c r="AV1340" s="392" t="s">
        <v>8720</v>
      </c>
      <c r="AW1340" s="392" t="s">
        <v>8721</v>
      </c>
      <c r="AX1340" s="450" t="s">
        <v>8058</v>
      </c>
    </row>
    <row r="1341" spans="1:50" ht="35.15" hidden="1" customHeight="1">
      <c r="A1341" s="149">
        <v>1337</v>
      </c>
      <c r="B1341" s="597" t="s">
        <v>1319</v>
      </c>
      <c r="C1341" s="597"/>
      <c r="D1341" s="597" t="s">
        <v>8722</v>
      </c>
      <c r="E1341" s="597" t="s">
        <v>8723</v>
      </c>
      <c r="F1341" s="597" t="s">
        <v>281</v>
      </c>
      <c r="G1341" s="597">
        <v>1</v>
      </c>
      <c r="H1341" s="597">
        <v>0</v>
      </c>
      <c r="I1341" s="597" t="s">
        <v>7949</v>
      </c>
      <c r="J1341" s="597" t="s">
        <v>8362</v>
      </c>
      <c r="K1341" s="597" t="s">
        <v>7981</v>
      </c>
      <c r="L1341" s="597" t="s">
        <v>1322</v>
      </c>
      <c r="M1341" s="597" t="s">
        <v>285</v>
      </c>
      <c r="N1341" s="597" t="s">
        <v>8723</v>
      </c>
      <c r="O1341" s="597" t="s">
        <v>8723</v>
      </c>
      <c r="P1341" s="597" t="s">
        <v>8724</v>
      </c>
      <c r="Q1341" s="597">
        <v>4462</v>
      </c>
      <c r="R1341" s="621">
        <v>4462</v>
      </c>
      <c r="S1341" s="621">
        <v>4380</v>
      </c>
      <c r="T1341" s="621">
        <v>75</v>
      </c>
      <c r="U1341" s="621">
        <v>7</v>
      </c>
      <c r="V1341" s="621">
        <v>82</v>
      </c>
      <c r="W1341" s="622">
        <v>0.98160000000000003</v>
      </c>
      <c r="X1341" s="464">
        <v>1</v>
      </c>
      <c r="Y1341" s="464">
        <v>1</v>
      </c>
      <c r="Z1341" s="464">
        <v>1</v>
      </c>
      <c r="AA1341" s="464">
        <v>1</v>
      </c>
      <c r="AB1341" s="464" t="s">
        <v>1319</v>
      </c>
      <c r="AC1341" s="463" t="s">
        <v>8725</v>
      </c>
      <c r="AD1341" s="463"/>
      <c r="AE1341" s="463"/>
      <c r="AF1341" s="463"/>
      <c r="AG1341" s="463"/>
      <c r="AH1341" s="463"/>
      <c r="AI1341" s="463"/>
      <c r="AJ1341" s="460"/>
      <c r="AK1341" s="460"/>
      <c r="AL1341" s="460"/>
      <c r="AM1341" s="460"/>
      <c r="AN1341" s="460"/>
      <c r="AO1341" s="460"/>
      <c r="AP1341" s="463" t="s">
        <v>289</v>
      </c>
      <c r="AQ1341" s="463">
        <v>0</v>
      </c>
      <c r="AT1341" s="177" t="s">
        <v>1319</v>
      </c>
      <c r="AU1341" s="392" t="s">
        <v>8067</v>
      </c>
      <c r="AV1341" s="392" t="s">
        <v>8726</v>
      </c>
      <c r="AW1341" s="392" t="s">
        <v>8727</v>
      </c>
      <c r="AX1341" s="450" t="s">
        <v>8064</v>
      </c>
    </row>
    <row r="1342" spans="1:50" ht="35.15" hidden="1" customHeight="1">
      <c r="A1342" s="149">
        <v>1338</v>
      </c>
      <c r="B1342" s="597" t="s">
        <v>1319</v>
      </c>
      <c r="C1342" s="597"/>
      <c r="D1342" s="597" t="s">
        <v>8728</v>
      </c>
      <c r="E1342" s="597" t="s">
        <v>8729</v>
      </c>
      <c r="F1342" s="597" t="s">
        <v>281</v>
      </c>
      <c r="G1342" s="597">
        <v>1</v>
      </c>
      <c r="H1342" s="597">
        <v>0</v>
      </c>
      <c r="I1342" s="597" t="s">
        <v>7949</v>
      </c>
      <c r="J1342" s="597" t="s">
        <v>8362</v>
      </c>
      <c r="K1342" s="597" t="s">
        <v>7981</v>
      </c>
      <c r="L1342" s="597" t="s">
        <v>1322</v>
      </c>
      <c r="M1342" s="597" t="s">
        <v>285</v>
      </c>
      <c r="N1342" s="597" t="s">
        <v>8729</v>
      </c>
      <c r="O1342" s="597" t="s">
        <v>8729</v>
      </c>
      <c r="P1342" s="597" t="s">
        <v>8730</v>
      </c>
      <c r="Q1342" s="597">
        <v>4705</v>
      </c>
      <c r="R1342" s="621">
        <v>4856</v>
      </c>
      <c r="S1342" s="621">
        <v>2976</v>
      </c>
      <c r="T1342" s="621">
        <v>1832</v>
      </c>
      <c r="U1342" s="621">
        <v>48</v>
      </c>
      <c r="V1342" s="621">
        <v>1880</v>
      </c>
      <c r="W1342" s="622">
        <v>0.6129</v>
      </c>
      <c r="X1342" s="464">
        <v>0</v>
      </c>
      <c r="Y1342" s="464">
        <v>1</v>
      </c>
      <c r="Z1342" s="464">
        <v>1</v>
      </c>
      <c r="AA1342" s="464">
        <v>0</v>
      </c>
      <c r="AB1342" s="464" t="s">
        <v>1319</v>
      </c>
      <c r="AC1342" s="463" t="s">
        <v>8731</v>
      </c>
      <c r="AD1342" s="463"/>
      <c r="AE1342" s="463"/>
      <c r="AF1342" s="463"/>
      <c r="AG1342" s="463"/>
      <c r="AH1342" s="463"/>
      <c r="AI1342" s="463"/>
      <c r="AJ1342" s="460"/>
      <c r="AK1342" s="460"/>
      <c r="AL1342" s="460"/>
      <c r="AM1342" s="460"/>
      <c r="AN1342" s="460"/>
      <c r="AO1342" s="460"/>
      <c r="AP1342" s="463" t="s">
        <v>289</v>
      </c>
      <c r="AQ1342" s="463">
        <v>0</v>
      </c>
      <c r="AT1342" s="177" t="s">
        <v>1319</v>
      </c>
      <c r="AU1342" s="392" t="s">
        <v>8075</v>
      </c>
      <c r="AV1342" s="392" t="s">
        <v>8732</v>
      </c>
      <c r="AW1342" s="392" t="s">
        <v>8733</v>
      </c>
      <c r="AX1342" s="450" t="s">
        <v>8071</v>
      </c>
    </row>
    <row r="1343" spans="1:50" ht="35.15" hidden="1" customHeight="1">
      <c r="A1343" s="149">
        <v>1339</v>
      </c>
      <c r="B1343" s="597" t="s">
        <v>1069</v>
      </c>
      <c r="C1343" s="597"/>
      <c r="D1343" s="597" t="s">
        <v>8734</v>
      </c>
      <c r="E1343" s="597" t="s">
        <v>8735</v>
      </c>
      <c r="F1343" s="597" t="s">
        <v>281</v>
      </c>
      <c r="G1343" s="597">
        <v>1</v>
      </c>
      <c r="H1343" s="597">
        <v>0</v>
      </c>
      <c r="I1343" s="597" t="s">
        <v>7949</v>
      </c>
      <c r="J1343" s="597" t="s">
        <v>8139</v>
      </c>
      <c r="K1343" s="597" t="s">
        <v>2605</v>
      </c>
      <c r="L1343" s="597" t="s">
        <v>1116</v>
      </c>
      <c r="M1343" s="597" t="s">
        <v>285</v>
      </c>
      <c r="N1343" s="597" t="s">
        <v>8735</v>
      </c>
      <c r="O1343" s="597" t="s">
        <v>8735</v>
      </c>
      <c r="P1343" s="597" t="s">
        <v>8736</v>
      </c>
      <c r="Q1343" s="597">
        <v>6037</v>
      </c>
      <c r="R1343" s="621">
        <v>5828</v>
      </c>
      <c r="S1343" s="621">
        <v>5722</v>
      </c>
      <c r="T1343" s="621">
        <v>74</v>
      </c>
      <c r="U1343" s="621">
        <v>32</v>
      </c>
      <c r="V1343" s="621">
        <v>106</v>
      </c>
      <c r="W1343" s="622">
        <v>0.98180000000000001</v>
      </c>
      <c r="X1343" s="464">
        <v>1</v>
      </c>
      <c r="Y1343" s="464">
        <v>1</v>
      </c>
      <c r="Z1343" s="464">
        <v>1</v>
      </c>
      <c r="AA1343" s="464">
        <v>1</v>
      </c>
      <c r="AB1343" s="464" t="s">
        <v>1069</v>
      </c>
      <c r="AC1343" s="463" t="s">
        <v>8737</v>
      </c>
      <c r="AD1343" s="463"/>
      <c r="AE1343" s="463"/>
      <c r="AF1343" s="463"/>
      <c r="AG1343" s="463"/>
      <c r="AH1343" s="463"/>
      <c r="AI1343" s="463"/>
      <c r="AJ1343" s="460"/>
      <c r="AK1343" s="460"/>
      <c r="AL1343" s="460"/>
      <c r="AM1343" s="460"/>
      <c r="AN1343" s="460"/>
      <c r="AO1343" s="460"/>
      <c r="AP1343" s="463" t="s">
        <v>289</v>
      </c>
      <c r="AQ1343" s="463">
        <v>0</v>
      </c>
      <c r="AT1343" s="177" t="s">
        <v>279</v>
      </c>
      <c r="AU1343" s="392" t="s">
        <v>8083</v>
      </c>
      <c r="AV1343" s="392" t="s">
        <v>8738</v>
      </c>
      <c r="AW1343" s="392" t="s">
        <v>8739</v>
      </c>
      <c r="AX1343" s="450" t="s">
        <v>8079</v>
      </c>
    </row>
    <row r="1344" spans="1:50" ht="35.15" hidden="1" customHeight="1">
      <c r="A1344" s="149">
        <v>1340</v>
      </c>
      <c r="B1344" s="597" t="s">
        <v>1319</v>
      </c>
      <c r="C1344" s="597"/>
      <c r="D1344" s="597" t="s">
        <v>8740</v>
      </c>
      <c r="E1344" s="597" t="s">
        <v>8741</v>
      </c>
      <c r="F1344" s="597" t="s">
        <v>281</v>
      </c>
      <c r="G1344" s="597">
        <v>1</v>
      </c>
      <c r="H1344" s="597">
        <v>0</v>
      </c>
      <c r="I1344" s="597" t="s">
        <v>7949</v>
      </c>
      <c r="J1344" s="597" t="s">
        <v>8020</v>
      </c>
      <c r="K1344" s="597" t="s">
        <v>7981</v>
      </c>
      <c r="L1344" s="597" t="s">
        <v>1322</v>
      </c>
      <c r="M1344" s="597" t="s">
        <v>285</v>
      </c>
      <c r="N1344" s="597" t="s">
        <v>8741</v>
      </c>
      <c r="O1344" s="597" t="s">
        <v>8741</v>
      </c>
      <c r="P1344" s="597" t="s">
        <v>8742</v>
      </c>
      <c r="Q1344" s="597">
        <v>2300</v>
      </c>
      <c r="R1344" s="621">
        <v>2298</v>
      </c>
      <c r="S1344" s="621">
        <v>2288</v>
      </c>
      <c r="T1344" s="621">
        <v>2</v>
      </c>
      <c r="U1344" s="621">
        <v>8</v>
      </c>
      <c r="V1344" s="621">
        <v>10</v>
      </c>
      <c r="W1344" s="622">
        <v>0.99560000000000004</v>
      </c>
      <c r="X1344" s="464">
        <v>1</v>
      </c>
      <c r="Y1344" s="464">
        <v>1</v>
      </c>
      <c r="Z1344" s="464">
        <v>1</v>
      </c>
      <c r="AA1344" s="464">
        <v>1</v>
      </c>
      <c r="AB1344" s="464" t="s">
        <v>1319</v>
      </c>
      <c r="AC1344" s="463" t="s">
        <v>8743</v>
      </c>
      <c r="AD1344" s="463"/>
      <c r="AE1344" s="463"/>
      <c r="AF1344" s="463"/>
      <c r="AG1344" s="463"/>
      <c r="AH1344" s="463"/>
      <c r="AI1344" s="463"/>
      <c r="AJ1344" s="460"/>
      <c r="AK1344" s="460"/>
      <c r="AL1344" s="460"/>
      <c r="AM1344" s="460"/>
      <c r="AN1344" s="460"/>
      <c r="AO1344" s="460"/>
      <c r="AP1344" s="463" t="s">
        <v>289</v>
      </c>
      <c r="AQ1344" s="463">
        <v>0</v>
      </c>
      <c r="AT1344" s="177" t="s">
        <v>1319</v>
      </c>
      <c r="AU1344" s="392" t="s">
        <v>8090</v>
      </c>
      <c r="AV1344" s="392" t="s">
        <v>8744</v>
      </c>
      <c r="AW1344" s="392" t="s">
        <v>8745</v>
      </c>
      <c r="AX1344" s="450" t="s">
        <v>8086</v>
      </c>
    </row>
    <row r="1345" spans="1:50" ht="35.15" hidden="1" customHeight="1">
      <c r="A1345" s="149">
        <v>1341</v>
      </c>
      <c r="B1345" s="597" t="s">
        <v>1319</v>
      </c>
      <c r="C1345" s="597"/>
      <c r="D1345" s="597" t="s">
        <v>8746</v>
      </c>
      <c r="E1345" s="597" t="s">
        <v>8747</v>
      </c>
      <c r="F1345" s="597" t="s">
        <v>281</v>
      </c>
      <c r="G1345" s="597">
        <v>1</v>
      </c>
      <c r="H1345" s="597">
        <v>0</v>
      </c>
      <c r="I1345" s="597" t="s">
        <v>7949</v>
      </c>
      <c r="J1345" s="597" t="s">
        <v>8243</v>
      </c>
      <c r="K1345" s="597" t="s">
        <v>7981</v>
      </c>
      <c r="L1345" s="597" t="s">
        <v>1322</v>
      </c>
      <c r="M1345" s="597" t="s">
        <v>285</v>
      </c>
      <c r="N1345" s="597" t="s">
        <v>8747</v>
      </c>
      <c r="O1345" s="597" t="s">
        <v>8747</v>
      </c>
      <c r="P1345" s="597" t="s">
        <v>8748</v>
      </c>
      <c r="Q1345" s="597">
        <v>3306</v>
      </c>
      <c r="R1345" s="621">
        <v>4221</v>
      </c>
      <c r="S1345" s="621">
        <v>4219</v>
      </c>
      <c r="T1345" s="621">
        <v>0</v>
      </c>
      <c r="U1345" s="621">
        <v>2</v>
      </c>
      <c r="V1345" s="621">
        <v>2</v>
      </c>
      <c r="W1345" s="622">
        <v>0.99950000000000006</v>
      </c>
      <c r="X1345" s="464">
        <v>1</v>
      </c>
      <c r="Y1345" s="464">
        <v>1</v>
      </c>
      <c r="Z1345" s="464">
        <v>0</v>
      </c>
      <c r="AA1345" s="464">
        <v>0</v>
      </c>
      <c r="AB1345" s="464" t="s">
        <v>1319</v>
      </c>
      <c r="AC1345" s="463" t="s">
        <v>8749</v>
      </c>
      <c r="AD1345" s="463"/>
      <c r="AE1345" s="463"/>
      <c r="AF1345" s="463"/>
      <c r="AG1345" s="463"/>
      <c r="AH1345" s="463"/>
      <c r="AI1345" s="463"/>
      <c r="AJ1345" s="460"/>
      <c r="AK1345" s="460"/>
      <c r="AL1345" s="460"/>
      <c r="AM1345" s="460"/>
      <c r="AN1345" s="460"/>
      <c r="AO1345" s="460"/>
      <c r="AP1345" s="463" t="s">
        <v>289</v>
      </c>
      <c r="AQ1345" s="463">
        <v>0</v>
      </c>
      <c r="AT1345" s="177" t="s">
        <v>279</v>
      </c>
      <c r="AU1345" s="392" t="s">
        <v>8097</v>
      </c>
      <c r="AV1345" s="392" t="s">
        <v>8750</v>
      </c>
      <c r="AW1345" s="392" t="s">
        <v>8751</v>
      </c>
      <c r="AX1345" s="450" t="s">
        <v>8094</v>
      </c>
    </row>
    <row r="1346" spans="1:50" ht="35.15" hidden="1" customHeight="1">
      <c r="A1346" s="149">
        <v>1342</v>
      </c>
      <c r="B1346" s="597" t="s">
        <v>1319</v>
      </c>
      <c r="C1346" s="597"/>
      <c r="D1346" s="597" t="s">
        <v>8752</v>
      </c>
      <c r="E1346" s="597" t="s">
        <v>3316</v>
      </c>
      <c r="F1346" s="597" t="s">
        <v>281</v>
      </c>
      <c r="G1346" s="597">
        <v>1</v>
      </c>
      <c r="H1346" s="597">
        <v>0</v>
      </c>
      <c r="I1346" s="597" t="s">
        <v>7949</v>
      </c>
      <c r="J1346" s="597" t="s">
        <v>8020</v>
      </c>
      <c r="K1346" s="597" t="s">
        <v>7981</v>
      </c>
      <c r="L1346" s="597" t="s">
        <v>1322</v>
      </c>
      <c r="M1346" s="597" t="s">
        <v>285</v>
      </c>
      <c r="N1346" s="597" t="s">
        <v>3316</v>
      </c>
      <c r="O1346" s="597" t="s">
        <v>3316</v>
      </c>
      <c r="P1346" s="597" t="s">
        <v>8753</v>
      </c>
      <c r="Q1346" s="597">
        <v>2090</v>
      </c>
      <c r="R1346" s="621">
        <v>2090</v>
      </c>
      <c r="S1346" s="621">
        <v>2050</v>
      </c>
      <c r="T1346" s="621">
        <v>14</v>
      </c>
      <c r="U1346" s="621">
        <v>26</v>
      </c>
      <c r="V1346" s="621">
        <v>40</v>
      </c>
      <c r="W1346" s="622">
        <v>0.98089999999999999</v>
      </c>
      <c r="X1346" s="464">
        <v>1</v>
      </c>
      <c r="Y1346" s="464">
        <v>1</v>
      </c>
      <c r="Z1346" s="464">
        <v>1</v>
      </c>
      <c r="AA1346" s="464">
        <v>1</v>
      </c>
      <c r="AB1346" s="464" t="s">
        <v>1319</v>
      </c>
      <c r="AC1346" s="463" t="s">
        <v>8754</v>
      </c>
      <c r="AD1346" s="463"/>
      <c r="AE1346" s="463"/>
      <c r="AF1346" s="463"/>
      <c r="AG1346" s="463"/>
      <c r="AH1346" s="463"/>
      <c r="AI1346" s="463"/>
      <c r="AJ1346" s="460"/>
      <c r="AK1346" s="460"/>
      <c r="AL1346" s="460"/>
      <c r="AM1346" s="460"/>
      <c r="AN1346" s="460"/>
      <c r="AO1346" s="460"/>
      <c r="AP1346" s="463" t="s">
        <v>289</v>
      </c>
      <c r="AQ1346" s="463">
        <v>0</v>
      </c>
      <c r="AT1346" s="177" t="s">
        <v>1319</v>
      </c>
      <c r="AU1346" s="392" t="s">
        <v>8103</v>
      </c>
      <c r="AV1346" s="392" t="s">
        <v>8755</v>
      </c>
      <c r="AW1346" s="392" t="s">
        <v>1326</v>
      </c>
      <c r="AX1346" s="450" t="s">
        <v>8100</v>
      </c>
    </row>
    <row r="1347" spans="1:50" ht="35.15" hidden="1" customHeight="1">
      <c r="A1347" s="149">
        <v>1343</v>
      </c>
      <c r="B1347" s="597" t="s">
        <v>1319</v>
      </c>
      <c r="C1347" s="597"/>
      <c r="D1347" s="597" t="s">
        <v>8756</v>
      </c>
      <c r="E1347" s="597" t="s">
        <v>8757</v>
      </c>
      <c r="F1347" s="597" t="s">
        <v>281</v>
      </c>
      <c r="G1347" s="597">
        <v>1</v>
      </c>
      <c r="H1347" s="597">
        <v>0</v>
      </c>
      <c r="I1347" s="597" t="s">
        <v>7949</v>
      </c>
      <c r="J1347" s="597" t="s">
        <v>580</v>
      </c>
      <c r="K1347" s="597" t="s">
        <v>1319</v>
      </c>
      <c r="L1347" s="597" t="s">
        <v>1322</v>
      </c>
      <c r="M1347" s="597" t="s">
        <v>285</v>
      </c>
      <c r="N1347" s="597" t="s">
        <v>8758</v>
      </c>
      <c r="O1347" s="597" t="s">
        <v>8758</v>
      </c>
      <c r="P1347" s="597" t="s">
        <v>8759</v>
      </c>
      <c r="Q1347" s="597">
        <v>3250</v>
      </c>
      <c r="R1347" s="621">
        <v>3134</v>
      </c>
      <c r="S1347" s="621">
        <v>2750</v>
      </c>
      <c r="T1347" s="621">
        <v>285</v>
      </c>
      <c r="U1347" s="621">
        <v>99</v>
      </c>
      <c r="V1347" s="621">
        <v>384</v>
      </c>
      <c r="W1347" s="622">
        <v>0.87749999999999995</v>
      </c>
      <c r="X1347" s="464">
        <v>0</v>
      </c>
      <c r="Y1347" s="464">
        <v>1</v>
      </c>
      <c r="Z1347" s="464">
        <v>1</v>
      </c>
      <c r="AA1347" s="464">
        <v>0</v>
      </c>
      <c r="AB1347" s="464" t="s">
        <v>1319</v>
      </c>
      <c r="AC1347" s="463" t="s">
        <v>8760</v>
      </c>
      <c r="AD1347" s="463"/>
      <c r="AE1347" s="463"/>
      <c r="AF1347" s="463"/>
      <c r="AG1347" s="463"/>
      <c r="AH1347" s="463"/>
      <c r="AI1347" s="463"/>
      <c r="AJ1347" s="460"/>
      <c r="AK1347" s="460"/>
      <c r="AL1347" s="460"/>
      <c r="AM1347" s="460"/>
      <c r="AN1347" s="460"/>
      <c r="AO1347" s="460"/>
      <c r="AP1347" s="463" t="s">
        <v>289</v>
      </c>
      <c r="AQ1347" s="463">
        <v>0</v>
      </c>
      <c r="AT1347" s="177" t="s">
        <v>1069</v>
      </c>
      <c r="AU1347" s="392" t="s">
        <v>8110</v>
      </c>
      <c r="AV1347" s="392" t="s">
        <v>8761</v>
      </c>
      <c r="AW1347" s="392" t="s">
        <v>8762</v>
      </c>
      <c r="AX1347" s="450" t="s">
        <v>8107</v>
      </c>
    </row>
    <row r="1348" spans="1:50" ht="35.15" hidden="1" customHeight="1">
      <c r="A1348" s="149">
        <v>1344</v>
      </c>
      <c r="B1348" s="597" t="s">
        <v>1319</v>
      </c>
      <c r="C1348" s="597"/>
      <c r="D1348" s="597" t="s">
        <v>8763</v>
      </c>
      <c r="E1348" s="597" t="s">
        <v>8764</v>
      </c>
      <c r="F1348" s="597" t="s">
        <v>281</v>
      </c>
      <c r="G1348" s="597">
        <v>1</v>
      </c>
      <c r="H1348" s="597">
        <v>0</v>
      </c>
      <c r="I1348" s="597" t="s">
        <v>7949</v>
      </c>
      <c r="J1348" s="597" t="s">
        <v>7996</v>
      </c>
      <c r="K1348" s="597" t="s">
        <v>7981</v>
      </c>
      <c r="L1348" s="597" t="s">
        <v>1322</v>
      </c>
      <c r="M1348" s="597" t="s">
        <v>285</v>
      </c>
      <c r="N1348" s="597" t="s">
        <v>8764</v>
      </c>
      <c r="O1348" s="597" t="s">
        <v>8764</v>
      </c>
      <c r="P1348" s="597" t="s">
        <v>8765</v>
      </c>
      <c r="Q1348" s="597">
        <v>2605</v>
      </c>
      <c r="R1348" s="621">
        <v>2573</v>
      </c>
      <c r="S1348" s="621">
        <v>2559</v>
      </c>
      <c r="T1348" s="621">
        <v>8</v>
      </c>
      <c r="U1348" s="621">
        <v>6</v>
      </c>
      <c r="V1348" s="621">
        <v>14</v>
      </c>
      <c r="W1348" s="622">
        <v>0.99460000000000004</v>
      </c>
      <c r="X1348" s="464">
        <v>1</v>
      </c>
      <c r="Y1348" s="464">
        <v>1</v>
      </c>
      <c r="Z1348" s="464">
        <v>1</v>
      </c>
      <c r="AA1348" s="464">
        <v>1</v>
      </c>
      <c r="AB1348" s="464" t="s">
        <v>1319</v>
      </c>
      <c r="AC1348" s="463" t="s">
        <v>8766</v>
      </c>
      <c r="AD1348" s="463"/>
      <c r="AE1348" s="463"/>
      <c r="AF1348" s="463"/>
      <c r="AG1348" s="463"/>
      <c r="AH1348" s="463"/>
      <c r="AI1348" s="463"/>
      <c r="AJ1348" s="460"/>
      <c r="AK1348" s="460"/>
      <c r="AL1348" s="460"/>
      <c r="AM1348" s="460"/>
      <c r="AN1348" s="460"/>
      <c r="AO1348" s="460"/>
      <c r="AP1348" s="463" t="s">
        <v>289</v>
      </c>
      <c r="AQ1348" s="463">
        <v>0</v>
      </c>
      <c r="AT1348" s="177" t="s">
        <v>1069</v>
      </c>
      <c r="AU1348" s="392" t="s">
        <v>8119</v>
      </c>
      <c r="AV1348" s="392" t="s">
        <v>8767</v>
      </c>
      <c r="AW1348" s="392" t="s">
        <v>8768</v>
      </c>
      <c r="AX1348" s="450" t="s">
        <v>8114</v>
      </c>
    </row>
    <row r="1349" spans="1:50" ht="35.15" hidden="1" customHeight="1">
      <c r="A1349" s="149">
        <v>1345</v>
      </c>
      <c r="B1349" s="597" t="s">
        <v>1319</v>
      </c>
      <c r="C1349" s="597"/>
      <c r="D1349" s="597" t="s">
        <v>8769</v>
      </c>
      <c r="E1349" s="597" t="s">
        <v>8770</v>
      </c>
      <c r="F1349" s="597" t="s">
        <v>281</v>
      </c>
      <c r="G1349" s="597">
        <v>1</v>
      </c>
      <c r="H1349" s="597">
        <v>0</v>
      </c>
      <c r="I1349" s="597" t="s">
        <v>7949</v>
      </c>
      <c r="J1349" s="597" t="s">
        <v>7950</v>
      </c>
      <c r="K1349" s="597" t="s">
        <v>1319</v>
      </c>
      <c r="L1349" s="597" t="s">
        <v>1322</v>
      </c>
      <c r="M1349" s="597" t="s">
        <v>285</v>
      </c>
      <c r="N1349" s="597" t="s">
        <v>8446</v>
      </c>
      <c r="O1349" s="597" t="s">
        <v>8446</v>
      </c>
      <c r="P1349" s="597" t="s">
        <v>8771</v>
      </c>
      <c r="Q1349" s="597">
        <v>3578</v>
      </c>
      <c r="R1349" s="621">
        <v>3559</v>
      </c>
      <c r="S1349" s="621">
        <v>3479</v>
      </c>
      <c r="T1349" s="621">
        <v>64</v>
      </c>
      <c r="U1349" s="621">
        <v>16</v>
      </c>
      <c r="V1349" s="621">
        <v>80</v>
      </c>
      <c r="W1349" s="622">
        <v>0.97750000000000004</v>
      </c>
      <c r="X1349" s="464">
        <v>0</v>
      </c>
      <c r="Y1349" s="464">
        <v>0</v>
      </c>
      <c r="Z1349" s="464">
        <v>1</v>
      </c>
      <c r="AA1349" s="464">
        <v>0</v>
      </c>
      <c r="AB1349" s="464" t="s">
        <v>1319</v>
      </c>
      <c r="AC1349" s="463" t="s">
        <v>8772</v>
      </c>
      <c r="AD1349" s="463"/>
      <c r="AE1349" s="463"/>
      <c r="AF1349" s="463"/>
      <c r="AG1349" s="463"/>
      <c r="AH1349" s="463"/>
      <c r="AI1349" s="463"/>
      <c r="AJ1349" s="460"/>
      <c r="AK1349" s="460"/>
      <c r="AL1349" s="460"/>
      <c r="AM1349" s="460"/>
      <c r="AN1349" s="460"/>
      <c r="AO1349" s="460"/>
      <c r="AP1349" s="463" t="s">
        <v>289</v>
      </c>
      <c r="AQ1349" s="463">
        <v>0</v>
      </c>
      <c r="AT1349" s="177" t="s">
        <v>1319</v>
      </c>
      <c r="AU1349" s="392" t="s">
        <v>8126</v>
      </c>
      <c r="AV1349" s="392" t="s">
        <v>8773</v>
      </c>
      <c r="AW1349" s="392" t="s">
        <v>8774</v>
      </c>
      <c r="AX1349" s="450" t="s">
        <v>8123</v>
      </c>
    </row>
    <row r="1350" spans="1:50" ht="35.15" hidden="1" customHeight="1">
      <c r="A1350" s="149">
        <v>1346</v>
      </c>
      <c r="B1350" s="597" t="s">
        <v>1319</v>
      </c>
      <c r="C1350" s="597"/>
      <c r="D1350" s="597" t="s">
        <v>8775</v>
      </c>
      <c r="E1350" s="597" t="s">
        <v>8776</v>
      </c>
      <c r="F1350" s="597" t="s">
        <v>281</v>
      </c>
      <c r="G1350" s="597">
        <v>1</v>
      </c>
      <c r="H1350" s="597">
        <v>0</v>
      </c>
      <c r="I1350" s="597" t="s">
        <v>7949</v>
      </c>
      <c r="J1350" s="597" t="s">
        <v>580</v>
      </c>
      <c r="K1350" s="597" t="s">
        <v>1319</v>
      </c>
      <c r="L1350" s="597" t="s">
        <v>1322</v>
      </c>
      <c r="M1350" s="597" t="s">
        <v>285</v>
      </c>
      <c r="N1350" s="597" t="s">
        <v>8776</v>
      </c>
      <c r="O1350" s="597" t="s">
        <v>8776</v>
      </c>
      <c r="P1350" s="597" t="s">
        <v>8777</v>
      </c>
      <c r="Q1350" s="597">
        <v>5227</v>
      </c>
      <c r="R1350" s="621">
        <v>5322</v>
      </c>
      <c r="S1350" s="621">
        <v>5228</v>
      </c>
      <c r="T1350" s="621">
        <v>70</v>
      </c>
      <c r="U1350" s="621">
        <v>24</v>
      </c>
      <c r="V1350" s="621">
        <v>94</v>
      </c>
      <c r="W1350" s="622">
        <v>0.98229999999999995</v>
      </c>
      <c r="X1350" s="464">
        <v>1</v>
      </c>
      <c r="Y1350" s="464">
        <v>1</v>
      </c>
      <c r="Z1350" s="464">
        <v>1</v>
      </c>
      <c r="AA1350" s="464">
        <v>1</v>
      </c>
      <c r="AB1350" s="464" t="s">
        <v>1319</v>
      </c>
      <c r="AC1350" s="463" t="s">
        <v>8778</v>
      </c>
      <c r="AD1350" s="463"/>
      <c r="AE1350" s="463"/>
      <c r="AF1350" s="463"/>
      <c r="AG1350" s="463"/>
      <c r="AH1350" s="463"/>
      <c r="AI1350" s="463"/>
      <c r="AJ1350" s="460"/>
      <c r="AK1350" s="460"/>
      <c r="AL1350" s="460"/>
      <c r="AM1350" s="460"/>
      <c r="AN1350" s="460"/>
      <c r="AO1350" s="460"/>
      <c r="AP1350" s="463" t="s">
        <v>289</v>
      </c>
      <c r="AQ1350" s="463">
        <v>0</v>
      </c>
      <c r="AT1350" s="177" t="s">
        <v>1319</v>
      </c>
      <c r="AU1350" s="392" t="s">
        <v>8134</v>
      </c>
      <c r="AV1350" s="392" t="s">
        <v>8779</v>
      </c>
      <c r="AW1350" s="392" t="s">
        <v>8780</v>
      </c>
      <c r="AX1350" s="450" t="s">
        <v>8129</v>
      </c>
    </row>
    <row r="1351" spans="1:50" ht="35.15" hidden="1" customHeight="1">
      <c r="A1351" s="149">
        <v>1347</v>
      </c>
      <c r="B1351" s="597" t="s">
        <v>1319</v>
      </c>
      <c r="C1351" s="597"/>
      <c r="D1351" s="597" t="s">
        <v>8781</v>
      </c>
      <c r="E1351" s="597" t="s">
        <v>8782</v>
      </c>
      <c r="F1351" s="597" t="s">
        <v>281</v>
      </c>
      <c r="G1351" s="597">
        <v>1</v>
      </c>
      <c r="H1351" s="597">
        <v>0</v>
      </c>
      <c r="I1351" s="597" t="s">
        <v>7949</v>
      </c>
      <c r="J1351" s="597" t="s">
        <v>8362</v>
      </c>
      <c r="K1351" s="597" t="s">
        <v>7981</v>
      </c>
      <c r="L1351" s="597" t="s">
        <v>675</v>
      </c>
      <c r="M1351" s="597" t="s">
        <v>285</v>
      </c>
      <c r="N1351" s="597" t="s">
        <v>8782</v>
      </c>
      <c r="O1351" s="597" t="s">
        <v>8782</v>
      </c>
      <c r="P1351" s="597" t="s">
        <v>8783</v>
      </c>
      <c r="Q1351" s="597">
        <v>2235</v>
      </c>
      <c r="R1351" s="621">
        <v>2235</v>
      </c>
      <c r="S1351" s="621">
        <v>1864</v>
      </c>
      <c r="T1351" s="621">
        <v>246</v>
      </c>
      <c r="U1351" s="621">
        <v>125</v>
      </c>
      <c r="V1351" s="621">
        <v>371</v>
      </c>
      <c r="W1351" s="622">
        <v>0.83399999999999996</v>
      </c>
      <c r="X1351" s="464">
        <v>0</v>
      </c>
      <c r="Y1351" s="464">
        <v>1</v>
      </c>
      <c r="Z1351" s="464">
        <v>1</v>
      </c>
      <c r="AA1351" s="464">
        <v>0</v>
      </c>
      <c r="AB1351" s="464" t="s">
        <v>1319</v>
      </c>
      <c r="AC1351" s="463" t="s">
        <v>8784</v>
      </c>
      <c r="AD1351" s="463"/>
      <c r="AE1351" s="463"/>
      <c r="AF1351" s="463"/>
      <c r="AG1351" s="463"/>
      <c r="AH1351" s="463"/>
      <c r="AI1351" s="463"/>
      <c r="AJ1351" s="460"/>
      <c r="AK1351" s="460"/>
      <c r="AL1351" s="460"/>
      <c r="AM1351" s="460"/>
      <c r="AN1351" s="460"/>
      <c r="AO1351" s="460"/>
      <c r="AP1351" s="463" t="s">
        <v>289</v>
      </c>
      <c r="AQ1351" s="463">
        <v>0</v>
      </c>
      <c r="AT1351" s="177" t="s">
        <v>1069</v>
      </c>
      <c r="AU1351" s="392" t="s">
        <v>8143</v>
      </c>
      <c r="AV1351" s="392" t="s">
        <v>8785</v>
      </c>
      <c r="AW1351" s="392" t="s">
        <v>8786</v>
      </c>
      <c r="AX1351" s="450" t="s">
        <v>8138</v>
      </c>
    </row>
    <row r="1352" spans="1:50" ht="35.15" hidden="1" customHeight="1">
      <c r="A1352" s="149">
        <v>1348</v>
      </c>
      <c r="B1352" s="597" t="s">
        <v>1319</v>
      </c>
      <c r="C1352" s="597"/>
      <c r="D1352" s="597" t="s">
        <v>8787</v>
      </c>
      <c r="E1352" s="597" t="s">
        <v>8788</v>
      </c>
      <c r="F1352" s="597" t="s">
        <v>281</v>
      </c>
      <c r="G1352" s="597">
        <v>1</v>
      </c>
      <c r="H1352" s="597">
        <v>0</v>
      </c>
      <c r="I1352" s="597" t="s">
        <v>7949</v>
      </c>
      <c r="J1352" s="597" t="s">
        <v>7996</v>
      </c>
      <c r="K1352" s="597" t="s">
        <v>1319</v>
      </c>
      <c r="L1352" s="597" t="s">
        <v>1322</v>
      </c>
      <c r="M1352" s="597" t="s">
        <v>285</v>
      </c>
      <c r="N1352" s="597" t="s">
        <v>8788</v>
      </c>
      <c r="O1352" s="597" t="s">
        <v>8788</v>
      </c>
      <c r="P1352" s="597" t="s">
        <v>8789</v>
      </c>
      <c r="Q1352" s="597">
        <v>3877</v>
      </c>
      <c r="R1352" s="621">
        <v>3414</v>
      </c>
      <c r="S1352" s="621">
        <v>3248</v>
      </c>
      <c r="T1352" s="621">
        <v>138</v>
      </c>
      <c r="U1352" s="621">
        <v>28</v>
      </c>
      <c r="V1352" s="621">
        <v>166</v>
      </c>
      <c r="W1352" s="622">
        <v>0.95140000000000002</v>
      </c>
      <c r="X1352" s="464">
        <v>0</v>
      </c>
      <c r="Y1352" s="464">
        <v>1</v>
      </c>
      <c r="Z1352" s="464">
        <v>1</v>
      </c>
      <c r="AA1352" s="464">
        <v>0</v>
      </c>
      <c r="AB1352" s="464" t="s">
        <v>1319</v>
      </c>
      <c r="AC1352" s="463" t="s">
        <v>8790</v>
      </c>
      <c r="AD1352" s="463"/>
      <c r="AE1352" s="463"/>
      <c r="AF1352" s="463"/>
      <c r="AG1352" s="463"/>
      <c r="AH1352" s="463"/>
      <c r="AI1352" s="463"/>
      <c r="AJ1352" s="460"/>
      <c r="AK1352" s="460"/>
      <c r="AL1352" s="460"/>
      <c r="AM1352" s="460"/>
      <c r="AN1352" s="460"/>
      <c r="AO1352" s="460"/>
      <c r="AP1352" s="463" t="s">
        <v>289</v>
      </c>
      <c r="AQ1352" s="463">
        <v>0</v>
      </c>
      <c r="AT1352" s="177" t="s">
        <v>1319</v>
      </c>
      <c r="AU1352" s="392" t="s">
        <v>8150</v>
      </c>
      <c r="AV1352" s="392" t="s">
        <v>8791</v>
      </c>
      <c r="AW1352" s="392" t="s">
        <v>8792</v>
      </c>
      <c r="AX1352" s="450" t="s">
        <v>8147</v>
      </c>
    </row>
    <row r="1353" spans="1:50" ht="35.15" hidden="1" customHeight="1">
      <c r="A1353" s="149">
        <v>1349</v>
      </c>
      <c r="B1353" s="597" t="s">
        <v>279</v>
      </c>
      <c r="C1353" s="597"/>
      <c r="D1353" s="597" t="s">
        <v>8793</v>
      </c>
      <c r="E1353" s="597" t="s">
        <v>8794</v>
      </c>
      <c r="F1353" s="597" t="s">
        <v>281</v>
      </c>
      <c r="G1353" s="597">
        <v>1</v>
      </c>
      <c r="H1353" s="597">
        <v>0</v>
      </c>
      <c r="I1353" s="597" t="s">
        <v>7949</v>
      </c>
      <c r="J1353" s="597" t="s">
        <v>8059</v>
      </c>
      <c r="K1353" s="597" t="s">
        <v>476</v>
      </c>
      <c r="L1353" s="597" t="s">
        <v>284</v>
      </c>
      <c r="M1353" s="597" t="s">
        <v>285</v>
      </c>
      <c r="N1353" s="597" t="s">
        <v>8794</v>
      </c>
      <c r="O1353" s="597" t="s">
        <v>8794</v>
      </c>
      <c r="P1353" s="597" t="s">
        <v>8795</v>
      </c>
      <c r="Q1353" s="597">
        <v>2855</v>
      </c>
      <c r="R1353" s="621">
        <v>2836</v>
      </c>
      <c r="S1353" s="621">
        <v>2784</v>
      </c>
      <c r="T1353" s="621">
        <v>41</v>
      </c>
      <c r="U1353" s="621">
        <v>11</v>
      </c>
      <c r="V1353" s="621">
        <v>52</v>
      </c>
      <c r="W1353" s="622">
        <v>0.98170000000000002</v>
      </c>
      <c r="X1353" s="464">
        <v>1</v>
      </c>
      <c r="Y1353" s="464">
        <v>0</v>
      </c>
      <c r="Z1353" s="464">
        <v>1</v>
      </c>
      <c r="AA1353" s="464">
        <v>0</v>
      </c>
      <c r="AB1353" s="464" t="s">
        <v>279</v>
      </c>
      <c r="AC1353" s="463" t="s">
        <v>8796</v>
      </c>
      <c r="AD1353" s="463"/>
      <c r="AE1353" s="463"/>
      <c r="AF1353" s="463"/>
      <c r="AG1353" s="463"/>
      <c r="AH1353" s="463"/>
      <c r="AI1353" s="463"/>
      <c r="AJ1353" s="460"/>
      <c r="AK1353" s="460"/>
      <c r="AL1353" s="460"/>
      <c r="AM1353" s="460"/>
      <c r="AN1353" s="460"/>
      <c r="AO1353" s="460"/>
      <c r="AP1353" s="463" t="s">
        <v>289</v>
      </c>
      <c r="AQ1353" s="463">
        <v>0</v>
      </c>
      <c r="AT1353" s="177" t="s">
        <v>1319</v>
      </c>
      <c r="AU1353" s="392" t="s">
        <v>8155</v>
      </c>
      <c r="AV1353" s="392" t="s">
        <v>8797</v>
      </c>
      <c r="AW1353" s="392" t="s">
        <v>8798</v>
      </c>
      <c r="AX1353" s="450" t="s">
        <v>8152</v>
      </c>
    </row>
    <row r="1354" spans="1:50" ht="35.15" hidden="1" customHeight="1">
      <c r="A1354" s="149">
        <v>1350</v>
      </c>
      <c r="B1354" s="597" t="s">
        <v>279</v>
      </c>
      <c r="C1354" s="597"/>
      <c r="D1354" s="597" t="s">
        <v>8799</v>
      </c>
      <c r="E1354" s="597" t="s">
        <v>8800</v>
      </c>
      <c r="F1354" s="597" t="s">
        <v>281</v>
      </c>
      <c r="G1354" s="597">
        <v>1</v>
      </c>
      <c r="H1354" s="597">
        <v>0</v>
      </c>
      <c r="I1354" s="597" t="s">
        <v>7949</v>
      </c>
      <c r="J1354" s="597" t="s">
        <v>8389</v>
      </c>
      <c r="K1354" s="597" t="s">
        <v>973</v>
      </c>
      <c r="L1354" s="597" t="s">
        <v>284</v>
      </c>
      <c r="M1354" s="597" t="s">
        <v>285</v>
      </c>
      <c r="N1354" s="597" t="s">
        <v>8800</v>
      </c>
      <c r="O1354" s="597" t="s">
        <v>8800</v>
      </c>
      <c r="P1354" s="597" t="s">
        <v>8801</v>
      </c>
      <c r="Q1354" s="597">
        <v>12530</v>
      </c>
      <c r="R1354" s="621">
        <v>12530</v>
      </c>
      <c r="S1354" s="621">
        <v>10457</v>
      </c>
      <c r="T1354" s="621">
        <v>1967</v>
      </c>
      <c r="U1354" s="621">
        <v>106</v>
      </c>
      <c r="V1354" s="621">
        <v>2073</v>
      </c>
      <c r="W1354" s="622">
        <v>0.83460000000000001</v>
      </c>
      <c r="X1354" s="464">
        <v>0</v>
      </c>
      <c r="Y1354" s="464">
        <v>1</v>
      </c>
      <c r="Z1354" s="464">
        <v>1</v>
      </c>
      <c r="AA1354" s="464">
        <v>0</v>
      </c>
      <c r="AB1354" s="464" t="s">
        <v>279</v>
      </c>
      <c r="AC1354" s="463" t="s">
        <v>8802</v>
      </c>
      <c r="AD1354" s="463"/>
      <c r="AE1354" s="463"/>
      <c r="AF1354" s="463"/>
      <c r="AG1354" s="463"/>
      <c r="AH1354" s="463"/>
      <c r="AI1354" s="463"/>
      <c r="AJ1354" s="460"/>
      <c r="AK1354" s="460"/>
      <c r="AL1354" s="460"/>
      <c r="AM1354" s="460"/>
      <c r="AN1354" s="460"/>
      <c r="AO1354" s="460"/>
      <c r="AP1354" s="463" t="s">
        <v>289</v>
      </c>
      <c r="AQ1354" s="463">
        <v>0</v>
      </c>
      <c r="AT1354" s="177" t="s">
        <v>1319</v>
      </c>
      <c r="AU1354" s="392" t="s">
        <v>8162</v>
      </c>
      <c r="AV1354" s="392" t="s">
        <v>8803</v>
      </c>
      <c r="AW1354" s="392" t="s">
        <v>8804</v>
      </c>
      <c r="AX1354" s="450" t="s">
        <v>8159</v>
      </c>
    </row>
    <row r="1355" spans="1:50" ht="35.15" hidden="1" customHeight="1">
      <c r="A1355" s="149">
        <v>1351</v>
      </c>
      <c r="B1355" s="597" t="s">
        <v>1319</v>
      </c>
      <c r="C1355" s="597"/>
      <c r="D1355" s="597" t="s">
        <v>8805</v>
      </c>
      <c r="E1355" s="597" t="s">
        <v>8806</v>
      </c>
      <c r="F1355" s="597" t="s">
        <v>281</v>
      </c>
      <c r="G1355" s="597">
        <v>1</v>
      </c>
      <c r="H1355" s="597">
        <v>0</v>
      </c>
      <c r="I1355" s="597" t="s">
        <v>7949</v>
      </c>
      <c r="J1355" s="597" t="s">
        <v>8200</v>
      </c>
      <c r="K1355" s="597" t="s">
        <v>1319</v>
      </c>
      <c r="L1355" s="597" t="s">
        <v>1322</v>
      </c>
      <c r="M1355" s="597" t="s">
        <v>285</v>
      </c>
      <c r="N1355" s="597" t="s">
        <v>8806</v>
      </c>
      <c r="O1355" s="597" t="s">
        <v>8806</v>
      </c>
      <c r="P1355" s="597" t="s">
        <v>8807</v>
      </c>
      <c r="Q1355" s="597">
        <v>2447</v>
      </c>
      <c r="R1355" s="621">
        <v>2400</v>
      </c>
      <c r="S1355" s="621">
        <v>2400</v>
      </c>
      <c r="T1355" s="621">
        <v>0</v>
      </c>
      <c r="U1355" s="621">
        <v>0</v>
      </c>
      <c r="V1355" s="621">
        <v>0</v>
      </c>
      <c r="W1355" s="622">
        <v>1</v>
      </c>
      <c r="X1355" s="464">
        <v>1</v>
      </c>
      <c r="Y1355" s="464">
        <v>1</v>
      </c>
      <c r="Z1355" s="464">
        <v>0</v>
      </c>
      <c r="AA1355" s="464">
        <v>0</v>
      </c>
      <c r="AB1355" s="464" t="s">
        <v>1319</v>
      </c>
      <c r="AC1355" s="463" t="s">
        <v>8808</v>
      </c>
      <c r="AD1355" s="463"/>
      <c r="AE1355" s="463"/>
      <c r="AF1355" s="463"/>
      <c r="AG1355" s="463"/>
      <c r="AH1355" s="463"/>
      <c r="AI1355" s="463"/>
      <c r="AJ1355" s="460"/>
      <c r="AK1355" s="460"/>
      <c r="AL1355" s="460"/>
      <c r="AM1355" s="460"/>
      <c r="AN1355" s="460"/>
      <c r="AO1355" s="460"/>
      <c r="AP1355" s="463" t="s">
        <v>289</v>
      </c>
      <c r="AQ1355" s="463">
        <v>0</v>
      </c>
      <c r="AT1355" s="177" t="s">
        <v>1319</v>
      </c>
      <c r="AU1355" s="392" t="s">
        <v>8169</v>
      </c>
      <c r="AV1355" s="392" t="s">
        <v>8809</v>
      </c>
      <c r="AW1355" s="392" t="s">
        <v>8166</v>
      </c>
      <c r="AX1355" s="450" t="s">
        <v>8166</v>
      </c>
    </row>
    <row r="1356" spans="1:50" ht="35.15" hidden="1" customHeight="1">
      <c r="A1356" s="149">
        <v>1352</v>
      </c>
      <c r="B1356" s="597" t="s">
        <v>1319</v>
      </c>
      <c r="C1356" s="597"/>
      <c r="D1356" s="597" t="s">
        <v>8810</v>
      </c>
      <c r="E1356" s="597" t="s">
        <v>8811</v>
      </c>
      <c r="F1356" s="597" t="s">
        <v>281</v>
      </c>
      <c r="G1356" s="597">
        <v>1</v>
      </c>
      <c r="H1356" s="597">
        <v>0</v>
      </c>
      <c r="I1356" s="597" t="s">
        <v>7949</v>
      </c>
      <c r="J1356" s="597" t="s">
        <v>8003</v>
      </c>
      <c r="K1356" s="597" t="s">
        <v>7981</v>
      </c>
      <c r="L1356" s="597" t="s">
        <v>1322</v>
      </c>
      <c r="M1356" s="597" t="s">
        <v>285</v>
      </c>
      <c r="N1356" s="597" t="s">
        <v>8811</v>
      </c>
      <c r="O1356" s="597" t="s">
        <v>8811</v>
      </c>
      <c r="P1356" s="597" t="s">
        <v>8812</v>
      </c>
      <c r="Q1356" s="597">
        <v>2649</v>
      </c>
      <c r="R1356" s="621">
        <v>2649</v>
      </c>
      <c r="S1356" s="621">
        <v>2649</v>
      </c>
      <c r="T1356" s="621">
        <v>0</v>
      </c>
      <c r="U1356" s="621">
        <v>0</v>
      </c>
      <c r="V1356" s="621">
        <v>0</v>
      </c>
      <c r="W1356" s="622">
        <v>1</v>
      </c>
      <c r="X1356" s="464">
        <v>1</v>
      </c>
      <c r="Y1356" s="464">
        <v>1</v>
      </c>
      <c r="Z1356" s="464">
        <v>1</v>
      </c>
      <c r="AA1356" s="464">
        <v>1</v>
      </c>
      <c r="AB1356" s="464" t="s">
        <v>1319</v>
      </c>
      <c r="AC1356" s="463" t="s">
        <v>8813</v>
      </c>
      <c r="AD1356" s="463"/>
      <c r="AE1356" s="463"/>
      <c r="AF1356" s="463"/>
      <c r="AG1356" s="463"/>
      <c r="AH1356" s="463"/>
      <c r="AI1356" s="463"/>
      <c r="AJ1356" s="460"/>
      <c r="AK1356" s="460"/>
      <c r="AL1356" s="460"/>
      <c r="AM1356" s="460"/>
      <c r="AN1356" s="460"/>
      <c r="AO1356" s="460"/>
      <c r="AP1356" s="463" t="s">
        <v>289</v>
      </c>
      <c r="AQ1356" s="463">
        <v>0</v>
      </c>
      <c r="AT1356" s="177" t="s">
        <v>1319</v>
      </c>
      <c r="AU1356" s="392" t="s">
        <v>8175</v>
      </c>
      <c r="AV1356" s="392" t="s">
        <v>8814</v>
      </c>
      <c r="AW1356" s="392" t="s">
        <v>8173</v>
      </c>
      <c r="AX1356" s="450" t="s">
        <v>8173</v>
      </c>
    </row>
    <row r="1357" spans="1:50" ht="35.15" hidden="1" customHeight="1">
      <c r="A1357" s="149">
        <v>1353</v>
      </c>
      <c r="B1357" s="597" t="s">
        <v>1319</v>
      </c>
      <c r="C1357" s="597"/>
      <c r="D1357" s="597" t="s">
        <v>8815</v>
      </c>
      <c r="E1357" s="597" t="s">
        <v>8816</v>
      </c>
      <c r="F1357" s="597" t="s">
        <v>281</v>
      </c>
      <c r="G1357" s="597">
        <v>2</v>
      </c>
      <c r="H1357" s="597">
        <v>0</v>
      </c>
      <c r="I1357" s="597" t="s">
        <v>7949</v>
      </c>
      <c r="J1357" s="597" t="s">
        <v>7950</v>
      </c>
      <c r="K1357" s="597" t="s">
        <v>1319</v>
      </c>
      <c r="L1357" s="597" t="s">
        <v>1322</v>
      </c>
      <c r="M1357" s="597" t="s">
        <v>285</v>
      </c>
      <c r="N1357" s="597" t="s">
        <v>8717</v>
      </c>
      <c r="O1357" s="597" t="s">
        <v>8717</v>
      </c>
      <c r="P1357" s="597" t="s">
        <v>8817</v>
      </c>
      <c r="Q1357" s="597">
        <v>15502</v>
      </c>
      <c r="R1357" s="621">
        <v>17363</v>
      </c>
      <c r="S1357" s="621">
        <v>17237</v>
      </c>
      <c r="T1357" s="621">
        <v>126</v>
      </c>
      <c r="U1357" s="621">
        <v>0</v>
      </c>
      <c r="V1357" s="621">
        <v>126</v>
      </c>
      <c r="W1357" s="622">
        <v>0.99270000000000003</v>
      </c>
      <c r="X1357" s="464">
        <v>1</v>
      </c>
      <c r="Y1357" s="464">
        <v>1</v>
      </c>
      <c r="Z1357" s="464">
        <v>0</v>
      </c>
      <c r="AA1357" s="464">
        <v>0</v>
      </c>
      <c r="AB1357" s="464" t="s">
        <v>1319</v>
      </c>
      <c r="AC1357" s="463" t="s">
        <v>8818</v>
      </c>
      <c r="AD1357" s="463" t="s">
        <v>8819</v>
      </c>
      <c r="AE1357" s="463"/>
      <c r="AF1357" s="463"/>
      <c r="AG1357" s="463"/>
      <c r="AH1357" s="463"/>
      <c r="AI1357" s="463"/>
      <c r="AJ1357" s="460"/>
      <c r="AK1357" s="460"/>
      <c r="AL1357" s="460"/>
      <c r="AM1357" s="460"/>
      <c r="AN1357" s="460"/>
      <c r="AO1357" s="460"/>
      <c r="AP1357" s="463" t="s">
        <v>289</v>
      </c>
      <c r="AQ1357" s="463">
        <v>0</v>
      </c>
      <c r="AT1357" s="177" t="s">
        <v>1319</v>
      </c>
      <c r="AU1357" s="392" t="s">
        <v>8181</v>
      </c>
      <c r="AV1357" s="392" t="s">
        <v>8820</v>
      </c>
      <c r="AW1357" s="392" t="s">
        <v>8821</v>
      </c>
      <c r="AX1357" s="450" t="s">
        <v>8179</v>
      </c>
    </row>
    <row r="1358" spans="1:50" ht="35.15" hidden="1" customHeight="1">
      <c r="A1358" s="149">
        <v>1354</v>
      </c>
      <c r="B1358" s="597" t="s">
        <v>1319</v>
      </c>
      <c r="C1358" s="597"/>
      <c r="D1358" s="597" t="s">
        <v>8822</v>
      </c>
      <c r="E1358" s="597" t="s">
        <v>8823</v>
      </c>
      <c r="F1358" s="597" t="s">
        <v>281</v>
      </c>
      <c r="G1358" s="597">
        <v>1</v>
      </c>
      <c r="H1358" s="597">
        <v>0</v>
      </c>
      <c r="I1358" s="597" t="s">
        <v>7949</v>
      </c>
      <c r="J1358" s="597" t="s">
        <v>8129</v>
      </c>
      <c r="K1358" s="597" t="s">
        <v>1319</v>
      </c>
      <c r="L1358" s="597" t="s">
        <v>1322</v>
      </c>
      <c r="M1358" s="597" t="s">
        <v>285</v>
      </c>
      <c r="N1358" s="597" t="s">
        <v>8823</v>
      </c>
      <c r="O1358" s="597" t="s">
        <v>8823</v>
      </c>
      <c r="P1358" s="597" t="s">
        <v>8824</v>
      </c>
      <c r="Q1358" s="597">
        <v>3077</v>
      </c>
      <c r="R1358" s="621">
        <v>2719</v>
      </c>
      <c r="S1358" s="621">
        <v>2507</v>
      </c>
      <c r="T1358" s="621">
        <v>210</v>
      </c>
      <c r="U1358" s="621">
        <v>2</v>
      </c>
      <c r="V1358" s="621">
        <v>212</v>
      </c>
      <c r="W1358" s="622">
        <v>0.92200000000000004</v>
      </c>
      <c r="X1358" s="464">
        <v>0</v>
      </c>
      <c r="Y1358" s="464">
        <v>1</v>
      </c>
      <c r="Z1358" s="464">
        <v>1</v>
      </c>
      <c r="AA1358" s="464">
        <v>0</v>
      </c>
      <c r="AB1358" s="464" t="s">
        <v>1319</v>
      </c>
      <c r="AC1358" s="463" t="s">
        <v>8825</v>
      </c>
      <c r="AD1358" s="463"/>
      <c r="AE1358" s="463"/>
      <c r="AF1358" s="463"/>
      <c r="AG1358" s="463"/>
      <c r="AH1358" s="463"/>
      <c r="AI1358" s="463"/>
      <c r="AJ1358" s="460"/>
      <c r="AK1358" s="460"/>
      <c r="AL1358" s="460"/>
      <c r="AM1358" s="460"/>
      <c r="AN1358" s="460"/>
      <c r="AO1358" s="460"/>
      <c r="AP1358" s="463" t="s">
        <v>289</v>
      </c>
      <c r="AQ1358" s="463">
        <v>0</v>
      </c>
      <c r="AT1358" s="177" t="s">
        <v>1319</v>
      </c>
      <c r="AU1358" s="392" t="s">
        <v>8188</v>
      </c>
      <c r="AV1358" s="392" t="s">
        <v>8826</v>
      </c>
      <c r="AW1358" s="392" t="s">
        <v>8827</v>
      </c>
      <c r="AX1358" s="450" t="s">
        <v>8185</v>
      </c>
    </row>
    <row r="1359" spans="1:50" ht="35.15" hidden="1" customHeight="1">
      <c r="A1359" s="149">
        <v>1355</v>
      </c>
      <c r="B1359" s="597" t="s">
        <v>1069</v>
      </c>
      <c r="C1359" s="597"/>
      <c r="D1359" s="597" t="s">
        <v>8828</v>
      </c>
      <c r="E1359" s="597" t="s">
        <v>8829</v>
      </c>
      <c r="F1359" s="597" t="s">
        <v>281</v>
      </c>
      <c r="G1359" s="597">
        <v>1</v>
      </c>
      <c r="H1359" s="597">
        <v>0</v>
      </c>
      <c r="I1359" s="597" t="s">
        <v>7949</v>
      </c>
      <c r="J1359" s="597" t="s">
        <v>7973</v>
      </c>
      <c r="K1359" s="597" t="s">
        <v>1114</v>
      </c>
      <c r="L1359" s="597" t="s">
        <v>1116</v>
      </c>
      <c r="M1359" s="597" t="s">
        <v>285</v>
      </c>
      <c r="N1359" s="597" t="s">
        <v>8829</v>
      </c>
      <c r="O1359" s="597" t="s">
        <v>8829</v>
      </c>
      <c r="P1359" s="597" t="s">
        <v>8830</v>
      </c>
      <c r="Q1359" s="597">
        <v>2550</v>
      </c>
      <c r="R1359" s="621">
        <v>2144</v>
      </c>
      <c r="S1359" s="621">
        <v>2029</v>
      </c>
      <c r="T1359" s="621">
        <v>83</v>
      </c>
      <c r="U1359" s="621">
        <v>32</v>
      </c>
      <c r="V1359" s="621">
        <v>115</v>
      </c>
      <c r="W1359" s="622">
        <v>0.94640000000000002</v>
      </c>
      <c r="X1359" s="464">
        <v>0</v>
      </c>
      <c r="Y1359" s="464">
        <v>1</v>
      </c>
      <c r="Z1359" s="464">
        <v>1</v>
      </c>
      <c r="AA1359" s="464">
        <v>0</v>
      </c>
      <c r="AB1359" s="464" t="s">
        <v>1069</v>
      </c>
      <c r="AC1359" s="463" t="s">
        <v>8831</v>
      </c>
      <c r="AD1359" s="463"/>
      <c r="AE1359" s="463"/>
      <c r="AF1359" s="463"/>
      <c r="AG1359" s="463"/>
      <c r="AH1359" s="463"/>
      <c r="AI1359" s="463"/>
      <c r="AJ1359" s="460"/>
      <c r="AK1359" s="460"/>
      <c r="AL1359" s="460"/>
      <c r="AM1359" s="460"/>
      <c r="AN1359" s="460"/>
      <c r="AO1359" s="460"/>
      <c r="AP1359" s="463" t="s">
        <v>289</v>
      </c>
      <c r="AQ1359" s="463">
        <v>0</v>
      </c>
      <c r="AT1359" s="177" t="s">
        <v>279</v>
      </c>
      <c r="AU1359" s="392" t="s">
        <v>8196</v>
      </c>
      <c r="AV1359" s="392" t="s">
        <v>8832</v>
      </c>
      <c r="AW1359" s="392" t="s">
        <v>8833</v>
      </c>
      <c r="AX1359" s="450" t="s">
        <v>8192</v>
      </c>
    </row>
    <row r="1360" spans="1:50" ht="35.15" hidden="1" customHeight="1">
      <c r="A1360" s="149">
        <v>1356</v>
      </c>
      <c r="B1360" s="597" t="s">
        <v>1319</v>
      </c>
      <c r="C1360" s="597"/>
      <c r="D1360" s="597" t="s">
        <v>8834</v>
      </c>
      <c r="E1360" s="597" t="s">
        <v>8835</v>
      </c>
      <c r="F1360" s="597" t="s">
        <v>281</v>
      </c>
      <c r="G1360" s="597">
        <v>1</v>
      </c>
      <c r="H1360" s="597">
        <v>0</v>
      </c>
      <c r="I1360" s="597" t="s">
        <v>7949</v>
      </c>
      <c r="J1360" s="597" t="s">
        <v>8167</v>
      </c>
      <c r="K1360" s="597" t="s">
        <v>1319</v>
      </c>
      <c r="L1360" s="597" t="s">
        <v>1322</v>
      </c>
      <c r="M1360" s="597" t="s">
        <v>285</v>
      </c>
      <c r="N1360" s="597" t="s">
        <v>8835</v>
      </c>
      <c r="O1360" s="597" t="s">
        <v>8835</v>
      </c>
      <c r="P1360" s="597" t="s">
        <v>8836</v>
      </c>
      <c r="Q1360" s="597">
        <v>2108</v>
      </c>
      <c r="R1360" s="621">
        <v>2065</v>
      </c>
      <c r="S1360" s="621">
        <v>1978</v>
      </c>
      <c r="T1360" s="621">
        <v>55</v>
      </c>
      <c r="U1360" s="621">
        <v>32</v>
      </c>
      <c r="V1360" s="621">
        <v>87</v>
      </c>
      <c r="W1360" s="622">
        <v>0.95789999999999997</v>
      </c>
      <c r="X1360" s="464">
        <v>0</v>
      </c>
      <c r="Y1360" s="464">
        <v>1</v>
      </c>
      <c r="Z1360" s="464">
        <v>1</v>
      </c>
      <c r="AA1360" s="464">
        <v>0</v>
      </c>
      <c r="AB1360" s="464" t="s">
        <v>1319</v>
      </c>
      <c r="AC1360" s="463" t="s">
        <v>8837</v>
      </c>
      <c r="AD1360" s="463"/>
      <c r="AE1360" s="463"/>
      <c r="AF1360" s="463"/>
      <c r="AG1360" s="463"/>
      <c r="AH1360" s="463"/>
      <c r="AI1360" s="463"/>
      <c r="AJ1360" s="460"/>
      <c r="AK1360" s="460"/>
      <c r="AL1360" s="460"/>
      <c r="AM1360" s="460"/>
      <c r="AN1360" s="460"/>
      <c r="AO1360" s="460"/>
      <c r="AP1360" s="463" t="s">
        <v>289</v>
      </c>
      <c r="AQ1360" s="463">
        <v>0</v>
      </c>
      <c r="AT1360" s="177" t="s">
        <v>1069</v>
      </c>
      <c r="AU1360" s="392" t="s">
        <v>8202</v>
      </c>
      <c r="AV1360" s="392" t="s">
        <v>8838</v>
      </c>
      <c r="AW1360" s="392" t="s">
        <v>8839</v>
      </c>
      <c r="AX1360" s="450" t="s">
        <v>4668</v>
      </c>
    </row>
    <row r="1361" spans="1:50" ht="35.15" hidden="1" customHeight="1">
      <c r="A1361" s="149">
        <v>1357</v>
      </c>
      <c r="B1361" s="597" t="s">
        <v>1319</v>
      </c>
      <c r="C1361" s="597"/>
      <c r="D1361" s="597" t="s">
        <v>8840</v>
      </c>
      <c r="E1361" s="597" t="s">
        <v>8841</v>
      </c>
      <c r="F1361" s="597" t="s">
        <v>281</v>
      </c>
      <c r="G1361" s="597">
        <v>1</v>
      </c>
      <c r="H1361" s="597">
        <v>0</v>
      </c>
      <c r="I1361" s="597" t="s">
        <v>7949</v>
      </c>
      <c r="J1361" s="597" t="s">
        <v>8101</v>
      </c>
      <c r="K1361" s="597" t="s">
        <v>1319</v>
      </c>
      <c r="L1361" s="597" t="s">
        <v>1322</v>
      </c>
      <c r="M1361" s="597" t="s">
        <v>285</v>
      </c>
      <c r="N1361" s="597" t="s">
        <v>8842</v>
      </c>
      <c r="O1361" s="597" t="s">
        <v>8842</v>
      </c>
      <c r="P1361" s="597" t="s">
        <v>8843</v>
      </c>
      <c r="Q1361" s="597">
        <v>2577</v>
      </c>
      <c r="R1361" s="621">
        <v>2948</v>
      </c>
      <c r="S1361" s="621">
        <v>2890</v>
      </c>
      <c r="T1361" s="621">
        <v>50</v>
      </c>
      <c r="U1361" s="621">
        <v>8</v>
      </c>
      <c r="V1361" s="621">
        <v>58</v>
      </c>
      <c r="W1361" s="622">
        <v>0.98029999999999995</v>
      </c>
      <c r="X1361" s="464">
        <v>1</v>
      </c>
      <c r="Y1361" s="464">
        <v>1</v>
      </c>
      <c r="Z1361" s="464">
        <v>1</v>
      </c>
      <c r="AA1361" s="464">
        <v>1</v>
      </c>
      <c r="AB1361" s="464" t="s">
        <v>1319</v>
      </c>
      <c r="AC1361" s="463" t="s">
        <v>8844</v>
      </c>
      <c r="AD1361" s="463"/>
      <c r="AE1361" s="463"/>
      <c r="AF1361" s="463"/>
      <c r="AG1361" s="463"/>
      <c r="AH1361" s="463"/>
      <c r="AI1361" s="463"/>
      <c r="AJ1361" s="460"/>
      <c r="AK1361" s="460"/>
      <c r="AL1361" s="460"/>
      <c r="AM1361" s="460"/>
      <c r="AN1361" s="460"/>
      <c r="AO1361" s="460"/>
      <c r="AP1361" s="463" t="s">
        <v>289</v>
      </c>
      <c r="AQ1361" s="463">
        <v>0</v>
      </c>
      <c r="AT1361" s="177" t="s">
        <v>1319</v>
      </c>
      <c r="AU1361" s="392" t="s">
        <v>8208</v>
      </c>
      <c r="AV1361" s="392" t="s">
        <v>8845</v>
      </c>
      <c r="AW1361" s="392" t="s">
        <v>8846</v>
      </c>
      <c r="AX1361" s="450" t="s">
        <v>8206</v>
      </c>
    </row>
    <row r="1362" spans="1:50" ht="35.15" hidden="1" customHeight="1">
      <c r="A1362" s="149">
        <v>1358</v>
      </c>
      <c r="B1362" s="597" t="s">
        <v>1319</v>
      </c>
      <c r="C1362" s="597"/>
      <c r="D1362" s="597" t="s">
        <v>8847</v>
      </c>
      <c r="E1362" s="597" t="s">
        <v>8848</v>
      </c>
      <c r="F1362" s="597" t="s">
        <v>281</v>
      </c>
      <c r="G1362" s="597">
        <v>1</v>
      </c>
      <c r="H1362" s="597">
        <v>0</v>
      </c>
      <c r="I1362" s="597" t="s">
        <v>7949</v>
      </c>
      <c r="J1362" s="597" t="s">
        <v>8362</v>
      </c>
      <c r="K1362" s="597" t="s">
        <v>7981</v>
      </c>
      <c r="L1362" s="597" t="s">
        <v>1322</v>
      </c>
      <c r="M1362" s="597" t="s">
        <v>285</v>
      </c>
      <c r="N1362" s="597" t="s">
        <v>2391</v>
      </c>
      <c r="O1362" s="597" t="s">
        <v>8849</v>
      </c>
      <c r="P1362" s="597" t="s">
        <v>8850</v>
      </c>
      <c r="Q1362" s="597">
        <v>2961</v>
      </c>
      <c r="R1362" s="621">
        <v>2960</v>
      </c>
      <c r="S1362" s="621">
        <v>1765</v>
      </c>
      <c r="T1362" s="621">
        <v>1154</v>
      </c>
      <c r="U1362" s="621">
        <v>41</v>
      </c>
      <c r="V1362" s="621">
        <v>1195</v>
      </c>
      <c r="W1362" s="622">
        <v>0.59630000000000005</v>
      </c>
      <c r="X1362" s="464">
        <v>0</v>
      </c>
      <c r="Y1362" s="464">
        <v>1</v>
      </c>
      <c r="Z1362" s="464">
        <v>1</v>
      </c>
      <c r="AA1362" s="464">
        <v>0</v>
      </c>
      <c r="AB1362" s="464" t="s">
        <v>1319</v>
      </c>
      <c r="AC1362" s="463" t="s">
        <v>8851</v>
      </c>
      <c r="AD1362" s="463"/>
      <c r="AE1362" s="463"/>
      <c r="AF1362" s="463"/>
      <c r="AG1362" s="463"/>
      <c r="AH1362" s="463"/>
      <c r="AI1362" s="463"/>
      <c r="AJ1362" s="460"/>
      <c r="AK1362" s="460"/>
      <c r="AL1362" s="460"/>
      <c r="AM1362" s="460"/>
      <c r="AN1362" s="460"/>
      <c r="AO1362" s="460"/>
      <c r="AP1362" s="463" t="s">
        <v>289</v>
      </c>
      <c r="AQ1362" s="463">
        <v>0</v>
      </c>
      <c r="AT1362" s="177" t="s">
        <v>1319</v>
      </c>
      <c r="AU1362" s="392" t="s">
        <v>8214</v>
      </c>
      <c r="AV1362" s="392" t="s">
        <v>8852</v>
      </c>
      <c r="AW1362" s="392" t="s">
        <v>8853</v>
      </c>
      <c r="AX1362" s="450" t="s">
        <v>8212</v>
      </c>
    </row>
    <row r="1363" spans="1:50" ht="35.15" hidden="1" customHeight="1">
      <c r="A1363" s="149">
        <v>1359</v>
      </c>
      <c r="B1363" s="597" t="s">
        <v>1319</v>
      </c>
      <c r="C1363" s="597"/>
      <c r="D1363" s="597" t="s">
        <v>8854</v>
      </c>
      <c r="E1363" s="597" t="s">
        <v>8855</v>
      </c>
      <c r="F1363" s="597" t="s">
        <v>281</v>
      </c>
      <c r="G1363" s="597">
        <v>1</v>
      </c>
      <c r="H1363" s="597">
        <v>0</v>
      </c>
      <c r="I1363" s="597" t="s">
        <v>7949</v>
      </c>
      <c r="J1363" s="597" t="s">
        <v>8072</v>
      </c>
      <c r="K1363" s="597" t="s">
        <v>2300</v>
      </c>
      <c r="L1363" s="597" t="s">
        <v>1322</v>
      </c>
      <c r="M1363" s="597" t="s">
        <v>285</v>
      </c>
      <c r="N1363" s="597" t="s">
        <v>8855</v>
      </c>
      <c r="O1363" s="597" t="s">
        <v>8855</v>
      </c>
      <c r="P1363" s="597" t="s">
        <v>8856</v>
      </c>
      <c r="Q1363" s="597">
        <v>2433</v>
      </c>
      <c r="R1363" s="621">
        <v>2433</v>
      </c>
      <c r="S1363" s="621">
        <v>2429</v>
      </c>
      <c r="T1363" s="621">
        <v>0</v>
      </c>
      <c r="U1363" s="621">
        <v>4</v>
      </c>
      <c r="V1363" s="621">
        <v>4</v>
      </c>
      <c r="W1363" s="622">
        <v>0.99839999999999995</v>
      </c>
      <c r="X1363" s="464">
        <v>1</v>
      </c>
      <c r="Y1363" s="464">
        <v>1</v>
      </c>
      <c r="Z1363" s="464">
        <v>0</v>
      </c>
      <c r="AA1363" s="464">
        <v>0</v>
      </c>
      <c r="AB1363" s="464" t="s">
        <v>1319</v>
      </c>
      <c r="AC1363" s="463" t="s">
        <v>8857</v>
      </c>
      <c r="AD1363" s="463"/>
      <c r="AE1363" s="463"/>
      <c r="AF1363" s="463"/>
      <c r="AG1363" s="463"/>
      <c r="AH1363" s="463"/>
      <c r="AI1363" s="463"/>
      <c r="AJ1363" s="460"/>
      <c r="AK1363" s="460"/>
      <c r="AL1363" s="460"/>
      <c r="AM1363" s="460"/>
      <c r="AN1363" s="460"/>
      <c r="AO1363" s="460"/>
      <c r="AP1363" s="463" t="s">
        <v>289</v>
      </c>
      <c r="AQ1363" s="463">
        <v>0</v>
      </c>
      <c r="AT1363" s="177" t="s">
        <v>1319</v>
      </c>
      <c r="AU1363" s="392" t="s">
        <v>8219</v>
      </c>
      <c r="AV1363" s="392" t="s">
        <v>8858</v>
      </c>
      <c r="AW1363" s="392" t="s">
        <v>8859</v>
      </c>
      <c r="AX1363" s="450" t="s">
        <v>8217</v>
      </c>
    </row>
    <row r="1364" spans="1:50" ht="35.15" hidden="1" customHeight="1">
      <c r="A1364" s="149">
        <v>1360</v>
      </c>
      <c r="B1364" s="597" t="s">
        <v>1319</v>
      </c>
      <c r="C1364" s="597"/>
      <c r="D1364" s="597" t="s">
        <v>8860</v>
      </c>
      <c r="E1364" s="597" t="s">
        <v>8861</v>
      </c>
      <c r="F1364" s="597" t="s">
        <v>281</v>
      </c>
      <c r="G1364" s="597">
        <v>1</v>
      </c>
      <c r="H1364" s="597">
        <v>0</v>
      </c>
      <c r="I1364" s="597" t="s">
        <v>7949</v>
      </c>
      <c r="J1364" s="597" t="s">
        <v>8251</v>
      </c>
      <c r="K1364" s="597" t="s">
        <v>2300</v>
      </c>
      <c r="L1364" s="597" t="s">
        <v>1322</v>
      </c>
      <c r="M1364" s="597" t="s">
        <v>285</v>
      </c>
      <c r="N1364" s="597" t="s">
        <v>8862</v>
      </c>
      <c r="O1364" s="597" t="s">
        <v>8862</v>
      </c>
      <c r="P1364" s="597" t="s">
        <v>8863</v>
      </c>
      <c r="Q1364" s="597">
        <v>2012</v>
      </c>
      <c r="R1364" s="621">
        <v>2012</v>
      </c>
      <c r="S1364" s="621">
        <v>1972</v>
      </c>
      <c r="T1364" s="621">
        <v>40</v>
      </c>
      <c r="U1364" s="621">
        <v>0</v>
      </c>
      <c r="V1364" s="621">
        <v>40</v>
      </c>
      <c r="W1364" s="622">
        <v>0.98009999999999997</v>
      </c>
      <c r="X1364" s="464">
        <v>1</v>
      </c>
      <c r="Y1364" s="464">
        <v>1</v>
      </c>
      <c r="Z1364" s="464">
        <v>1</v>
      </c>
      <c r="AA1364" s="464">
        <v>1</v>
      </c>
      <c r="AB1364" s="464" t="s">
        <v>1319</v>
      </c>
      <c r="AC1364" s="463" t="s">
        <v>8864</v>
      </c>
      <c r="AD1364" s="463"/>
      <c r="AE1364" s="463"/>
      <c r="AF1364" s="463"/>
      <c r="AG1364" s="463"/>
      <c r="AH1364" s="463"/>
      <c r="AI1364" s="463"/>
      <c r="AJ1364" s="460"/>
      <c r="AK1364" s="460"/>
      <c r="AL1364" s="460"/>
      <c r="AM1364" s="460"/>
      <c r="AN1364" s="460"/>
      <c r="AO1364" s="460"/>
      <c r="AP1364" s="463" t="s">
        <v>289</v>
      </c>
      <c r="AQ1364" s="463">
        <v>0</v>
      </c>
      <c r="AT1364" s="177" t="s">
        <v>1069</v>
      </c>
      <c r="AU1364" s="392" t="s">
        <v>8225</v>
      </c>
      <c r="AV1364" s="392" t="s">
        <v>8865</v>
      </c>
      <c r="AW1364" s="392" t="s">
        <v>8223</v>
      </c>
      <c r="AX1364" s="450" t="s">
        <v>8223</v>
      </c>
    </row>
    <row r="1365" spans="1:50" ht="35.15" hidden="1" customHeight="1">
      <c r="A1365" s="149">
        <v>1361</v>
      </c>
      <c r="B1365" s="597" t="s">
        <v>1319</v>
      </c>
      <c r="C1365" s="597"/>
      <c r="D1365" s="597" t="s">
        <v>8866</v>
      </c>
      <c r="E1365" s="597" t="s">
        <v>2238</v>
      </c>
      <c r="F1365" s="597" t="s">
        <v>281</v>
      </c>
      <c r="G1365" s="597">
        <v>1</v>
      </c>
      <c r="H1365" s="597">
        <v>0</v>
      </c>
      <c r="I1365" s="597" t="s">
        <v>7949</v>
      </c>
      <c r="J1365" s="597" t="s">
        <v>8251</v>
      </c>
      <c r="K1365" s="597" t="s">
        <v>2300</v>
      </c>
      <c r="L1365" s="597" t="s">
        <v>1322</v>
      </c>
      <c r="M1365" s="597" t="s">
        <v>285</v>
      </c>
      <c r="N1365" s="597" t="s">
        <v>2238</v>
      </c>
      <c r="O1365" s="597" t="s">
        <v>2238</v>
      </c>
      <c r="P1365" s="597" t="s">
        <v>8867</v>
      </c>
      <c r="Q1365" s="597">
        <v>2032</v>
      </c>
      <c r="R1365" s="621">
        <v>2105</v>
      </c>
      <c r="S1365" s="621">
        <v>1970</v>
      </c>
      <c r="T1365" s="621">
        <v>25</v>
      </c>
      <c r="U1365" s="621">
        <v>110</v>
      </c>
      <c r="V1365" s="621">
        <v>135</v>
      </c>
      <c r="W1365" s="622">
        <v>0.93589999999999995</v>
      </c>
      <c r="X1365" s="464">
        <v>0</v>
      </c>
      <c r="Y1365" s="464">
        <v>1</v>
      </c>
      <c r="Z1365" s="464">
        <v>1</v>
      </c>
      <c r="AA1365" s="464">
        <v>0</v>
      </c>
      <c r="AB1365" s="464" t="s">
        <v>1319</v>
      </c>
      <c r="AC1365" s="463" t="s">
        <v>8868</v>
      </c>
      <c r="AD1365" s="463"/>
      <c r="AE1365" s="463"/>
      <c r="AF1365" s="463"/>
      <c r="AG1365" s="463"/>
      <c r="AH1365" s="463"/>
      <c r="AI1365" s="463"/>
      <c r="AJ1365" s="460"/>
      <c r="AK1365" s="460"/>
      <c r="AL1365" s="460"/>
      <c r="AM1365" s="460"/>
      <c r="AN1365" s="460"/>
      <c r="AO1365" s="460"/>
      <c r="AP1365" s="463" t="s">
        <v>289</v>
      </c>
      <c r="AQ1365" s="463">
        <v>0</v>
      </c>
      <c r="AT1365" s="177" t="s">
        <v>1319</v>
      </c>
      <c r="AU1365" s="392" t="s">
        <v>8231</v>
      </c>
      <c r="AV1365" s="392" t="s">
        <v>8869</v>
      </c>
      <c r="AW1365" s="392" t="s">
        <v>8870</v>
      </c>
      <c r="AX1365" s="450" t="s">
        <v>8228</v>
      </c>
    </row>
    <row r="1366" spans="1:50" ht="35.15" hidden="1" customHeight="1">
      <c r="A1366" s="149">
        <v>1362</v>
      </c>
      <c r="B1366" s="597" t="s">
        <v>1069</v>
      </c>
      <c r="C1366" s="597"/>
      <c r="D1366" s="597" t="s">
        <v>8871</v>
      </c>
      <c r="E1366" s="597" t="s">
        <v>8872</v>
      </c>
      <c r="F1366" s="597" t="s">
        <v>281</v>
      </c>
      <c r="G1366" s="597">
        <v>1</v>
      </c>
      <c r="H1366" s="597">
        <v>0</v>
      </c>
      <c r="I1366" s="597" t="s">
        <v>7949</v>
      </c>
      <c r="J1366" s="597" t="s">
        <v>8139</v>
      </c>
      <c r="K1366" s="597" t="s">
        <v>2605</v>
      </c>
      <c r="L1366" s="597" t="s">
        <v>1116</v>
      </c>
      <c r="M1366" s="597" t="s">
        <v>285</v>
      </c>
      <c r="N1366" s="597" t="s">
        <v>8138</v>
      </c>
      <c r="O1366" s="597" t="s">
        <v>8138</v>
      </c>
      <c r="P1366" s="597" t="s">
        <v>8873</v>
      </c>
      <c r="Q1366" s="597">
        <v>2282</v>
      </c>
      <c r="R1366" s="621">
        <v>2292</v>
      </c>
      <c r="S1366" s="621">
        <v>2292</v>
      </c>
      <c r="T1366" s="621">
        <v>0</v>
      </c>
      <c r="U1366" s="621">
        <v>0</v>
      </c>
      <c r="V1366" s="621">
        <v>0</v>
      </c>
      <c r="W1366" s="622">
        <v>1</v>
      </c>
      <c r="X1366" s="464">
        <v>1</v>
      </c>
      <c r="Y1366" s="464">
        <v>1</v>
      </c>
      <c r="Z1366" s="464">
        <v>1</v>
      </c>
      <c r="AA1366" s="464">
        <v>1</v>
      </c>
      <c r="AB1366" s="464" t="s">
        <v>1069</v>
      </c>
      <c r="AC1366" s="463" t="s">
        <v>8874</v>
      </c>
      <c r="AD1366" s="463"/>
      <c r="AE1366" s="463"/>
      <c r="AF1366" s="463"/>
      <c r="AG1366" s="463"/>
      <c r="AH1366" s="463"/>
      <c r="AI1366" s="463"/>
      <c r="AJ1366" s="460"/>
      <c r="AK1366" s="460"/>
      <c r="AL1366" s="460"/>
      <c r="AM1366" s="460"/>
      <c r="AN1366" s="460"/>
      <c r="AO1366" s="460"/>
      <c r="AP1366" s="463" t="s">
        <v>289</v>
      </c>
      <c r="AQ1366" s="463">
        <v>0</v>
      </c>
      <c r="AT1366" s="177" t="s">
        <v>1069</v>
      </c>
      <c r="AU1366" s="594" t="s">
        <v>8238</v>
      </c>
      <c r="AV1366" s="392" t="s">
        <v>8875</v>
      </c>
      <c r="AW1366" s="595" t="s">
        <v>1781</v>
      </c>
      <c r="AX1366" s="450" t="s">
        <v>8235</v>
      </c>
    </row>
    <row r="1367" spans="1:50" ht="35.15" hidden="1" customHeight="1">
      <c r="A1367" s="149">
        <v>1363</v>
      </c>
      <c r="B1367" s="597" t="s">
        <v>1069</v>
      </c>
      <c r="C1367" s="597"/>
      <c r="D1367" s="597" t="s">
        <v>8876</v>
      </c>
      <c r="E1367" s="597" t="s">
        <v>8877</v>
      </c>
      <c r="F1367" s="597" t="s">
        <v>281</v>
      </c>
      <c r="G1367" s="597">
        <v>1</v>
      </c>
      <c r="H1367" s="597">
        <v>0</v>
      </c>
      <c r="I1367" s="597" t="s">
        <v>7949</v>
      </c>
      <c r="J1367" s="597" t="s">
        <v>8139</v>
      </c>
      <c r="K1367" s="597" t="s">
        <v>2605</v>
      </c>
      <c r="L1367" s="597" t="s">
        <v>1116</v>
      </c>
      <c r="M1367" s="597" t="s">
        <v>285</v>
      </c>
      <c r="N1367" s="597" t="s">
        <v>8138</v>
      </c>
      <c r="O1367" s="597" t="s">
        <v>8138</v>
      </c>
      <c r="P1367" s="597" t="s">
        <v>8878</v>
      </c>
      <c r="Q1367" s="597">
        <v>2166</v>
      </c>
      <c r="R1367" s="621">
        <v>2170</v>
      </c>
      <c r="S1367" s="621">
        <v>2128</v>
      </c>
      <c r="T1367" s="621">
        <v>24</v>
      </c>
      <c r="U1367" s="621">
        <v>18</v>
      </c>
      <c r="V1367" s="621">
        <v>42</v>
      </c>
      <c r="W1367" s="622">
        <v>0.98060000000000003</v>
      </c>
      <c r="X1367" s="464">
        <v>1</v>
      </c>
      <c r="Y1367" s="464">
        <v>1</v>
      </c>
      <c r="Z1367" s="464">
        <v>1</v>
      </c>
      <c r="AA1367" s="464">
        <v>1</v>
      </c>
      <c r="AB1367" s="464" t="s">
        <v>1069</v>
      </c>
      <c r="AC1367" s="463" t="s">
        <v>8879</v>
      </c>
      <c r="AD1367" s="463"/>
      <c r="AE1367" s="463"/>
      <c r="AF1367" s="463"/>
      <c r="AG1367" s="463"/>
      <c r="AH1367" s="463"/>
      <c r="AI1367" s="463"/>
      <c r="AJ1367" s="460"/>
      <c r="AK1367" s="460"/>
      <c r="AL1367" s="460"/>
      <c r="AM1367" s="460"/>
      <c r="AN1367" s="460"/>
      <c r="AO1367" s="460"/>
      <c r="AP1367" s="463" t="s">
        <v>289</v>
      </c>
      <c r="AQ1367" s="463">
        <v>0</v>
      </c>
      <c r="AT1367" s="177" t="s">
        <v>1319</v>
      </c>
      <c r="AU1367" s="392" t="s">
        <v>8247</v>
      </c>
      <c r="AV1367" s="392" t="s">
        <v>8880</v>
      </c>
      <c r="AW1367" s="392" t="s">
        <v>8881</v>
      </c>
      <c r="AX1367" s="450" t="s">
        <v>8242</v>
      </c>
    </row>
    <row r="1368" spans="1:50" ht="35.15" hidden="1" customHeight="1">
      <c r="A1368" s="149">
        <v>1364</v>
      </c>
      <c r="B1368" s="597" t="s">
        <v>1069</v>
      </c>
      <c r="C1368" s="597"/>
      <c r="D1368" s="597" t="s">
        <v>8882</v>
      </c>
      <c r="E1368" s="597" t="s">
        <v>8883</v>
      </c>
      <c r="F1368" s="597" t="s">
        <v>281</v>
      </c>
      <c r="G1368" s="597">
        <v>2</v>
      </c>
      <c r="H1368" s="597">
        <v>0</v>
      </c>
      <c r="I1368" s="597" t="s">
        <v>7949</v>
      </c>
      <c r="J1368" s="597" t="s">
        <v>8139</v>
      </c>
      <c r="K1368" s="597" t="s">
        <v>2605</v>
      </c>
      <c r="L1368" s="597" t="s">
        <v>1116</v>
      </c>
      <c r="M1368" s="597" t="s">
        <v>285</v>
      </c>
      <c r="N1368" s="597" t="s">
        <v>8883</v>
      </c>
      <c r="O1368" s="597" t="s">
        <v>8883</v>
      </c>
      <c r="P1368" s="597" t="s">
        <v>8884</v>
      </c>
      <c r="Q1368" s="597">
        <v>3061</v>
      </c>
      <c r="R1368" s="621">
        <v>3030</v>
      </c>
      <c r="S1368" s="621">
        <v>2970</v>
      </c>
      <c r="T1368" s="621">
        <v>60</v>
      </c>
      <c r="U1368" s="621">
        <v>0</v>
      </c>
      <c r="V1368" s="621">
        <v>60</v>
      </c>
      <c r="W1368" s="622">
        <v>0.98019999999999996</v>
      </c>
      <c r="X1368" s="464">
        <v>1</v>
      </c>
      <c r="Y1368" s="464">
        <v>1</v>
      </c>
      <c r="Z1368" s="464">
        <v>1</v>
      </c>
      <c r="AA1368" s="464">
        <v>1</v>
      </c>
      <c r="AB1368" s="464" t="s">
        <v>1069</v>
      </c>
      <c r="AC1368" s="463" t="s">
        <v>8885</v>
      </c>
      <c r="AD1368" s="463" t="s">
        <v>8886</v>
      </c>
      <c r="AE1368" s="463"/>
      <c r="AF1368" s="463"/>
      <c r="AG1368" s="463"/>
      <c r="AH1368" s="463"/>
      <c r="AI1368" s="463"/>
      <c r="AJ1368" s="460"/>
      <c r="AK1368" s="460"/>
      <c r="AL1368" s="460"/>
      <c r="AM1368" s="460"/>
      <c r="AN1368" s="460"/>
      <c r="AO1368" s="460"/>
      <c r="AP1368" s="463" t="s">
        <v>289</v>
      </c>
      <c r="AQ1368" s="463">
        <v>0</v>
      </c>
      <c r="AT1368" s="177" t="s">
        <v>1319</v>
      </c>
      <c r="AU1368" s="392" t="s">
        <v>8253</v>
      </c>
      <c r="AV1368" s="392" t="s">
        <v>8887</v>
      </c>
      <c r="AW1368" s="392" t="s">
        <v>8888</v>
      </c>
      <c r="AX1368" s="450" t="s">
        <v>8250</v>
      </c>
    </row>
    <row r="1369" spans="1:50" ht="35.15" hidden="1" customHeight="1">
      <c r="A1369" s="149">
        <v>1365</v>
      </c>
      <c r="B1369" s="597" t="s">
        <v>1319</v>
      </c>
      <c r="C1369" s="597"/>
      <c r="D1369" s="597" t="s">
        <v>8889</v>
      </c>
      <c r="E1369" s="597" t="s">
        <v>8890</v>
      </c>
      <c r="F1369" s="597" t="s">
        <v>281</v>
      </c>
      <c r="G1369" s="597">
        <v>1</v>
      </c>
      <c r="H1369" s="597">
        <v>0</v>
      </c>
      <c r="I1369" s="597" t="s">
        <v>7949</v>
      </c>
      <c r="J1369" s="597" t="s">
        <v>8028</v>
      </c>
      <c r="K1369" s="597" t="s">
        <v>2300</v>
      </c>
      <c r="L1369" s="597" t="s">
        <v>1322</v>
      </c>
      <c r="M1369" s="597" t="s">
        <v>285</v>
      </c>
      <c r="N1369" s="597" t="s">
        <v>8458</v>
      </c>
      <c r="O1369" s="597" t="s">
        <v>8458</v>
      </c>
      <c r="P1369" s="597" t="s">
        <v>8891</v>
      </c>
      <c r="Q1369" s="597">
        <v>2441</v>
      </c>
      <c r="R1369" s="621">
        <v>2372</v>
      </c>
      <c r="S1369" s="621">
        <v>2372</v>
      </c>
      <c r="T1369" s="621">
        <v>0</v>
      </c>
      <c r="U1369" s="621">
        <v>0</v>
      </c>
      <c r="V1369" s="621">
        <v>0</v>
      </c>
      <c r="W1369" s="622">
        <v>1</v>
      </c>
      <c r="X1369" s="464">
        <v>1</v>
      </c>
      <c r="Y1369" s="464">
        <v>1</v>
      </c>
      <c r="Z1369" s="464">
        <v>1</v>
      </c>
      <c r="AA1369" s="464">
        <v>1</v>
      </c>
      <c r="AB1369" s="464" t="s">
        <v>1319</v>
      </c>
      <c r="AC1369" s="463" t="s">
        <v>8892</v>
      </c>
      <c r="AD1369" s="463"/>
      <c r="AE1369" s="463"/>
      <c r="AF1369" s="463"/>
      <c r="AG1369" s="463"/>
      <c r="AH1369" s="463"/>
      <c r="AI1369" s="463"/>
      <c r="AJ1369" s="460"/>
      <c r="AK1369" s="460"/>
      <c r="AL1369" s="460"/>
      <c r="AM1369" s="460"/>
      <c r="AN1369" s="460"/>
      <c r="AO1369" s="460"/>
      <c r="AP1369" s="463" t="s">
        <v>289</v>
      </c>
      <c r="AQ1369" s="463">
        <v>0</v>
      </c>
      <c r="AT1369" s="177" t="s">
        <v>1319</v>
      </c>
      <c r="AU1369" s="392" t="s">
        <v>8258</v>
      </c>
      <c r="AV1369" s="392" t="s">
        <v>8893</v>
      </c>
      <c r="AW1369" s="392" t="s">
        <v>8256</v>
      </c>
      <c r="AX1369" s="450" t="s">
        <v>8256</v>
      </c>
    </row>
    <row r="1370" spans="1:50" ht="35.15" hidden="1" customHeight="1">
      <c r="A1370" s="149">
        <v>1366</v>
      </c>
      <c r="B1370" s="597" t="s">
        <v>1319</v>
      </c>
      <c r="C1370" s="597"/>
      <c r="D1370" s="597" t="s">
        <v>8894</v>
      </c>
      <c r="E1370" s="597" t="s">
        <v>8758</v>
      </c>
      <c r="F1370" s="597" t="s">
        <v>1400</v>
      </c>
      <c r="G1370" s="597">
        <v>1</v>
      </c>
      <c r="H1370" s="597">
        <v>1</v>
      </c>
      <c r="I1370" s="597" t="s">
        <v>7949</v>
      </c>
      <c r="J1370" s="597" t="s">
        <v>580</v>
      </c>
      <c r="K1370" s="597" t="s">
        <v>1319</v>
      </c>
      <c r="L1370" s="597" t="s">
        <v>1322</v>
      </c>
      <c r="M1370" s="597" t="s">
        <v>285</v>
      </c>
      <c r="N1370" s="597" t="s">
        <v>8758</v>
      </c>
      <c r="O1370" s="597" t="s">
        <v>8758</v>
      </c>
      <c r="P1370" s="597" t="s">
        <v>8895</v>
      </c>
      <c r="Q1370" s="597">
        <v>2778</v>
      </c>
      <c r="R1370" s="621">
        <v>2604</v>
      </c>
      <c r="S1370" s="621">
        <v>2524</v>
      </c>
      <c r="T1370" s="621">
        <v>78</v>
      </c>
      <c r="U1370" s="621">
        <v>2</v>
      </c>
      <c r="V1370" s="621">
        <v>80</v>
      </c>
      <c r="W1370" s="622">
        <v>0.96930000000000005</v>
      </c>
      <c r="X1370" s="464">
        <v>0</v>
      </c>
      <c r="Y1370" s="464">
        <v>1</v>
      </c>
      <c r="Z1370" s="464">
        <v>1</v>
      </c>
      <c r="AA1370" s="464">
        <v>0</v>
      </c>
      <c r="AB1370" s="464" t="s">
        <v>1319</v>
      </c>
      <c r="AC1370" s="463" t="s">
        <v>8896</v>
      </c>
      <c r="AD1370" s="463"/>
      <c r="AE1370" s="463"/>
      <c r="AF1370" s="463"/>
      <c r="AG1370" s="463"/>
      <c r="AH1370" s="463"/>
      <c r="AI1370" s="463"/>
      <c r="AJ1370" s="460" t="s">
        <v>8027</v>
      </c>
      <c r="AK1370" s="460"/>
      <c r="AL1370" s="460"/>
      <c r="AM1370" s="460"/>
      <c r="AN1370" s="460"/>
      <c r="AO1370" s="460"/>
      <c r="AP1370" s="463" t="s">
        <v>289</v>
      </c>
      <c r="AQ1370" s="463">
        <v>0</v>
      </c>
      <c r="AT1370" s="177" t="s">
        <v>1319</v>
      </c>
      <c r="AU1370" s="392" t="s">
        <v>8269</v>
      </c>
      <c r="AV1370" s="392" t="s">
        <v>8897</v>
      </c>
      <c r="AW1370" s="392" t="s">
        <v>8898</v>
      </c>
      <c r="AX1370" s="450" t="s">
        <v>8267</v>
      </c>
    </row>
    <row r="1371" spans="1:50" ht="35.15" hidden="1" customHeight="1">
      <c r="A1371" s="149">
        <v>1367</v>
      </c>
      <c r="B1371" s="597" t="s">
        <v>1319</v>
      </c>
      <c r="C1371" s="597"/>
      <c r="D1371" s="597" t="s">
        <v>8899</v>
      </c>
      <c r="E1371" s="597" t="s">
        <v>8900</v>
      </c>
      <c r="F1371" s="597" t="s">
        <v>281</v>
      </c>
      <c r="G1371" s="597">
        <v>1</v>
      </c>
      <c r="H1371" s="597">
        <v>0</v>
      </c>
      <c r="I1371" s="597" t="s">
        <v>7949</v>
      </c>
      <c r="J1371" s="597" t="s">
        <v>8167</v>
      </c>
      <c r="K1371" s="597" t="s">
        <v>1319</v>
      </c>
      <c r="L1371" s="597" t="s">
        <v>1322</v>
      </c>
      <c r="M1371" s="597" t="s">
        <v>285</v>
      </c>
      <c r="N1371" s="597" t="s">
        <v>8166</v>
      </c>
      <c r="O1371" s="597" t="s">
        <v>8166</v>
      </c>
      <c r="P1371" s="597" t="s">
        <v>8901</v>
      </c>
      <c r="Q1371" s="597">
        <v>2254</v>
      </c>
      <c r="R1371" s="621">
        <v>2350</v>
      </c>
      <c r="S1371" s="621">
        <v>2281</v>
      </c>
      <c r="T1371" s="621">
        <v>32</v>
      </c>
      <c r="U1371" s="621">
        <v>37</v>
      </c>
      <c r="V1371" s="621">
        <v>69</v>
      </c>
      <c r="W1371" s="622">
        <v>0.97060000000000002</v>
      </c>
      <c r="X1371" s="464">
        <v>0</v>
      </c>
      <c r="Y1371" s="464">
        <v>1</v>
      </c>
      <c r="Z1371" s="464">
        <v>1</v>
      </c>
      <c r="AA1371" s="464">
        <v>0</v>
      </c>
      <c r="AB1371" s="464" t="s">
        <v>1319</v>
      </c>
      <c r="AC1371" s="463" t="s">
        <v>8902</v>
      </c>
      <c r="AD1371" s="463"/>
      <c r="AE1371" s="463"/>
      <c r="AF1371" s="463"/>
      <c r="AG1371" s="463"/>
      <c r="AH1371" s="463"/>
      <c r="AI1371" s="463"/>
      <c r="AJ1371" s="460"/>
      <c r="AK1371" s="460"/>
      <c r="AL1371" s="460"/>
      <c r="AM1371" s="460"/>
      <c r="AN1371" s="460"/>
      <c r="AO1371" s="460"/>
      <c r="AP1371" s="463" t="s">
        <v>289</v>
      </c>
      <c r="AQ1371" s="463">
        <v>0</v>
      </c>
      <c r="AT1371" s="177" t="s">
        <v>1319</v>
      </c>
      <c r="AU1371" s="392" t="s">
        <v>8275</v>
      </c>
      <c r="AV1371" s="392" t="s">
        <v>8903</v>
      </c>
      <c r="AW1371" s="392" t="s">
        <v>8904</v>
      </c>
      <c r="AX1371" s="450" t="s">
        <v>8273</v>
      </c>
    </row>
    <row r="1372" spans="1:50" ht="35.15" hidden="1" customHeight="1">
      <c r="A1372" s="149">
        <v>1368</v>
      </c>
      <c r="B1372" s="597" t="s">
        <v>279</v>
      </c>
      <c r="C1372" s="597"/>
      <c r="D1372" s="597" t="s">
        <v>8905</v>
      </c>
      <c r="E1372" s="597" t="s">
        <v>8906</v>
      </c>
      <c r="F1372" s="597" t="s">
        <v>281</v>
      </c>
      <c r="G1372" s="597">
        <v>2</v>
      </c>
      <c r="H1372" s="597">
        <v>0</v>
      </c>
      <c r="I1372" s="597" t="s">
        <v>7949</v>
      </c>
      <c r="J1372" s="597" t="s">
        <v>8095</v>
      </c>
      <c r="K1372" s="597" t="s">
        <v>8058</v>
      </c>
      <c r="L1372" s="597" t="s">
        <v>284</v>
      </c>
      <c r="M1372" s="597" t="s">
        <v>285</v>
      </c>
      <c r="N1372" s="597" t="s">
        <v>8906</v>
      </c>
      <c r="O1372" s="597" t="s">
        <v>8907</v>
      </c>
      <c r="P1372" s="597" t="s">
        <v>8908</v>
      </c>
      <c r="Q1372" s="597">
        <v>6286</v>
      </c>
      <c r="R1372" s="621">
        <v>6322</v>
      </c>
      <c r="S1372" s="621">
        <v>6011</v>
      </c>
      <c r="T1372" s="621">
        <v>299</v>
      </c>
      <c r="U1372" s="621">
        <v>12</v>
      </c>
      <c r="V1372" s="621">
        <v>311</v>
      </c>
      <c r="W1372" s="622">
        <v>0.95079999999999998</v>
      </c>
      <c r="X1372" s="464">
        <v>0</v>
      </c>
      <c r="Y1372" s="464">
        <v>0</v>
      </c>
      <c r="Z1372" s="464">
        <v>1</v>
      </c>
      <c r="AA1372" s="464">
        <v>0</v>
      </c>
      <c r="AB1372" s="464" t="s">
        <v>279</v>
      </c>
      <c r="AC1372" s="463" t="s">
        <v>8909</v>
      </c>
      <c r="AD1372" s="463" t="s">
        <v>8910</v>
      </c>
      <c r="AE1372" s="463"/>
      <c r="AF1372" s="463"/>
      <c r="AG1372" s="463"/>
      <c r="AH1372" s="463"/>
      <c r="AI1372" s="463"/>
      <c r="AJ1372" s="460"/>
      <c r="AK1372" s="460"/>
      <c r="AL1372" s="460"/>
      <c r="AM1372" s="460"/>
      <c r="AN1372" s="460"/>
      <c r="AO1372" s="460"/>
      <c r="AP1372" s="463" t="s">
        <v>289</v>
      </c>
      <c r="AQ1372" s="463">
        <v>0</v>
      </c>
      <c r="AT1372" s="177" t="s">
        <v>1319</v>
      </c>
      <c r="AU1372" s="392" t="s">
        <v>8280</v>
      </c>
      <c r="AV1372" s="392" t="s">
        <v>8911</v>
      </c>
      <c r="AW1372" s="392" t="s">
        <v>8278</v>
      </c>
      <c r="AX1372" s="450" t="s">
        <v>8278</v>
      </c>
    </row>
    <row r="1373" spans="1:50" ht="35.15" hidden="1" customHeight="1">
      <c r="A1373" s="149">
        <v>1369</v>
      </c>
      <c r="B1373" s="597" t="s">
        <v>279</v>
      </c>
      <c r="C1373" s="597"/>
      <c r="D1373" s="597" t="s">
        <v>8912</v>
      </c>
      <c r="E1373" s="597" t="s">
        <v>8913</v>
      </c>
      <c r="F1373" s="597" t="s">
        <v>281</v>
      </c>
      <c r="G1373" s="597">
        <v>1</v>
      </c>
      <c r="H1373" s="597">
        <v>0</v>
      </c>
      <c r="I1373" s="597" t="s">
        <v>7949</v>
      </c>
      <c r="J1373" s="597" t="s">
        <v>8072</v>
      </c>
      <c r="K1373" s="597" t="s">
        <v>279</v>
      </c>
      <c r="L1373" s="597" t="s">
        <v>284</v>
      </c>
      <c r="M1373" s="597" t="s">
        <v>285</v>
      </c>
      <c r="N1373" s="597" t="s">
        <v>8913</v>
      </c>
      <c r="O1373" s="597" t="s">
        <v>8913</v>
      </c>
      <c r="P1373" s="597" t="s">
        <v>8914</v>
      </c>
      <c r="Q1373" s="597">
        <v>2435</v>
      </c>
      <c r="R1373" s="621">
        <v>2535</v>
      </c>
      <c r="S1373" s="621">
        <v>2486</v>
      </c>
      <c r="T1373" s="621">
        <v>23</v>
      </c>
      <c r="U1373" s="621">
        <v>26</v>
      </c>
      <c r="V1373" s="621">
        <v>49</v>
      </c>
      <c r="W1373" s="622">
        <v>0.98070000000000002</v>
      </c>
      <c r="X1373" s="464">
        <v>1</v>
      </c>
      <c r="Y1373" s="464">
        <v>1</v>
      </c>
      <c r="Z1373" s="464">
        <v>1</v>
      </c>
      <c r="AA1373" s="464">
        <v>1</v>
      </c>
      <c r="AB1373" s="464" t="s">
        <v>279</v>
      </c>
      <c r="AC1373" s="463" t="s">
        <v>8915</v>
      </c>
      <c r="AD1373" s="463"/>
      <c r="AE1373" s="463"/>
      <c r="AF1373" s="463"/>
      <c r="AG1373" s="463"/>
      <c r="AH1373" s="463"/>
      <c r="AI1373" s="463"/>
      <c r="AJ1373" s="460"/>
      <c r="AK1373" s="460"/>
      <c r="AL1373" s="460"/>
      <c r="AM1373" s="460"/>
      <c r="AN1373" s="460"/>
      <c r="AO1373" s="460"/>
      <c r="AP1373" s="463" t="s">
        <v>289</v>
      </c>
      <c r="AQ1373" s="463">
        <v>0</v>
      </c>
      <c r="AT1373" s="177" t="s">
        <v>1319</v>
      </c>
      <c r="AU1373" s="392" t="s">
        <v>8286</v>
      </c>
      <c r="AV1373" s="392" t="s">
        <v>8916</v>
      </c>
      <c r="AW1373" s="392" t="s">
        <v>8917</v>
      </c>
      <c r="AX1373" s="450" t="s">
        <v>8284</v>
      </c>
    </row>
    <row r="1374" spans="1:50" ht="35.15" hidden="1" customHeight="1">
      <c r="A1374" s="149">
        <v>1370</v>
      </c>
      <c r="B1374" s="597" t="s">
        <v>1069</v>
      </c>
      <c r="C1374" s="597"/>
      <c r="D1374" s="597" t="s">
        <v>8918</v>
      </c>
      <c r="E1374" s="597" t="s">
        <v>8919</v>
      </c>
      <c r="F1374" s="597" t="s">
        <v>281</v>
      </c>
      <c r="G1374" s="597">
        <v>1</v>
      </c>
      <c r="H1374" s="597">
        <v>0</v>
      </c>
      <c r="I1374" s="597" t="s">
        <v>7949</v>
      </c>
      <c r="J1374" s="597" t="s">
        <v>8362</v>
      </c>
      <c r="K1374" s="597" t="s">
        <v>1114</v>
      </c>
      <c r="L1374" s="597" t="s">
        <v>1116</v>
      </c>
      <c r="M1374" s="597" t="s">
        <v>285</v>
      </c>
      <c r="N1374" s="597" t="s">
        <v>8919</v>
      </c>
      <c r="O1374" s="597" t="s">
        <v>8919</v>
      </c>
      <c r="P1374" s="597" t="s">
        <v>8920</v>
      </c>
      <c r="Q1374" s="597">
        <v>2010</v>
      </c>
      <c r="R1374" s="621">
        <v>2012</v>
      </c>
      <c r="S1374" s="621">
        <v>1566</v>
      </c>
      <c r="T1374" s="621">
        <v>446</v>
      </c>
      <c r="U1374" s="621">
        <v>0</v>
      </c>
      <c r="V1374" s="621">
        <v>446</v>
      </c>
      <c r="W1374" s="622">
        <v>0.77829999999999999</v>
      </c>
      <c r="X1374" s="464">
        <v>0</v>
      </c>
      <c r="Y1374" s="464">
        <v>0</v>
      </c>
      <c r="Z1374" s="464">
        <v>1</v>
      </c>
      <c r="AA1374" s="464">
        <v>0</v>
      </c>
      <c r="AB1374" s="464" t="s">
        <v>1069</v>
      </c>
      <c r="AC1374" s="463" t="s">
        <v>8921</v>
      </c>
      <c r="AD1374" s="463"/>
      <c r="AE1374" s="463"/>
      <c r="AF1374" s="463"/>
      <c r="AG1374" s="463"/>
      <c r="AH1374" s="463"/>
      <c r="AI1374" s="463"/>
      <c r="AJ1374" s="460"/>
      <c r="AK1374" s="460"/>
      <c r="AL1374" s="460"/>
      <c r="AM1374" s="460"/>
      <c r="AN1374" s="460"/>
      <c r="AO1374" s="460"/>
      <c r="AP1374" s="463" t="s">
        <v>289</v>
      </c>
      <c r="AQ1374" s="463">
        <v>0</v>
      </c>
      <c r="AT1374" s="177" t="s">
        <v>1319</v>
      </c>
      <c r="AU1374" s="392" t="s">
        <v>8292</v>
      </c>
      <c r="AV1374" s="392" t="s">
        <v>8922</v>
      </c>
      <c r="AW1374" s="392" t="s">
        <v>8290</v>
      </c>
      <c r="AX1374" s="450" t="s">
        <v>8290</v>
      </c>
    </row>
    <row r="1375" spans="1:50" ht="35.15" hidden="1" customHeight="1">
      <c r="A1375" s="149">
        <v>1371</v>
      </c>
      <c r="B1375" s="597" t="s">
        <v>1319</v>
      </c>
      <c r="C1375" s="597"/>
      <c r="D1375" s="597" t="s">
        <v>8923</v>
      </c>
      <c r="E1375" s="597" t="s">
        <v>8924</v>
      </c>
      <c r="F1375" s="597" t="s">
        <v>1400</v>
      </c>
      <c r="G1375" s="597">
        <v>1</v>
      </c>
      <c r="H1375" s="597">
        <v>0</v>
      </c>
      <c r="I1375" s="597" t="s">
        <v>7949</v>
      </c>
      <c r="J1375" s="597" t="s">
        <v>7950</v>
      </c>
      <c r="K1375" s="597" t="s">
        <v>1319</v>
      </c>
      <c r="L1375" s="597" t="s">
        <v>1322</v>
      </c>
      <c r="M1375" s="597" t="s">
        <v>285</v>
      </c>
      <c r="N1375" s="597" t="s">
        <v>8925</v>
      </c>
      <c r="O1375" s="597" t="s">
        <v>8925</v>
      </c>
      <c r="P1375" s="597" t="s">
        <v>8926</v>
      </c>
      <c r="Q1375" s="597">
        <v>10938</v>
      </c>
      <c r="R1375" s="621">
        <v>9829</v>
      </c>
      <c r="S1375" s="621">
        <v>5904</v>
      </c>
      <c r="T1375" s="621">
        <v>3860</v>
      </c>
      <c r="U1375" s="621">
        <v>65</v>
      </c>
      <c r="V1375" s="621">
        <v>3925</v>
      </c>
      <c r="W1375" s="622">
        <v>0.60070000000000001</v>
      </c>
      <c r="X1375" s="464">
        <v>0</v>
      </c>
      <c r="Y1375" s="464">
        <v>1</v>
      </c>
      <c r="Z1375" s="464">
        <v>1</v>
      </c>
      <c r="AA1375" s="464">
        <v>0</v>
      </c>
      <c r="AB1375" s="464" t="s">
        <v>1319</v>
      </c>
      <c r="AC1375" s="463" t="s">
        <v>8927</v>
      </c>
      <c r="AD1375" s="463"/>
      <c r="AE1375" s="463"/>
      <c r="AF1375" s="463"/>
      <c r="AG1375" s="463"/>
      <c r="AH1375" s="463"/>
      <c r="AI1375" s="463"/>
      <c r="AJ1375" s="460"/>
      <c r="AK1375" s="460"/>
      <c r="AL1375" s="460"/>
      <c r="AM1375" s="460"/>
      <c r="AN1375" s="460"/>
      <c r="AO1375" s="460"/>
      <c r="AP1375" s="463" t="s">
        <v>289</v>
      </c>
      <c r="AQ1375" s="463">
        <v>0</v>
      </c>
      <c r="AT1375" s="177" t="s">
        <v>279</v>
      </c>
      <c r="AU1375" s="392" t="s">
        <v>8298</v>
      </c>
      <c r="AV1375" s="392" t="s">
        <v>8928</v>
      </c>
      <c r="AW1375" s="392" t="s">
        <v>8296</v>
      </c>
      <c r="AX1375" s="450" t="s">
        <v>8296</v>
      </c>
    </row>
    <row r="1376" spans="1:50" ht="35.15" hidden="1" customHeight="1">
      <c r="A1376" s="149">
        <v>1372</v>
      </c>
      <c r="B1376" s="597" t="s">
        <v>1319</v>
      </c>
      <c r="C1376" s="597"/>
      <c r="D1376" s="597" t="s">
        <v>8929</v>
      </c>
      <c r="E1376" s="597" t="s">
        <v>8930</v>
      </c>
      <c r="F1376" s="597" t="s">
        <v>281</v>
      </c>
      <c r="G1376" s="597">
        <v>1</v>
      </c>
      <c r="H1376" s="597">
        <v>0</v>
      </c>
      <c r="I1376" s="597" t="s">
        <v>7949</v>
      </c>
      <c r="J1376" s="597" t="s">
        <v>8314</v>
      </c>
      <c r="K1376" s="597" t="s">
        <v>1319</v>
      </c>
      <c r="L1376" s="597" t="s">
        <v>1322</v>
      </c>
      <c r="M1376" s="597" t="s">
        <v>285</v>
      </c>
      <c r="N1376" s="597" t="s">
        <v>8931</v>
      </c>
      <c r="O1376" s="597" t="s">
        <v>8932</v>
      </c>
      <c r="P1376" s="597" t="s">
        <v>8933</v>
      </c>
      <c r="Q1376" s="597">
        <v>2998</v>
      </c>
      <c r="R1376" s="621">
        <v>3023</v>
      </c>
      <c r="S1376" s="621">
        <v>2975</v>
      </c>
      <c r="T1376" s="621">
        <v>7</v>
      </c>
      <c r="U1376" s="621">
        <v>41</v>
      </c>
      <c r="V1376" s="621">
        <v>48</v>
      </c>
      <c r="W1376" s="622">
        <v>0.98409999999999997</v>
      </c>
      <c r="X1376" s="464">
        <v>1</v>
      </c>
      <c r="Y1376" s="464">
        <v>1</v>
      </c>
      <c r="Z1376" s="464">
        <v>1</v>
      </c>
      <c r="AA1376" s="464">
        <v>1</v>
      </c>
      <c r="AB1376" s="464" t="s">
        <v>1319</v>
      </c>
      <c r="AC1376" s="463" t="s">
        <v>8934</v>
      </c>
      <c r="AD1376" s="463"/>
      <c r="AE1376" s="463"/>
      <c r="AF1376" s="463"/>
      <c r="AG1376" s="463"/>
      <c r="AH1376" s="463"/>
      <c r="AI1376" s="463"/>
      <c r="AJ1376" s="460"/>
      <c r="AK1376" s="460"/>
      <c r="AL1376" s="460"/>
      <c r="AM1376" s="460"/>
      <c r="AN1376" s="460"/>
      <c r="AO1376" s="460"/>
      <c r="AP1376" s="463" t="s">
        <v>289</v>
      </c>
      <c r="AQ1376" s="463">
        <v>0</v>
      </c>
      <c r="AT1376" s="177" t="s">
        <v>1069</v>
      </c>
      <c r="AU1376" s="392" t="s">
        <v>8304</v>
      </c>
      <c r="AV1376" s="392" t="s">
        <v>8935</v>
      </c>
      <c r="AW1376" s="392" t="s">
        <v>8302</v>
      </c>
      <c r="AX1376" s="450" t="s">
        <v>8302</v>
      </c>
    </row>
    <row r="1377" spans="1:50" ht="35.15" hidden="1" customHeight="1">
      <c r="A1377" s="149">
        <v>1373</v>
      </c>
      <c r="B1377" s="597" t="s">
        <v>1319</v>
      </c>
      <c r="C1377" s="597"/>
      <c r="D1377" s="597" t="s">
        <v>8936</v>
      </c>
      <c r="E1377" s="597" t="s">
        <v>8937</v>
      </c>
      <c r="F1377" s="597" t="s">
        <v>281</v>
      </c>
      <c r="G1377" s="597">
        <v>1</v>
      </c>
      <c r="H1377" s="597">
        <v>0</v>
      </c>
      <c r="I1377" s="597" t="s">
        <v>7949</v>
      </c>
      <c r="J1377" s="597" t="s">
        <v>8314</v>
      </c>
      <c r="K1377" s="597" t="s">
        <v>1319</v>
      </c>
      <c r="L1377" s="597" t="s">
        <v>1322</v>
      </c>
      <c r="M1377" s="597" t="s">
        <v>285</v>
      </c>
      <c r="N1377" s="597" t="s">
        <v>8931</v>
      </c>
      <c r="O1377" s="597" t="s">
        <v>8932</v>
      </c>
      <c r="P1377" s="597" t="s">
        <v>8938</v>
      </c>
      <c r="Q1377" s="597">
        <v>5074</v>
      </c>
      <c r="R1377" s="621">
        <v>5039</v>
      </c>
      <c r="S1377" s="621">
        <v>4974</v>
      </c>
      <c r="T1377" s="621">
        <v>42</v>
      </c>
      <c r="U1377" s="621">
        <v>23</v>
      </c>
      <c r="V1377" s="621">
        <v>65</v>
      </c>
      <c r="W1377" s="622">
        <v>0.98709999999999998</v>
      </c>
      <c r="X1377" s="464">
        <v>1</v>
      </c>
      <c r="Y1377" s="464">
        <v>1</v>
      </c>
      <c r="Z1377" s="464">
        <v>1</v>
      </c>
      <c r="AA1377" s="464">
        <v>1</v>
      </c>
      <c r="AB1377" s="464" t="s">
        <v>1319</v>
      </c>
      <c r="AC1377" s="463" t="s">
        <v>8939</v>
      </c>
      <c r="AD1377" s="463"/>
      <c r="AE1377" s="463"/>
      <c r="AF1377" s="463"/>
      <c r="AG1377" s="463"/>
      <c r="AH1377" s="463"/>
      <c r="AI1377" s="463"/>
      <c r="AJ1377" s="460"/>
      <c r="AK1377" s="460"/>
      <c r="AL1377" s="460"/>
      <c r="AM1377" s="460"/>
      <c r="AN1377" s="460"/>
      <c r="AO1377" s="460"/>
      <c r="AP1377" s="463" t="s">
        <v>289</v>
      </c>
      <c r="AQ1377" s="463">
        <v>0</v>
      </c>
      <c r="AT1377" s="177" t="s">
        <v>1319</v>
      </c>
      <c r="AU1377" s="392" t="s">
        <v>8309</v>
      </c>
      <c r="AV1377" s="392" t="s">
        <v>8940</v>
      </c>
      <c r="AW1377" s="392" t="s">
        <v>8941</v>
      </c>
      <c r="AX1377" s="450" t="s">
        <v>8307</v>
      </c>
    </row>
    <row r="1378" spans="1:50" ht="35.15" hidden="1" customHeight="1">
      <c r="A1378" s="149">
        <v>1374</v>
      </c>
      <c r="B1378" s="597" t="s">
        <v>279</v>
      </c>
      <c r="C1378" s="597"/>
      <c r="D1378" s="597" t="s">
        <v>8942</v>
      </c>
      <c r="E1378" s="597" t="s">
        <v>8943</v>
      </c>
      <c r="F1378" s="597" t="s">
        <v>281</v>
      </c>
      <c r="G1378" s="597">
        <v>1</v>
      </c>
      <c r="H1378" s="597">
        <v>0</v>
      </c>
      <c r="I1378" s="597" t="s">
        <v>7949</v>
      </c>
      <c r="J1378" s="597" t="s">
        <v>8059</v>
      </c>
      <c r="K1378" s="597" t="s">
        <v>476</v>
      </c>
      <c r="L1378" s="597" t="s">
        <v>339</v>
      </c>
      <c r="M1378" s="597" t="s">
        <v>285</v>
      </c>
      <c r="N1378" s="597" t="s">
        <v>8943</v>
      </c>
      <c r="O1378" s="597" t="s">
        <v>8943</v>
      </c>
      <c r="P1378" s="597" t="s">
        <v>8944</v>
      </c>
      <c r="Q1378" s="597">
        <v>2962</v>
      </c>
      <c r="R1378" s="621">
        <v>2962</v>
      </c>
      <c r="S1378" s="621">
        <v>2962</v>
      </c>
      <c r="T1378" s="621">
        <v>0</v>
      </c>
      <c r="U1378" s="621">
        <v>0</v>
      </c>
      <c r="V1378" s="621">
        <v>0</v>
      </c>
      <c r="W1378" s="622">
        <v>1</v>
      </c>
      <c r="X1378" s="464">
        <v>1</v>
      </c>
      <c r="Y1378" s="464">
        <v>1</v>
      </c>
      <c r="Z1378" s="464">
        <v>1</v>
      </c>
      <c r="AA1378" s="464">
        <v>1</v>
      </c>
      <c r="AB1378" s="464" t="s">
        <v>279</v>
      </c>
      <c r="AC1378" s="463" t="s">
        <v>8945</v>
      </c>
      <c r="AD1378" s="463"/>
      <c r="AE1378" s="463"/>
      <c r="AF1378" s="463"/>
      <c r="AG1378" s="463"/>
      <c r="AH1378" s="463"/>
      <c r="AI1378" s="463"/>
      <c r="AJ1378" s="460"/>
      <c r="AK1378" s="460"/>
      <c r="AL1378" s="460"/>
      <c r="AM1378" s="460"/>
      <c r="AN1378" s="460"/>
      <c r="AO1378" s="460"/>
      <c r="AP1378" s="463" t="s">
        <v>289</v>
      </c>
      <c r="AQ1378" s="463">
        <v>0</v>
      </c>
      <c r="AT1378" s="177" t="s">
        <v>1319</v>
      </c>
      <c r="AU1378" s="392" t="s">
        <v>8317</v>
      </c>
      <c r="AV1378" s="392" t="s">
        <v>8946</v>
      </c>
      <c r="AW1378" s="392" t="s">
        <v>8947</v>
      </c>
      <c r="AX1378" s="450" t="s">
        <v>8313</v>
      </c>
    </row>
    <row r="1379" spans="1:50" ht="35.15" hidden="1" customHeight="1">
      <c r="A1379" s="149">
        <v>1375</v>
      </c>
      <c r="B1379" s="597" t="s">
        <v>279</v>
      </c>
      <c r="C1379" s="597"/>
      <c r="D1379" s="597" t="s">
        <v>8948</v>
      </c>
      <c r="E1379" s="597" t="s">
        <v>8949</v>
      </c>
      <c r="F1379" s="597" t="s">
        <v>281</v>
      </c>
      <c r="G1379" s="597">
        <v>1</v>
      </c>
      <c r="H1379" s="597">
        <v>0</v>
      </c>
      <c r="I1379" s="597" t="s">
        <v>7949</v>
      </c>
      <c r="J1379" s="597" t="s">
        <v>8389</v>
      </c>
      <c r="K1379" s="597" t="s">
        <v>476</v>
      </c>
      <c r="L1379" s="597" t="s">
        <v>284</v>
      </c>
      <c r="M1379" s="597" t="s">
        <v>285</v>
      </c>
      <c r="N1379" s="597" t="s">
        <v>8949</v>
      </c>
      <c r="O1379" s="597" t="s">
        <v>8949</v>
      </c>
      <c r="P1379" s="597" t="s">
        <v>8950</v>
      </c>
      <c r="Q1379" s="597">
        <v>5788</v>
      </c>
      <c r="R1379" s="621">
        <v>5706</v>
      </c>
      <c r="S1379" s="621">
        <v>5599</v>
      </c>
      <c r="T1379" s="621">
        <v>23</v>
      </c>
      <c r="U1379" s="621">
        <v>84</v>
      </c>
      <c r="V1379" s="621">
        <v>107</v>
      </c>
      <c r="W1379" s="622">
        <v>0.98119999999999996</v>
      </c>
      <c r="X1379" s="464">
        <v>1</v>
      </c>
      <c r="Y1379" s="464">
        <v>1</v>
      </c>
      <c r="Z1379" s="464">
        <v>1</v>
      </c>
      <c r="AA1379" s="464">
        <v>1</v>
      </c>
      <c r="AB1379" s="464" t="s">
        <v>279</v>
      </c>
      <c r="AC1379" s="463" t="s">
        <v>8951</v>
      </c>
      <c r="AD1379" s="463"/>
      <c r="AE1379" s="463"/>
      <c r="AF1379" s="463"/>
      <c r="AG1379" s="463"/>
      <c r="AH1379" s="463"/>
      <c r="AI1379" s="463"/>
      <c r="AJ1379" s="460"/>
      <c r="AK1379" s="460"/>
      <c r="AL1379" s="460"/>
      <c r="AM1379" s="460"/>
      <c r="AN1379" s="460"/>
      <c r="AO1379" s="460"/>
      <c r="AP1379" s="463" t="s">
        <v>289</v>
      </c>
      <c r="AQ1379" s="463">
        <v>0</v>
      </c>
      <c r="AT1379" s="177" t="s">
        <v>1319</v>
      </c>
      <c r="AU1379" s="392" t="s">
        <v>8323</v>
      </c>
      <c r="AV1379" s="392" t="s">
        <v>8952</v>
      </c>
      <c r="AW1379" s="392" t="s">
        <v>8321</v>
      </c>
      <c r="AX1379" s="450" t="s">
        <v>8321</v>
      </c>
    </row>
    <row r="1380" spans="1:50" ht="35.15" hidden="1" customHeight="1">
      <c r="A1380" s="149">
        <v>1376</v>
      </c>
      <c r="B1380" s="597" t="s">
        <v>1319</v>
      </c>
      <c r="C1380" s="597"/>
      <c r="D1380" s="597" t="s">
        <v>8953</v>
      </c>
      <c r="E1380" s="597" t="s">
        <v>8954</v>
      </c>
      <c r="F1380" s="597" t="s">
        <v>281</v>
      </c>
      <c r="G1380" s="597">
        <v>1</v>
      </c>
      <c r="H1380" s="597">
        <v>0</v>
      </c>
      <c r="I1380" s="597" t="s">
        <v>7949</v>
      </c>
      <c r="J1380" s="597" t="s">
        <v>7950</v>
      </c>
      <c r="K1380" s="597" t="s">
        <v>1319</v>
      </c>
      <c r="L1380" s="597" t="s">
        <v>1322</v>
      </c>
      <c r="M1380" s="597" t="s">
        <v>285</v>
      </c>
      <c r="N1380" s="597" t="s">
        <v>8355</v>
      </c>
      <c r="O1380" s="597" t="s">
        <v>8355</v>
      </c>
      <c r="P1380" s="597" t="s">
        <v>8955</v>
      </c>
      <c r="Q1380" s="597">
        <v>4326</v>
      </c>
      <c r="R1380" s="621">
        <v>3406</v>
      </c>
      <c r="S1380" s="621">
        <v>2156</v>
      </c>
      <c r="T1380" s="621">
        <v>1250</v>
      </c>
      <c r="U1380" s="621">
        <v>0</v>
      </c>
      <c r="V1380" s="621">
        <v>1250</v>
      </c>
      <c r="W1380" s="622">
        <v>0.63300000000000001</v>
      </c>
      <c r="X1380" s="464">
        <v>0</v>
      </c>
      <c r="Y1380" s="464">
        <v>1</v>
      </c>
      <c r="Z1380" s="464">
        <v>1</v>
      </c>
      <c r="AA1380" s="464">
        <v>0</v>
      </c>
      <c r="AB1380" s="464" t="s">
        <v>1319</v>
      </c>
      <c r="AC1380" s="463" t="s">
        <v>8956</v>
      </c>
      <c r="AD1380" s="463"/>
      <c r="AE1380" s="463"/>
      <c r="AF1380" s="463"/>
      <c r="AG1380" s="463"/>
      <c r="AH1380" s="463"/>
      <c r="AI1380" s="463"/>
      <c r="AJ1380" s="460"/>
      <c r="AK1380" s="460"/>
      <c r="AL1380" s="460"/>
      <c r="AM1380" s="460"/>
      <c r="AN1380" s="460"/>
      <c r="AO1380" s="460"/>
      <c r="AP1380" s="463" t="s">
        <v>289</v>
      </c>
      <c r="AQ1380" s="463">
        <v>0</v>
      </c>
      <c r="AT1380" s="177" t="s">
        <v>1069</v>
      </c>
      <c r="AU1380" s="392" t="s">
        <v>8329</v>
      </c>
      <c r="AV1380" s="392" t="s">
        <v>8957</v>
      </c>
      <c r="AW1380" s="392" t="s">
        <v>8958</v>
      </c>
      <c r="AX1380" s="450" t="s">
        <v>8327</v>
      </c>
    </row>
    <row r="1381" spans="1:50" ht="35.15" hidden="1" customHeight="1">
      <c r="A1381" s="149">
        <v>1377</v>
      </c>
      <c r="B1381" s="597" t="s">
        <v>1319</v>
      </c>
      <c r="C1381" s="597"/>
      <c r="D1381" s="597" t="s">
        <v>8959</v>
      </c>
      <c r="E1381" s="597" t="s">
        <v>8960</v>
      </c>
      <c r="F1381" s="597" t="s">
        <v>281</v>
      </c>
      <c r="G1381" s="597">
        <v>2</v>
      </c>
      <c r="H1381" s="597">
        <v>0</v>
      </c>
      <c r="I1381" s="597" t="s">
        <v>7949</v>
      </c>
      <c r="J1381" s="597" t="s">
        <v>7996</v>
      </c>
      <c r="K1381" s="597" t="s">
        <v>1319</v>
      </c>
      <c r="L1381" s="597" t="s">
        <v>1322</v>
      </c>
      <c r="M1381" s="597" t="s">
        <v>285</v>
      </c>
      <c r="N1381" s="597" t="s">
        <v>8960</v>
      </c>
      <c r="O1381" s="597" t="s">
        <v>8960</v>
      </c>
      <c r="P1381" s="597" t="s">
        <v>8961</v>
      </c>
      <c r="Q1381" s="597">
        <v>4389</v>
      </c>
      <c r="R1381" s="621">
        <v>4379</v>
      </c>
      <c r="S1381" s="621">
        <v>4379</v>
      </c>
      <c r="T1381" s="621">
        <v>0</v>
      </c>
      <c r="U1381" s="621">
        <v>0</v>
      </c>
      <c r="V1381" s="621">
        <v>0</v>
      </c>
      <c r="W1381" s="622">
        <v>1</v>
      </c>
      <c r="X1381" s="464">
        <v>1</v>
      </c>
      <c r="Y1381" s="464">
        <v>1</v>
      </c>
      <c r="Z1381" s="464">
        <v>1</v>
      </c>
      <c r="AA1381" s="464">
        <v>1</v>
      </c>
      <c r="AB1381" s="464" t="s">
        <v>1319</v>
      </c>
      <c r="AC1381" s="463" t="s">
        <v>8962</v>
      </c>
      <c r="AD1381" s="463" t="s">
        <v>8963</v>
      </c>
      <c r="AE1381" s="463"/>
      <c r="AF1381" s="463"/>
      <c r="AG1381" s="463"/>
      <c r="AH1381" s="463"/>
      <c r="AI1381" s="463"/>
      <c r="AJ1381" s="460"/>
      <c r="AK1381" s="460"/>
      <c r="AL1381" s="460"/>
      <c r="AM1381" s="460"/>
      <c r="AN1381" s="460"/>
      <c r="AO1381" s="460"/>
      <c r="AP1381" s="463" t="s">
        <v>289</v>
      </c>
      <c r="AQ1381" s="463">
        <v>0</v>
      </c>
      <c r="AT1381" s="177" t="s">
        <v>279</v>
      </c>
      <c r="AU1381" s="392" t="s">
        <v>8336</v>
      </c>
      <c r="AV1381" s="392" t="s">
        <v>8964</v>
      </c>
      <c r="AW1381" s="392" t="s">
        <v>8333</v>
      </c>
      <c r="AX1381" s="450" t="s">
        <v>8333</v>
      </c>
    </row>
    <row r="1382" spans="1:50" ht="35.15" hidden="1" customHeight="1">
      <c r="A1382" s="149">
        <v>1378</v>
      </c>
      <c r="B1382" s="597" t="s">
        <v>1319</v>
      </c>
      <c r="C1382" s="597"/>
      <c r="D1382" s="597" t="s">
        <v>8965</v>
      </c>
      <c r="E1382" s="597" t="s">
        <v>8966</v>
      </c>
      <c r="F1382" s="597" t="s">
        <v>281</v>
      </c>
      <c r="G1382" s="597">
        <v>1</v>
      </c>
      <c r="H1382" s="597">
        <v>0</v>
      </c>
      <c r="I1382" s="597" t="s">
        <v>7949</v>
      </c>
      <c r="J1382" s="597" t="s">
        <v>3972</v>
      </c>
      <c r="K1382" s="597" t="s">
        <v>2300</v>
      </c>
      <c r="L1382" s="597" t="s">
        <v>1322</v>
      </c>
      <c r="M1382" s="597" t="s">
        <v>285</v>
      </c>
      <c r="N1382" s="597" t="s">
        <v>8967</v>
      </c>
      <c r="O1382" s="597" t="s">
        <v>8967</v>
      </c>
      <c r="P1382" s="597" t="s">
        <v>8968</v>
      </c>
      <c r="Q1382" s="597">
        <v>3722</v>
      </c>
      <c r="R1382" s="621">
        <v>3752</v>
      </c>
      <c r="S1382" s="621">
        <v>3427</v>
      </c>
      <c r="T1382" s="621">
        <v>264</v>
      </c>
      <c r="U1382" s="621">
        <v>61</v>
      </c>
      <c r="V1382" s="621">
        <v>325</v>
      </c>
      <c r="W1382" s="622">
        <v>0.91339999999999999</v>
      </c>
      <c r="X1382" s="464">
        <v>0</v>
      </c>
      <c r="Y1382" s="464">
        <v>1</v>
      </c>
      <c r="Z1382" s="464">
        <v>1</v>
      </c>
      <c r="AA1382" s="464">
        <v>0</v>
      </c>
      <c r="AB1382" s="464" t="s">
        <v>1319</v>
      </c>
      <c r="AC1382" s="463" t="s">
        <v>8969</v>
      </c>
      <c r="AD1382" s="463"/>
      <c r="AE1382" s="463"/>
      <c r="AF1382" s="463"/>
      <c r="AG1382" s="463"/>
      <c r="AH1382" s="463"/>
      <c r="AI1382" s="463"/>
      <c r="AJ1382" s="460"/>
      <c r="AK1382" s="460"/>
      <c r="AL1382" s="460"/>
      <c r="AM1382" s="460"/>
      <c r="AN1382" s="460"/>
      <c r="AO1382" s="460"/>
      <c r="AP1382" s="463" t="s">
        <v>289</v>
      </c>
      <c r="AQ1382" s="463">
        <v>0</v>
      </c>
      <c r="AT1382" s="177" t="s">
        <v>1319</v>
      </c>
      <c r="AU1382" s="392" t="s">
        <v>8341</v>
      </c>
      <c r="AV1382" s="392" t="s">
        <v>8970</v>
      </c>
      <c r="AW1382" s="392" t="s">
        <v>8971</v>
      </c>
      <c r="AX1382" s="450" t="s">
        <v>8339</v>
      </c>
    </row>
    <row r="1383" spans="1:50" ht="35.15" hidden="1" customHeight="1">
      <c r="A1383" s="149">
        <v>1379</v>
      </c>
      <c r="B1383" s="597" t="s">
        <v>1069</v>
      </c>
      <c r="C1383" s="597"/>
      <c r="D1383" s="597" t="s">
        <v>8972</v>
      </c>
      <c r="E1383" s="597" t="s">
        <v>8973</v>
      </c>
      <c r="F1383" s="597" t="s">
        <v>281</v>
      </c>
      <c r="G1383" s="597">
        <v>1</v>
      </c>
      <c r="H1383" s="597">
        <v>0</v>
      </c>
      <c r="I1383" s="597" t="s">
        <v>7949</v>
      </c>
      <c r="J1383" s="597" t="s">
        <v>8200</v>
      </c>
      <c r="K1383" s="597" t="s">
        <v>2605</v>
      </c>
      <c r="L1383" s="597" t="s">
        <v>1116</v>
      </c>
      <c r="M1383" s="597" t="s">
        <v>285</v>
      </c>
      <c r="N1383" s="597" t="s">
        <v>8235</v>
      </c>
      <c r="O1383" s="597" t="s">
        <v>8235</v>
      </c>
      <c r="P1383" s="597" t="s">
        <v>8974</v>
      </c>
      <c r="Q1383" s="597">
        <v>4750</v>
      </c>
      <c r="R1383" s="621">
        <v>4792</v>
      </c>
      <c r="S1383" s="621">
        <v>4504</v>
      </c>
      <c r="T1383" s="621">
        <v>194</v>
      </c>
      <c r="U1383" s="621">
        <v>94</v>
      </c>
      <c r="V1383" s="621">
        <v>288</v>
      </c>
      <c r="W1383" s="622">
        <v>0.93989999999999996</v>
      </c>
      <c r="X1383" s="464">
        <v>0</v>
      </c>
      <c r="Y1383" s="464">
        <v>0</v>
      </c>
      <c r="Z1383" s="464">
        <v>1</v>
      </c>
      <c r="AA1383" s="464">
        <v>0</v>
      </c>
      <c r="AB1383" s="464" t="s">
        <v>1069</v>
      </c>
      <c r="AC1383" s="463" t="s">
        <v>8975</v>
      </c>
      <c r="AD1383" s="463"/>
      <c r="AE1383" s="463"/>
      <c r="AF1383" s="463"/>
      <c r="AG1383" s="463"/>
      <c r="AH1383" s="463"/>
      <c r="AI1383" s="463"/>
      <c r="AJ1383" s="460"/>
      <c r="AK1383" s="460"/>
      <c r="AL1383" s="460"/>
      <c r="AM1383" s="460"/>
      <c r="AN1383" s="460"/>
      <c r="AO1383" s="460"/>
      <c r="AP1383" s="463" t="s">
        <v>289</v>
      </c>
      <c r="AQ1383" s="463">
        <v>0</v>
      </c>
      <c r="AT1383" s="177" t="s">
        <v>279</v>
      </c>
      <c r="AU1383" s="392" t="s">
        <v>8346</v>
      </c>
      <c r="AV1383" s="392" t="s">
        <v>8976</v>
      </c>
      <c r="AW1383" s="392" t="s">
        <v>8344</v>
      </c>
      <c r="AX1383" s="450" t="s">
        <v>8344</v>
      </c>
    </row>
    <row r="1384" spans="1:50" ht="35.15" hidden="1" customHeight="1">
      <c r="A1384" s="149">
        <v>1380</v>
      </c>
      <c r="B1384" s="597" t="s">
        <v>279</v>
      </c>
      <c r="C1384" s="597"/>
      <c r="D1384" s="597" t="s">
        <v>8977</v>
      </c>
      <c r="E1384" s="597" t="s">
        <v>8978</v>
      </c>
      <c r="F1384" s="597" t="s">
        <v>281</v>
      </c>
      <c r="G1384" s="597">
        <v>1</v>
      </c>
      <c r="H1384" s="597">
        <v>0</v>
      </c>
      <c r="I1384" s="597" t="s">
        <v>7949</v>
      </c>
      <c r="J1384" s="597" t="s">
        <v>8389</v>
      </c>
      <c r="K1384" s="597" t="s">
        <v>973</v>
      </c>
      <c r="L1384" s="597" t="s">
        <v>284</v>
      </c>
      <c r="M1384" s="597" t="s">
        <v>285</v>
      </c>
      <c r="N1384" s="597" t="s">
        <v>8978</v>
      </c>
      <c r="O1384" s="597" t="s">
        <v>8978</v>
      </c>
      <c r="P1384" s="597" t="s">
        <v>8979</v>
      </c>
      <c r="Q1384" s="597">
        <v>3369</v>
      </c>
      <c r="R1384" s="621">
        <v>3459</v>
      </c>
      <c r="S1384" s="621">
        <v>3154</v>
      </c>
      <c r="T1384" s="621">
        <v>245</v>
      </c>
      <c r="U1384" s="621">
        <v>60</v>
      </c>
      <c r="V1384" s="621">
        <v>305</v>
      </c>
      <c r="W1384" s="622">
        <v>0.91180000000000005</v>
      </c>
      <c r="X1384" s="464">
        <v>0</v>
      </c>
      <c r="Y1384" s="464">
        <v>1</v>
      </c>
      <c r="Z1384" s="464">
        <v>0</v>
      </c>
      <c r="AA1384" s="464">
        <v>0</v>
      </c>
      <c r="AB1384" s="464" t="s">
        <v>279</v>
      </c>
      <c r="AC1384" s="463" t="s">
        <v>8980</v>
      </c>
      <c r="AD1384" s="463"/>
      <c r="AE1384" s="463"/>
      <c r="AF1384" s="463"/>
      <c r="AG1384" s="463"/>
      <c r="AH1384" s="463"/>
      <c r="AI1384" s="463"/>
      <c r="AJ1384" s="460"/>
      <c r="AK1384" s="460"/>
      <c r="AL1384" s="460"/>
      <c r="AM1384" s="460"/>
      <c r="AN1384" s="460"/>
      <c r="AO1384" s="460"/>
      <c r="AP1384" s="463" t="s">
        <v>289</v>
      </c>
      <c r="AQ1384" s="463">
        <v>0</v>
      </c>
      <c r="AT1384" s="177" t="s">
        <v>1069</v>
      </c>
      <c r="AU1384" s="392" t="s">
        <v>8351</v>
      </c>
      <c r="AV1384" s="392" t="s">
        <v>8981</v>
      </c>
      <c r="AW1384" s="392" t="s">
        <v>8349</v>
      </c>
      <c r="AX1384" s="450" t="s">
        <v>8349</v>
      </c>
    </row>
    <row r="1385" spans="1:50" ht="35.15" hidden="1" customHeight="1">
      <c r="A1385" s="149">
        <v>1381</v>
      </c>
      <c r="B1385" s="597" t="s">
        <v>1319</v>
      </c>
      <c r="C1385" s="597"/>
      <c r="D1385" s="597" t="s">
        <v>8982</v>
      </c>
      <c r="E1385" s="597" t="s">
        <v>8983</v>
      </c>
      <c r="F1385" s="597" t="s">
        <v>281</v>
      </c>
      <c r="G1385" s="597">
        <v>1</v>
      </c>
      <c r="H1385" s="597">
        <v>0</v>
      </c>
      <c r="I1385" s="597" t="s">
        <v>7949</v>
      </c>
      <c r="J1385" s="597" t="s">
        <v>7950</v>
      </c>
      <c r="K1385" s="597" t="s">
        <v>1319</v>
      </c>
      <c r="L1385" s="597" t="s">
        <v>1322</v>
      </c>
      <c r="M1385" s="597" t="s">
        <v>285</v>
      </c>
      <c r="N1385" s="597" t="s">
        <v>8984</v>
      </c>
      <c r="O1385" s="597" t="s">
        <v>8984</v>
      </c>
      <c r="P1385" s="597" t="s">
        <v>8985</v>
      </c>
      <c r="Q1385" s="597">
        <v>3701</v>
      </c>
      <c r="R1385" s="621">
        <v>3836</v>
      </c>
      <c r="S1385" s="621">
        <v>3259</v>
      </c>
      <c r="T1385" s="621">
        <v>544</v>
      </c>
      <c r="U1385" s="621">
        <v>33</v>
      </c>
      <c r="V1385" s="621">
        <v>577</v>
      </c>
      <c r="W1385" s="622">
        <v>0.84960000000000002</v>
      </c>
      <c r="X1385" s="464">
        <v>0</v>
      </c>
      <c r="Y1385" s="464">
        <v>1</v>
      </c>
      <c r="Z1385" s="464">
        <v>1</v>
      </c>
      <c r="AA1385" s="464">
        <v>0</v>
      </c>
      <c r="AB1385" s="464" t="s">
        <v>1319</v>
      </c>
      <c r="AC1385" s="463" t="s">
        <v>8986</v>
      </c>
      <c r="AD1385" s="463"/>
      <c r="AE1385" s="463"/>
      <c r="AF1385" s="463"/>
      <c r="AG1385" s="463"/>
      <c r="AH1385" s="463"/>
      <c r="AI1385" s="463"/>
      <c r="AJ1385" s="460"/>
      <c r="AK1385" s="460"/>
      <c r="AL1385" s="460"/>
      <c r="AM1385" s="460"/>
      <c r="AN1385" s="460"/>
      <c r="AO1385" s="460"/>
      <c r="AP1385" s="463" t="s">
        <v>289</v>
      </c>
      <c r="AQ1385" s="463">
        <v>0</v>
      </c>
      <c r="AT1385" s="177" t="s">
        <v>1319</v>
      </c>
      <c r="AU1385" s="392" t="s">
        <v>8357</v>
      </c>
      <c r="AV1385" s="392" t="s">
        <v>8987</v>
      </c>
      <c r="AW1385" s="392" t="s">
        <v>3532</v>
      </c>
      <c r="AX1385" s="450" t="s">
        <v>8355</v>
      </c>
    </row>
    <row r="1386" spans="1:50" ht="35.15" hidden="1" customHeight="1">
      <c r="A1386" s="149">
        <v>1382</v>
      </c>
      <c r="B1386" s="597" t="s">
        <v>1319</v>
      </c>
      <c r="C1386" s="597"/>
      <c r="D1386" s="597" t="s">
        <v>8988</v>
      </c>
      <c r="E1386" s="597" t="s">
        <v>8989</v>
      </c>
      <c r="F1386" s="597" t="s">
        <v>745</v>
      </c>
      <c r="G1386" s="597">
        <v>0</v>
      </c>
      <c r="H1386" s="597">
        <v>2</v>
      </c>
      <c r="I1386" s="597" t="s">
        <v>7949</v>
      </c>
      <c r="J1386" s="597" t="s">
        <v>8028</v>
      </c>
      <c r="K1386" s="597" t="s">
        <v>1319</v>
      </c>
      <c r="L1386" s="597" t="s">
        <v>1322</v>
      </c>
      <c r="M1386" s="597" t="s">
        <v>285</v>
      </c>
      <c r="N1386" s="597" t="s">
        <v>8989</v>
      </c>
      <c r="O1386" s="597" t="s">
        <v>8989</v>
      </c>
      <c r="P1386" s="597" t="s">
        <v>8990</v>
      </c>
      <c r="Q1386" s="597">
        <v>3061</v>
      </c>
      <c r="R1386" s="621">
        <v>3061</v>
      </c>
      <c r="S1386" s="621">
        <v>3015</v>
      </c>
      <c r="T1386" s="621">
        <v>39</v>
      </c>
      <c r="U1386" s="621">
        <v>7</v>
      </c>
      <c r="V1386" s="621">
        <v>46</v>
      </c>
      <c r="W1386" s="622">
        <v>0.98499999999999999</v>
      </c>
      <c r="X1386" s="464">
        <v>1</v>
      </c>
      <c r="Y1386" s="464">
        <v>1</v>
      </c>
      <c r="Z1386" s="464">
        <v>1</v>
      </c>
      <c r="AA1386" s="464">
        <v>1</v>
      </c>
      <c r="AB1386" s="464" t="s">
        <v>1319</v>
      </c>
      <c r="AC1386" s="463"/>
      <c r="AD1386" s="463"/>
      <c r="AE1386" s="463"/>
      <c r="AF1386" s="463"/>
      <c r="AG1386" s="463"/>
      <c r="AH1386" s="463"/>
      <c r="AI1386" s="463"/>
      <c r="AJ1386" s="460" t="s">
        <v>8027</v>
      </c>
      <c r="AK1386" s="460" t="s">
        <v>8027</v>
      </c>
      <c r="AL1386" s="460"/>
      <c r="AM1386" s="460"/>
      <c r="AN1386" s="460"/>
      <c r="AO1386" s="460"/>
      <c r="AP1386" s="463" t="s">
        <v>289</v>
      </c>
      <c r="AQ1386" s="463">
        <v>0</v>
      </c>
      <c r="AT1386" s="177" t="s">
        <v>1319</v>
      </c>
      <c r="AU1386" s="392" t="s">
        <v>8364</v>
      </c>
      <c r="AV1386" s="392" t="s">
        <v>8991</v>
      </c>
      <c r="AW1386" s="392" t="s">
        <v>8361</v>
      </c>
      <c r="AX1386" s="450" t="s">
        <v>8361</v>
      </c>
    </row>
    <row r="1387" spans="1:50" ht="35.15" hidden="1" customHeight="1">
      <c r="A1387" s="149">
        <v>1383</v>
      </c>
      <c r="B1387" s="597" t="s">
        <v>1319</v>
      </c>
      <c r="C1387" s="597"/>
      <c r="D1387" s="597" t="s">
        <v>8992</v>
      </c>
      <c r="E1387" s="597" t="s">
        <v>8993</v>
      </c>
      <c r="F1387" s="597" t="s">
        <v>745</v>
      </c>
      <c r="G1387" s="597">
        <v>0</v>
      </c>
      <c r="H1387" s="597">
        <v>1</v>
      </c>
      <c r="I1387" s="597" t="s">
        <v>7949</v>
      </c>
      <c r="J1387" s="597" t="s">
        <v>8043</v>
      </c>
      <c r="K1387" s="597" t="s">
        <v>2529</v>
      </c>
      <c r="L1387" s="597" t="s">
        <v>1322</v>
      </c>
      <c r="M1387" s="597" t="s">
        <v>285</v>
      </c>
      <c r="N1387" s="597" t="s">
        <v>4022</v>
      </c>
      <c r="O1387" s="597" t="s">
        <v>4022</v>
      </c>
      <c r="P1387" s="597" t="s">
        <v>8994</v>
      </c>
      <c r="Q1387" s="597">
        <v>2657</v>
      </c>
      <c r="R1387" s="621">
        <v>2594</v>
      </c>
      <c r="S1387" s="621">
        <v>2111</v>
      </c>
      <c r="T1387" s="621">
        <v>475</v>
      </c>
      <c r="U1387" s="621">
        <v>8</v>
      </c>
      <c r="V1387" s="621">
        <v>483</v>
      </c>
      <c r="W1387" s="622">
        <v>0.81379999999999997</v>
      </c>
      <c r="X1387" s="464">
        <v>0</v>
      </c>
      <c r="Y1387" s="464">
        <v>1</v>
      </c>
      <c r="Z1387" s="464">
        <v>1</v>
      </c>
      <c r="AA1387" s="464">
        <v>0</v>
      </c>
      <c r="AB1387" s="464" t="s">
        <v>1319</v>
      </c>
      <c r="AC1387" s="463"/>
      <c r="AD1387" s="463"/>
      <c r="AE1387" s="463"/>
      <c r="AF1387" s="463"/>
      <c r="AG1387" s="463"/>
      <c r="AH1387" s="463"/>
      <c r="AI1387" s="463"/>
      <c r="AJ1387" s="460" t="s">
        <v>8041</v>
      </c>
      <c r="AK1387" s="460"/>
      <c r="AL1387" s="460"/>
      <c r="AM1387" s="460"/>
      <c r="AN1387" s="460"/>
      <c r="AO1387" s="460"/>
      <c r="AP1387" s="463" t="s">
        <v>289</v>
      </c>
      <c r="AQ1387" s="463">
        <v>0</v>
      </c>
      <c r="AT1387" s="177" t="s">
        <v>279</v>
      </c>
      <c r="AU1387" s="392" t="s">
        <v>8370</v>
      </c>
      <c r="AV1387" s="392" t="s">
        <v>8995</v>
      </c>
      <c r="AW1387" s="392" t="s">
        <v>8996</v>
      </c>
      <c r="AX1387" s="450" t="s">
        <v>8368</v>
      </c>
    </row>
    <row r="1388" spans="1:50" ht="35.15" hidden="1" customHeight="1">
      <c r="A1388" s="149">
        <v>1384</v>
      </c>
      <c r="B1388" s="597" t="s">
        <v>1319</v>
      </c>
      <c r="C1388" s="597"/>
      <c r="D1388" s="597" t="s">
        <v>8997</v>
      </c>
      <c r="E1388" s="597" t="s">
        <v>8998</v>
      </c>
      <c r="F1388" s="597" t="s">
        <v>281</v>
      </c>
      <c r="G1388" s="597">
        <v>1</v>
      </c>
      <c r="H1388" s="597">
        <v>0</v>
      </c>
      <c r="I1388" s="597" t="s">
        <v>7949</v>
      </c>
      <c r="J1388" s="597" t="s">
        <v>8251</v>
      </c>
      <c r="K1388" s="597" t="s">
        <v>2300</v>
      </c>
      <c r="L1388" s="597" t="s">
        <v>1322</v>
      </c>
      <c r="M1388" s="597" t="s">
        <v>285</v>
      </c>
      <c r="N1388" s="597" t="s">
        <v>8998</v>
      </c>
      <c r="O1388" s="597" t="s">
        <v>8998</v>
      </c>
      <c r="P1388" s="597" t="s">
        <v>8999</v>
      </c>
      <c r="Q1388" s="597">
        <v>3627</v>
      </c>
      <c r="R1388" s="621">
        <v>3335</v>
      </c>
      <c r="S1388" s="621">
        <v>3288</v>
      </c>
      <c r="T1388" s="621">
        <v>11</v>
      </c>
      <c r="U1388" s="621">
        <v>36</v>
      </c>
      <c r="V1388" s="621">
        <v>47</v>
      </c>
      <c r="W1388" s="622">
        <v>0.9859</v>
      </c>
      <c r="X1388" s="464">
        <v>1</v>
      </c>
      <c r="Y1388" s="464">
        <v>1</v>
      </c>
      <c r="Z1388" s="464">
        <v>0</v>
      </c>
      <c r="AA1388" s="464">
        <v>0</v>
      </c>
      <c r="AB1388" s="464" t="s">
        <v>1319</v>
      </c>
      <c r="AC1388" s="463" t="s">
        <v>9000</v>
      </c>
      <c r="AD1388" s="463"/>
      <c r="AE1388" s="463"/>
      <c r="AF1388" s="463"/>
      <c r="AG1388" s="463"/>
      <c r="AH1388" s="463"/>
      <c r="AI1388" s="463"/>
      <c r="AJ1388" s="460"/>
      <c r="AK1388" s="460"/>
      <c r="AL1388" s="460"/>
      <c r="AM1388" s="460"/>
      <c r="AN1388" s="460"/>
      <c r="AO1388" s="460"/>
      <c r="AP1388" s="463" t="s">
        <v>289</v>
      </c>
      <c r="AQ1388" s="463">
        <v>0</v>
      </c>
      <c r="AT1388" s="177" t="s">
        <v>1319</v>
      </c>
      <c r="AU1388" s="392" t="s">
        <v>8376</v>
      </c>
      <c r="AV1388" s="392" t="s">
        <v>9001</v>
      </c>
      <c r="AW1388" s="392" t="s">
        <v>9002</v>
      </c>
      <c r="AX1388" s="450" t="s">
        <v>8374</v>
      </c>
    </row>
    <row r="1389" spans="1:50" ht="35.15" hidden="1" customHeight="1">
      <c r="A1389" s="149">
        <v>1385</v>
      </c>
      <c r="B1389" s="597" t="s">
        <v>1319</v>
      </c>
      <c r="C1389" s="597"/>
      <c r="D1389" s="597" t="s">
        <v>9003</v>
      </c>
      <c r="E1389" s="597" t="s">
        <v>9004</v>
      </c>
      <c r="F1389" s="597" t="s">
        <v>281</v>
      </c>
      <c r="G1389" s="597">
        <v>1</v>
      </c>
      <c r="H1389" s="597">
        <v>0</v>
      </c>
      <c r="I1389" s="597" t="s">
        <v>7949</v>
      </c>
      <c r="J1389" s="597" t="s">
        <v>8251</v>
      </c>
      <c r="K1389" s="597" t="s">
        <v>9005</v>
      </c>
      <c r="L1389" s="597" t="s">
        <v>1322</v>
      </c>
      <c r="M1389" s="597" t="s">
        <v>285</v>
      </c>
      <c r="N1389" s="597" t="s">
        <v>9004</v>
      </c>
      <c r="O1389" s="597" t="s">
        <v>9004</v>
      </c>
      <c r="P1389" s="597" t="s">
        <v>9006</v>
      </c>
      <c r="Q1389" s="597">
        <v>6409</v>
      </c>
      <c r="R1389" s="621">
        <v>6403</v>
      </c>
      <c r="S1389" s="621">
        <v>6290</v>
      </c>
      <c r="T1389" s="621">
        <v>113</v>
      </c>
      <c r="U1389" s="621">
        <v>0</v>
      </c>
      <c r="V1389" s="621">
        <v>113</v>
      </c>
      <c r="W1389" s="622">
        <v>0.98240000000000005</v>
      </c>
      <c r="X1389" s="464">
        <v>1</v>
      </c>
      <c r="Y1389" s="464">
        <v>0</v>
      </c>
      <c r="Z1389" s="464">
        <v>1</v>
      </c>
      <c r="AA1389" s="464">
        <v>0</v>
      </c>
      <c r="AB1389" s="464" t="s">
        <v>1319</v>
      </c>
      <c r="AC1389" s="463" t="s">
        <v>9007</v>
      </c>
      <c r="AD1389" s="463"/>
      <c r="AE1389" s="463"/>
      <c r="AF1389" s="463"/>
      <c r="AG1389" s="463"/>
      <c r="AH1389" s="463"/>
      <c r="AI1389" s="463"/>
      <c r="AJ1389" s="460"/>
      <c r="AK1389" s="460"/>
      <c r="AL1389" s="460"/>
      <c r="AM1389" s="460"/>
      <c r="AN1389" s="460"/>
      <c r="AO1389" s="460"/>
      <c r="AP1389" s="463" t="s">
        <v>289</v>
      </c>
      <c r="AQ1389" s="463">
        <v>0</v>
      </c>
      <c r="AT1389" s="177" t="s">
        <v>279</v>
      </c>
      <c r="AU1389" s="392" t="s">
        <v>8380</v>
      </c>
      <c r="AV1389" s="392" t="s">
        <v>9008</v>
      </c>
      <c r="AW1389" s="392" t="s">
        <v>598</v>
      </c>
      <c r="AX1389" s="450" t="s">
        <v>4402</v>
      </c>
    </row>
    <row r="1390" spans="1:50" ht="35.15" hidden="1" customHeight="1">
      <c r="A1390" s="149">
        <v>1386</v>
      </c>
      <c r="B1390" s="597" t="s">
        <v>3946</v>
      </c>
      <c r="C1390" s="597"/>
      <c r="D1390" s="597" t="s">
        <v>9009</v>
      </c>
      <c r="E1390" s="597" t="s">
        <v>7297</v>
      </c>
      <c r="F1390" s="597" t="s">
        <v>281</v>
      </c>
      <c r="G1390" s="597">
        <v>1</v>
      </c>
      <c r="H1390" s="597">
        <v>0</v>
      </c>
      <c r="I1390" s="597" t="s">
        <v>9010</v>
      </c>
      <c r="J1390" s="597" t="s">
        <v>9011</v>
      </c>
      <c r="K1390" s="597" t="s">
        <v>7297</v>
      </c>
      <c r="L1390" s="597" t="s">
        <v>9012</v>
      </c>
      <c r="M1390" s="597" t="s">
        <v>9013</v>
      </c>
      <c r="N1390" s="597" t="s">
        <v>7297</v>
      </c>
      <c r="O1390" s="597" t="s">
        <v>9014</v>
      </c>
      <c r="P1390" s="597" t="s">
        <v>9015</v>
      </c>
      <c r="Q1390" s="597">
        <v>221662</v>
      </c>
      <c r="R1390" s="621">
        <v>213858</v>
      </c>
      <c r="S1390" s="621">
        <v>213180</v>
      </c>
      <c r="T1390" s="621">
        <v>546</v>
      </c>
      <c r="U1390" s="621">
        <v>132</v>
      </c>
      <c r="V1390" s="621">
        <v>678</v>
      </c>
      <c r="W1390" s="622">
        <v>0.99680000000000002</v>
      </c>
      <c r="X1390" s="464">
        <v>1</v>
      </c>
      <c r="Y1390" s="464">
        <v>1</v>
      </c>
      <c r="Z1390" s="464">
        <v>0</v>
      </c>
      <c r="AA1390" s="464">
        <v>0</v>
      </c>
      <c r="AB1390" s="464" t="s">
        <v>3946</v>
      </c>
      <c r="AC1390" s="463" t="s">
        <v>9016</v>
      </c>
      <c r="AD1390" s="463"/>
      <c r="AE1390" s="463"/>
      <c r="AF1390" s="463"/>
      <c r="AG1390" s="463"/>
      <c r="AH1390" s="463"/>
      <c r="AI1390" s="463"/>
      <c r="AJ1390" s="460"/>
      <c r="AK1390" s="460"/>
      <c r="AL1390" s="460"/>
      <c r="AM1390" s="460"/>
      <c r="AN1390" s="460"/>
      <c r="AO1390" s="460"/>
      <c r="AP1390" s="463" t="s">
        <v>289</v>
      </c>
      <c r="AQ1390" s="463">
        <v>0</v>
      </c>
      <c r="AT1390" s="177" t="s">
        <v>1319</v>
      </c>
      <c r="AU1390" s="392" t="s">
        <v>8385</v>
      </c>
      <c r="AV1390" s="392" t="s">
        <v>9017</v>
      </c>
      <c r="AW1390" s="392" t="s">
        <v>8383</v>
      </c>
      <c r="AX1390" s="450" t="s">
        <v>8383</v>
      </c>
    </row>
    <row r="1391" spans="1:50" ht="35.15" hidden="1" customHeight="1">
      <c r="A1391" s="149">
        <v>1387</v>
      </c>
      <c r="B1391" s="597" t="s">
        <v>1056</v>
      </c>
      <c r="C1391" s="597"/>
      <c r="D1391" s="597" t="s">
        <v>9018</v>
      </c>
      <c r="E1391" s="597" t="s">
        <v>6148</v>
      </c>
      <c r="F1391" s="597" t="s">
        <v>281</v>
      </c>
      <c r="G1391" s="597">
        <v>1</v>
      </c>
      <c r="H1391" s="597">
        <v>0</v>
      </c>
      <c r="I1391" s="597" t="s">
        <v>9010</v>
      </c>
      <c r="J1391" s="597" t="s">
        <v>9019</v>
      </c>
      <c r="K1391" s="597" t="s">
        <v>6148</v>
      </c>
      <c r="L1391" s="597" t="s">
        <v>1061</v>
      </c>
      <c r="M1391" s="597" t="s">
        <v>1062</v>
      </c>
      <c r="N1391" s="597" t="s">
        <v>9020</v>
      </c>
      <c r="O1391" s="597" t="s">
        <v>9021</v>
      </c>
      <c r="P1391" s="597" t="s">
        <v>9022</v>
      </c>
      <c r="Q1391" s="597">
        <v>139417</v>
      </c>
      <c r="R1391" s="621">
        <v>135477</v>
      </c>
      <c r="S1391" s="621">
        <v>135132</v>
      </c>
      <c r="T1391" s="621">
        <v>246</v>
      </c>
      <c r="U1391" s="621">
        <v>99</v>
      </c>
      <c r="V1391" s="621">
        <v>345</v>
      </c>
      <c r="W1391" s="622">
        <v>0.99750000000000005</v>
      </c>
      <c r="X1391" s="464">
        <v>1</v>
      </c>
      <c r="Y1391" s="464">
        <v>1</v>
      </c>
      <c r="Z1391" s="464">
        <v>1</v>
      </c>
      <c r="AA1391" s="464">
        <v>1</v>
      </c>
      <c r="AB1391" s="464" t="s">
        <v>1056</v>
      </c>
      <c r="AC1391" s="463" t="s">
        <v>9023</v>
      </c>
      <c r="AD1391" s="463"/>
      <c r="AE1391" s="463"/>
      <c r="AF1391" s="463"/>
      <c r="AG1391" s="463"/>
      <c r="AH1391" s="463"/>
      <c r="AI1391" s="463"/>
      <c r="AJ1391" s="460"/>
      <c r="AK1391" s="460"/>
      <c r="AL1391" s="460"/>
      <c r="AM1391" s="460"/>
      <c r="AN1391" s="460"/>
      <c r="AO1391" s="460"/>
      <c r="AP1391" s="463" t="s">
        <v>289</v>
      </c>
      <c r="AQ1391" s="463">
        <v>0</v>
      </c>
      <c r="AT1391" s="177" t="s">
        <v>1319</v>
      </c>
      <c r="AU1391" s="392" t="s">
        <v>8386</v>
      </c>
      <c r="AV1391" s="392" t="s">
        <v>9024</v>
      </c>
      <c r="AW1391" s="392" t="s">
        <v>9025</v>
      </c>
      <c r="AX1391" s="450" t="s">
        <v>8383</v>
      </c>
    </row>
    <row r="1392" spans="1:50" ht="35.15" hidden="1" customHeight="1">
      <c r="A1392" s="149">
        <v>1388</v>
      </c>
      <c r="B1392" s="597" t="s">
        <v>3946</v>
      </c>
      <c r="C1392" s="597"/>
      <c r="D1392" s="597" t="s">
        <v>9026</v>
      </c>
      <c r="E1392" s="597" t="s">
        <v>9027</v>
      </c>
      <c r="F1392" s="597" t="s">
        <v>281</v>
      </c>
      <c r="G1392" s="597">
        <v>1</v>
      </c>
      <c r="H1392" s="597">
        <v>0</v>
      </c>
      <c r="I1392" s="597" t="s">
        <v>9010</v>
      </c>
      <c r="J1392" s="597" t="s">
        <v>9028</v>
      </c>
      <c r="K1392" s="597" t="s">
        <v>5915</v>
      </c>
      <c r="L1392" s="597" t="s">
        <v>1108</v>
      </c>
      <c r="M1392" s="597" t="s">
        <v>1062</v>
      </c>
      <c r="N1392" s="597" t="s">
        <v>9029</v>
      </c>
      <c r="O1392" s="597" t="s">
        <v>9030</v>
      </c>
      <c r="P1392" s="597" t="s">
        <v>9031</v>
      </c>
      <c r="Q1392" s="597">
        <v>121308</v>
      </c>
      <c r="R1392" s="621">
        <v>117785</v>
      </c>
      <c r="S1392" s="621">
        <v>116540</v>
      </c>
      <c r="T1392" s="621">
        <v>690</v>
      </c>
      <c r="U1392" s="621">
        <v>555</v>
      </c>
      <c r="V1392" s="621">
        <v>1245</v>
      </c>
      <c r="W1392" s="622">
        <v>0.98939999999999995</v>
      </c>
      <c r="X1392" s="464">
        <v>1</v>
      </c>
      <c r="Y1392" s="464">
        <v>1</v>
      </c>
      <c r="Z1392" s="464">
        <v>1</v>
      </c>
      <c r="AA1392" s="464">
        <v>1</v>
      </c>
      <c r="AB1392" s="464" t="s">
        <v>3946</v>
      </c>
      <c r="AC1392" s="463" t="s">
        <v>9032</v>
      </c>
      <c r="AD1392" s="463"/>
      <c r="AE1392" s="463"/>
      <c r="AF1392" s="463"/>
      <c r="AG1392" s="463"/>
      <c r="AH1392" s="463"/>
      <c r="AI1392" s="463"/>
      <c r="AJ1392" s="460"/>
      <c r="AK1392" s="460"/>
      <c r="AL1392" s="460"/>
      <c r="AM1392" s="460"/>
      <c r="AN1392" s="460"/>
      <c r="AO1392" s="460"/>
      <c r="AP1392" s="463" t="s">
        <v>289</v>
      </c>
      <c r="AQ1392" s="463">
        <v>0</v>
      </c>
      <c r="AT1392" s="177" t="s">
        <v>1319</v>
      </c>
      <c r="AU1392" s="392" t="s">
        <v>8391</v>
      </c>
      <c r="AV1392" s="392" t="s">
        <v>7147</v>
      </c>
      <c r="AW1392" s="392" t="s">
        <v>6639</v>
      </c>
      <c r="AX1392" s="450" t="s">
        <v>6639</v>
      </c>
    </row>
    <row r="1393" spans="1:50" ht="35.15" hidden="1" customHeight="1">
      <c r="A1393" s="149">
        <v>1389</v>
      </c>
      <c r="B1393" s="597" t="s">
        <v>1056</v>
      </c>
      <c r="C1393" s="597"/>
      <c r="D1393" s="597" t="s">
        <v>9033</v>
      </c>
      <c r="E1393" s="597" t="s">
        <v>9034</v>
      </c>
      <c r="F1393" s="597" t="s">
        <v>281</v>
      </c>
      <c r="G1393" s="597">
        <v>1</v>
      </c>
      <c r="H1393" s="597">
        <v>0</v>
      </c>
      <c r="I1393" s="597" t="s">
        <v>9010</v>
      </c>
      <c r="J1393" s="597" t="s">
        <v>9035</v>
      </c>
      <c r="K1393" s="597" t="s">
        <v>1058</v>
      </c>
      <c r="L1393" s="597" t="s">
        <v>1061</v>
      </c>
      <c r="M1393" s="597" t="s">
        <v>1062</v>
      </c>
      <c r="N1393" s="597" t="s">
        <v>9034</v>
      </c>
      <c r="O1393" s="597" t="s">
        <v>9034</v>
      </c>
      <c r="P1393" s="597" t="s">
        <v>9036</v>
      </c>
      <c r="Q1393" s="597">
        <v>88341</v>
      </c>
      <c r="R1393" s="621">
        <v>83655</v>
      </c>
      <c r="S1393" s="621">
        <v>82279</v>
      </c>
      <c r="T1393" s="621">
        <v>1376</v>
      </c>
      <c r="U1393" s="621">
        <v>0</v>
      </c>
      <c r="V1393" s="621">
        <v>1376</v>
      </c>
      <c r="W1393" s="622">
        <v>0.98360000000000003</v>
      </c>
      <c r="X1393" s="464">
        <v>1</v>
      </c>
      <c r="Y1393" s="464">
        <v>1</v>
      </c>
      <c r="Z1393" s="464">
        <v>0</v>
      </c>
      <c r="AA1393" s="464">
        <v>0</v>
      </c>
      <c r="AB1393" s="464" t="s">
        <v>1056</v>
      </c>
      <c r="AC1393" s="463" t="s">
        <v>9037</v>
      </c>
      <c r="AD1393" s="463"/>
      <c r="AE1393" s="463"/>
      <c r="AF1393" s="463"/>
      <c r="AG1393" s="463"/>
      <c r="AH1393" s="463"/>
      <c r="AI1393" s="463"/>
      <c r="AJ1393" s="460"/>
      <c r="AK1393" s="460"/>
      <c r="AL1393" s="460"/>
      <c r="AM1393" s="460"/>
      <c r="AN1393" s="460"/>
      <c r="AO1393" s="460"/>
      <c r="AP1393" s="463" t="s">
        <v>289</v>
      </c>
      <c r="AQ1393" s="463">
        <v>0</v>
      </c>
      <c r="AT1393" s="177" t="s">
        <v>1069</v>
      </c>
      <c r="AU1393" s="594" t="s">
        <v>8397</v>
      </c>
      <c r="AV1393" s="392" t="s">
        <v>9038</v>
      </c>
      <c r="AW1393" s="595" t="s">
        <v>9039</v>
      </c>
      <c r="AX1393" s="450" t="s">
        <v>8395</v>
      </c>
    </row>
    <row r="1394" spans="1:50" ht="35.15" hidden="1" customHeight="1">
      <c r="A1394" s="149">
        <v>1390</v>
      </c>
      <c r="B1394" s="597" t="s">
        <v>3946</v>
      </c>
      <c r="C1394" s="597"/>
      <c r="D1394" s="597" t="s">
        <v>9040</v>
      </c>
      <c r="E1394" s="597" t="s">
        <v>6012</v>
      </c>
      <c r="F1394" s="597" t="s">
        <v>281</v>
      </c>
      <c r="G1394" s="597">
        <v>1</v>
      </c>
      <c r="H1394" s="597">
        <v>0</v>
      </c>
      <c r="I1394" s="597" t="s">
        <v>9010</v>
      </c>
      <c r="J1394" s="597" t="s">
        <v>9041</v>
      </c>
      <c r="K1394" s="597" t="s">
        <v>6012</v>
      </c>
      <c r="L1394" s="597" t="s">
        <v>1108</v>
      </c>
      <c r="M1394" s="597" t="s">
        <v>1062</v>
      </c>
      <c r="N1394" s="597" t="s">
        <v>9042</v>
      </c>
      <c r="O1394" s="597" t="s">
        <v>9043</v>
      </c>
      <c r="P1394" s="597" t="s">
        <v>9044</v>
      </c>
      <c r="Q1394" s="597">
        <v>60352</v>
      </c>
      <c r="R1394" s="621">
        <v>64991</v>
      </c>
      <c r="S1394" s="621">
        <v>63803</v>
      </c>
      <c r="T1394" s="621">
        <v>972</v>
      </c>
      <c r="U1394" s="621">
        <v>216</v>
      </c>
      <c r="V1394" s="621">
        <v>1188</v>
      </c>
      <c r="W1394" s="622">
        <v>0.98170000000000002</v>
      </c>
      <c r="X1394" s="464">
        <v>1</v>
      </c>
      <c r="Y1394" s="464">
        <v>1</v>
      </c>
      <c r="Z1394" s="464">
        <v>1</v>
      </c>
      <c r="AA1394" s="464">
        <v>1</v>
      </c>
      <c r="AB1394" s="464" t="s">
        <v>3946</v>
      </c>
      <c r="AC1394" s="463" t="s">
        <v>9045</v>
      </c>
      <c r="AD1394" s="463"/>
      <c r="AE1394" s="463"/>
      <c r="AF1394" s="463"/>
      <c r="AG1394" s="463"/>
      <c r="AH1394" s="463"/>
      <c r="AI1394" s="463"/>
      <c r="AJ1394" s="460"/>
      <c r="AK1394" s="460"/>
      <c r="AL1394" s="460"/>
      <c r="AM1394" s="460"/>
      <c r="AN1394" s="460"/>
      <c r="AO1394" s="460"/>
      <c r="AP1394" s="463" t="s">
        <v>289</v>
      </c>
      <c r="AQ1394" s="463">
        <v>0</v>
      </c>
      <c r="AT1394" s="177" t="s">
        <v>1069</v>
      </c>
      <c r="AU1394" s="594" t="s">
        <v>8403</v>
      </c>
      <c r="AV1394" s="392" t="s">
        <v>9046</v>
      </c>
      <c r="AW1394" s="595" t="s">
        <v>8401</v>
      </c>
      <c r="AX1394" s="450" t="s">
        <v>8401</v>
      </c>
    </row>
    <row r="1395" spans="1:50" ht="35.15" hidden="1" customHeight="1">
      <c r="A1395" s="149">
        <v>1391</v>
      </c>
      <c r="B1395" s="597" t="s">
        <v>3946</v>
      </c>
      <c r="C1395" s="597"/>
      <c r="D1395" s="597" t="s">
        <v>9047</v>
      </c>
      <c r="E1395" s="597" t="s">
        <v>9048</v>
      </c>
      <c r="F1395" s="597" t="s">
        <v>281</v>
      </c>
      <c r="G1395" s="597">
        <v>1</v>
      </c>
      <c r="H1395" s="597">
        <v>0</v>
      </c>
      <c r="I1395" s="597" t="s">
        <v>9010</v>
      </c>
      <c r="J1395" s="597" t="s">
        <v>9049</v>
      </c>
      <c r="K1395" s="597" t="s">
        <v>7297</v>
      </c>
      <c r="L1395" s="597" t="s">
        <v>9012</v>
      </c>
      <c r="M1395" s="597" t="s">
        <v>9013</v>
      </c>
      <c r="N1395" s="597" t="s">
        <v>9050</v>
      </c>
      <c r="O1395" s="597" t="s">
        <v>9050</v>
      </c>
      <c r="P1395" s="597" t="s">
        <v>9051</v>
      </c>
      <c r="Q1395" s="597">
        <v>27814</v>
      </c>
      <c r="R1395" s="621">
        <v>28059</v>
      </c>
      <c r="S1395" s="621">
        <v>27934</v>
      </c>
      <c r="T1395" s="621">
        <v>125</v>
      </c>
      <c r="U1395" s="621">
        <v>0</v>
      </c>
      <c r="V1395" s="621">
        <v>125</v>
      </c>
      <c r="W1395" s="622">
        <v>0.99550000000000005</v>
      </c>
      <c r="X1395" s="464">
        <v>1</v>
      </c>
      <c r="Y1395" s="464">
        <v>1</v>
      </c>
      <c r="Z1395" s="464">
        <v>1</v>
      </c>
      <c r="AA1395" s="464">
        <v>1</v>
      </c>
      <c r="AB1395" s="464" t="s">
        <v>3946</v>
      </c>
      <c r="AC1395" s="463" t="s">
        <v>9052</v>
      </c>
      <c r="AD1395" s="463"/>
      <c r="AE1395" s="463"/>
      <c r="AF1395" s="463"/>
      <c r="AG1395" s="463"/>
      <c r="AH1395" s="463"/>
      <c r="AI1395" s="463"/>
      <c r="AJ1395" s="460"/>
      <c r="AK1395" s="460"/>
      <c r="AL1395" s="460"/>
      <c r="AM1395" s="460"/>
      <c r="AN1395" s="460"/>
      <c r="AO1395" s="460"/>
      <c r="AP1395" s="463" t="s">
        <v>289</v>
      </c>
      <c r="AQ1395" s="463">
        <v>0</v>
      </c>
      <c r="AT1395" s="177" t="s">
        <v>1319</v>
      </c>
      <c r="AU1395" s="392" t="s">
        <v>8408</v>
      </c>
      <c r="AV1395" s="392" t="s">
        <v>9053</v>
      </c>
      <c r="AW1395" s="392" t="s">
        <v>9054</v>
      </c>
      <c r="AX1395" s="450" t="s">
        <v>8406</v>
      </c>
    </row>
    <row r="1396" spans="1:50" ht="35.15" hidden="1" customHeight="1">
      <c r="A1396" s="149">
        <v>1392</v>
      </c>
      <c r="B1396" s="597" t="s">
        <v>1056</v>
      </c>
      <c r="C1396" s="597"/>
      <c r="D1396" s="597" t="s">
        <v>9055</v>
      </c>
      <c r="E1396" s="597" t="s">
        <v>9056</v>
      </c>
      <c r="F1396" s="597" t="s">
        <v>281</v>
      </c>
      <c r="G1396" s="597">
        <v>1</v>
      </c>
      <c r="H1396" s="597">
        <v>0</v>
      </c>
      <c r="I1396" s="597" t="s">
        <v>9010</v>
      </c>
      <c r="J1396" s="597" t="s">
        <v>9057</v>
      </c>
      <c r="K1396" s="597" t="s">
        <v>1058</v>
      </c>
      <c r="L1396" s="597" t="s">
        <v>1061</v>
      </c>
      <c r="M1396" s="597" t="s">
        <v>1062</v>
      </c>
      <c r="N1396" s="597" t="s">
        <v>9058</v>
      </c>
      <c r="O1396" s="597" t="s">
        <v>9059</v>
      </c>
      <c r="P1396" s="597" t="s">
        <v>9060</v>
      </c>
      <c r="Q1396" s="597">
        <v>75611</v>
      </c>
      <c r="R1396" s="621">
        <v>73468</v>
      </c>
      <c r="S1396" s="621">
        <v>73254</v>
      </c>
      <c r="T1396" s="621">
        <v>206</v>
      </c>
      <c r="U1396" s="621">
        <v>8</v>
      </c>
      <c r="V1396" s="621">
        <v>214</v>
      </c>
      <c r="W1396" s="622">
        <v>0.99709999999999999</v>
      </c>
      <c r="X1396" s="464">
        <v>1</v>
      </c>
      <c r="Y1396" s="464">
        <v>1</v>
      </c>
      <c r="Z1396" s="464">
        <v>1</v>
      </c>
      <c r="AA1396" s="464">
        <v>1</v>
      </c>
      <c r="AB1396" s="464" t="s">
        <v>1056</v>
      </c>
      <c r="AC1396" s="463" t="s">
        <v>9061</v>
      </c>
      <c r="AD1396" s="463"/>
      <c r="AE1396" s="463"/>
      <c r="AF1396" s="463"/>
      <c r="AG1396" s="463"/>
      <c r="AH1396" s="463"/>
      <c r="AI1396" s="463"/>
      <c r="AJ1396" s="460"/>
      <c r="AK1396" s="460"/>
      <c r="AL1396" s="460"/>
      <c r="AM1396" s="460"/>
      <c r="AN1396" s="460"/>
      <c r="AO1396" s="460"/>
      <c r="AP1396" s="463" t="s">
        <v>289</v>
      </c>
      <c r="AQ1396" s="463">
        <v>0</v>
      </c>
      <c r="AT1396" s="177" t="s">
        <v>1319</v>
      </c>
      <c r="AU1396" s="392" t="s">
        <v>8415</v>
      </c>
      <c r="AV1396" s="392" t="s">
        <v>9062</v>
      </c>
      <c r="AW1396" s="392" t="s">
        <v>9063</v>
      </c>
      <c r="AX1396" s="450" t="s">
        <v>8412</v>
      </c>
    </row>
    <row r="1397" spans="1:50" ht="35.15" hidden="1" customHeight="1">
      <c r="A1397" s="149">
        <v>1393</v>
      </c>
      <c r="B1397" s="597" t="s">
        <v>3946</v>
      </c>
      <c r="C1397" s="597"/>
      <c r="D1397" s="597" t="s">
        <v>9064</v>
      </c>
      <c r="E1397" s="597" t="s">
        <v>9065</v>
      </c>
      <c r="F1397" s="597" t="s">
        <v>281</v>
      </c>
      <c r="G1397" s="597">
        <v>1</v>
      </c>
      <c r="H1397" s="597">
        <v>0</v>
      </c>
      <c r="I1397" s="597" t="s">
        <v>9010</v>
      </c>
      <c r="J1397" s="597" t="s">
        <v>9066</v>
      </c>
      <c r="K1397" s="597" t="s">
        <v>3948</v>
      </c>
      <c r="L1397" s="597" t="s">
        <v>1108</v>
      </c>
      <c r="M1397" s="597" t="s">
        <v>1062</v>
      </c>
      <c r="N1397" s="597" t="s">
        <v>9067</v>
      </c>
      <c r="O1397" s="597" t="s">
        <v>9068</v>
      </c>
      <c r="P1397" s="597" t="s">
        <v>9069</v>
      </c>
      <c r="Q1397" s="597">
        <v>31980</v>
      </c>
      <c r="R1397" s="621">
        <v>31780</v>
      </c>
      <c r="S1397" s="621">
        <v>31440</v>
      </c>
      <c r="T1397" s="621">
        <v>294</v>
      </c>
      <c r="U1397" s="621">
        <v>46</v>
      </c>
      <c r="V1397" s="621">
        <v>340</v>
      </c>
      <c r="W1397" s="622">
        <v>0.98929999999999996</v>
      </c>
      <c r="X1397" s="464">
        <v>1</v>
      </c>
      <c r="Y1397" s="464">
        <v>1</v>
      </c>
      <c r="Z1397" s="464">
        <v>0</v>
      </c>
      <c r="AA1397" s="464">
        <v>0</v>
      </c>
      <c r="AB1397" s="464" t="s">
        <v>3946</v>
      </c>
      <c r="AC1397" s="463" t="s">
        <v>9070</v>
      </c>
      <c r="AD1397" s="463"/>
      <c r="AE1397" s="463"/>
      <c r="AF1397" s="463"/>
      <c r="AG1397" s="463"/>
      <c r="AH1397" s="463"/>
      <c r="AI1397" s="463"/>
      <c r="AJ1397" s="460"/>
      <c r="AK1397" s="460"/>
      <c r="AL1397" s="460"/>
      <c r="AM1397" s="460"/>
      <c r="AN1397" s="460"/>
      <c r="AO1397" s="460"/>
      <c r="AP1397" s="463" t="s">
        <v>289</v>
      </c>
      <c r="AQ1397" s="463">
        <v>0</v>
      </c>
      <c r="AT1397" s="177" t="s">
        <v>279</v>
      </c>
      <c r="AU1397" s="392" t="s">
        <v>8421</v>
      </c>
      <c r="AV1397" s="392" t="s">
        <v>9071</v>
      </c>
      <c r="AW1397" s="392" t="s">
        <v>8419</v>
      </c>
      <c r="AX1397" s="450" t="s">
        <v>8419</v>
      </c>
    </row>
    <row r="1398" spans="1:50" ht="35.15" hidden="1" customHeight="1">
      <c r="A1398" s="149">
        <v>1394</v>
      </c>
      <c r="B1398" s="597" t="s">
        <v>1056</v>
      </c>
      <c r="C1398" s="597"/>
      <c r="D1398" s="597" t="s">
        <v>9072</v>
      </c>
      <c r="E1398" s="597" t="s">
        <v>9073</v>
      </c>
      <c r="F1398" s="597" t="s">
        <v>281</v>
      </c>
      <c r="G1398" s="597">
        <v>1</v>
      </c>
      <c r="H1398" s="597">
        <v>0</v>
      </c>
      <c r="I1398" s="597" t="s">
        <v>9010</v>
      </c>
      <c r="J1398" s="597" t="s">
        <v>9019</v>
      </c>
      <c r="K1398" s="597" t="s">
        <v>6148</v>
      </c>
      <c r="L1398" s="597" t="s">
        <v>1061</v>
      </c>
      <c r="M1398" s="597" t="s">
        <v>1062</v>
      </c>
      <c r="N1398" s="597" t="s">
        <v>9073</v>
      </c>
      <c r="O1398" s="597" t="s">
        <v>9073</v>
      </c>
      <c r="P1398" s="597" t="s">
        <v>9074</v>
      </c>
      <c r="Q1398" s="597">
        <v>7402</v>
      </c>
      <c r="R1398" s="621">
        <v>8269</v>
      </c>
      <c r="S1398" s="621">
        <v>8264</v>
      </c>
      <c r="T1398" s="621">
        <v>5</v>
      </c>
      <c r="U1398" s="621">
        <v>0</v>
      </c>
      <c r="V1398" s="621">
        <v>5</v>
      </c>
      <c r="W1398" s="622">
        <v>0.99939999999999996</v>
      </c>
      <c r="X1398" s="464">
        <v>1</v>
      </c>
      <c r="Y1398" s="464">
        <v>0</v>
      </c>
      <c r="Z1398" s="464">
        <v>1</v>
      </c>
      <c r="AA1398" s="464">
        <v>0</v>
      </c>
      <c r="AB1398" s="464" t="s">
        <v>1056</v>
      </c>
      <c r="AC1398" s="463" t="s">
        <v>9075</v>
      </c>
      <c r="AD1398" s="463"/>
      <c r="AE1398" s="463"/>
      <c r="AF1398" s="463"/>
      <c r="AG1398" s="463"/>
      <c r="AH1398" s="463"/>
      <c r="AI1398" s="463"/>
      <c r="AJ1398" s="460"/>
      <c r="AK1398" s="460"/>
      <c r="AL1398" s="460"/>
      <c r="AM1398" s="460"/>
      <c r="AN1398" s="460"/>
      <c r="AO1398" s="460"/>
      <c r="AP1398" s="463" t="s">
        <v>289</v>
      </c>
      <c r="AQ1398" s="463">
        <v>0</v>
      </c>
      <c r="AT1398" s="177" t="s">
        <v>1319</v>
      </c>
      <c r="AU1398" s="392" t="s">
        <v>8426</v>
      </c>
      <c r="AV1398" s="392" t="s">
        <v>9076</v>
      </c>
      <c r="AW1398" s="392" t="s">
        <v>8424</v>
      </c>
      <c r="AX1398" s="450" t="s">
        <v>8424</v>
      </c>
    </row>
    <row r="1399" spans="1:50" ht="35.15" hidden="1" customHeight="1">
      <c r="A1399" s="149">
        <v>1395</v>
      </c>
      <c r="B1399" s="597" t="s">
        <v>1076</v>
      </c>
      <c r="C1399" s="597"/>
      <c r="D1399" s="597" t="s">
        <v>9077</v>
      </c>
      <c r="E1399" s="597" t="s">
        <v>9078</v>
      </c>
      <c r="F1399" s="597" t="s">
        <v>281</v>
      </c>
      <c r="G1399" s="597">
        <v>1</v>
      </c>
      <c r="H1399" s="597">
        <v>0</v>
      </c>
      <c r="I1399" s="597" t="s">
        <v>9010</v>
      </c>
      <c r="J1399" s="597" t="s">
        <v>9079</v>
      </c>
      <c r="K1399" s="597" t="s">
        <v>3917</v>
      </c>
      <c r="L1399" s="597" t="s">
        <v>1108</v>
      </c>
      <c r="M1399" s="597" t="s">
        <v>1062</v>
      </c>
      <c r="N1399" s="597" t="s">
        <v>9080</v>
      </c>
      <c r="O1399" s="597" t="s">
        <v>9081</v>
      </c>
      <c r="P1399" s="597" t="s">
        <v>9082</v>
      </c>
      <c r="Q1399" s="597">
        <v>27067</v>
      </c>
      <c r="R1399" s="621">
        <v>25075</v>
      </c>
      <c r="S1399" s="621">
        <v>24839</v>
      </c>
      <c r="T1399" s="621">
        <v>215</v>
      </c>
      <c r="U1399" s="621">
        <v>21</v>
      </c>
      <c r="V1399" s="621">
        <v>236</v>
      </c>
      <c r="W1399" s="622">
        <v>0.99060000000000004</v>
      </c>
      <c r="X1399" s="464">
        <v>1</v>
      </c>
      <c r="Y1399" s="464">
        <v>0</v>
      </c>
      <c r="Z1399" s="464">
        <v>1</v>
      </c>
      <c r="AA1399" s="464">
        <v>0</v>
      </c>
      <c r="AB1399" s="464" t="s">
        <v>1076</v>
      </c>
      <c r="AC1399" s="463" t="s">
        <v>9083</v>
      </c>
      <c r="AD1399" s="463"/>
      <c r="AE1399" s="463"/>
      <c r="AF1399" s="463"/>
      <c r="AG1399" s="463"/>
      <c r="AH1399" s="463"/>
      <c r="AI1399" s="463"/>
      <c r="AJ1399" s="460"/>
      <c r="AK1399" s="460"/>
      <c r="AL1399" s="460"/>
      <c r="AM1399" s="460"/>
      <c r="AN1399" s="460"/>
      <c r="AO1399" s="460"/>
      <c r="AP1399" s="463" t="s">
        <v>289</v>
      </c>
      <c r="AQ1399" s="463">
        <v>0</v>
      </c>
      <c r="AT1399" s="177" t="s">
        <v>279</v>
      </c>
      <c r="AU1399" s="392" t="s">
        <v>8431</v>
      </c>
      <c r="AV1399" s="392" t="s">
        <v>9084</v>
      </c>
      <c r="AW1399" s="392" t="s">
        <v>8428</v>
      </c>
      <c r="AX1399" s="450" t="s">
        <v>8428</v>
      </c>
    </row>
    <row r="1400" spans="1:50" ht="35.15" hidden="1" customHeight="1">
      <c r="A1400" s="149">
        <v>1396</v>
      </c>
      <c r="B1400" s="597" t="s">
        <v>1056</v>
      </c>
      <c r="C1400" s="597"/>
      <c r="D1400" s="597" t="s">
        <v>9085</v>
      </c>
      <c r="E1400" s="597" t="s">
        <v>9086</v>
      </c>
      <c r="F1400" s="597" t="s">
        <v>281</v>
      </c>
      <c r="G1400" s="597">
        <v>1</v>
      </c>
      <c r="H1400" s="597">
        <v>0</v>
      </c>
      <c r="I1400" s="597" t="s">
        <v>9010</v>
      </c>
      <c r="J1400" s="597" t="s">
        <v>9034</v>
      </c>
      <c r="K1400" s="597" t="s">
        <v>6148</v>
      </c>
      <c r="L1400" s="597" t="s">
        <v>1061</v>
      </c>
      <c r="M1400" s="597" t="s">
        <v>1062</v>
      </c>
      <c r="N1400" s="597" t="s">
        <v>9086</v>
      </c>
      <c r="O1400" s="597" t="s">
        <v>9086</v>
      </c>
      <c r="P1400" s="597" t="s">
        <v>9087</v>
      </c>
      <c r="Q1400" s="597">
        <v>34988</v>
      </c>
      <c r="R1400" s="621">
        <v>20850</v>
      </c>
      <c r="S1400" s="621">
        <v>20827</v>
      </c>
      <c r="T1400" s="621">
        <v>10</v>
      </c>
      <c r="U1400" s="621">
        <v>13</v>
      </c>
      <c r="V1400" s="621">
        <v>23</v>
      </c>
      <c r="W1400" s="622">
        <v>0.99890000000000001</v>
      </c>
      <c r="X1400" s="464">
        <v>1</v>
      </c>
      <c r="Y1400" s="464">
        <v>1</v>
      </c>
      <c r="Z1400" s="464">
        <v>1</v>
      </c>
      <c r="AA1400" s="464">
        <v>1</v>
      </c>
      <c r="AB1400" s="464" t="s">
        <v>1056</v>
      </c>
      <c r="AC1400" s="463" t="s">
        <v>9088</v>
      </c>
      <c r="AD1400" s="463"/>
      <c r="AE1400" s="463"/>
      <c r="AF1400" s="463"/>
      <c r="AG1400" s="463"/>
      <c r="AH1400" s="463"/>
      <c r="AI1400" s="463"/>
      <c r="AJ1400" s="460"/>
      <c r="AK1400" s="460"/>
      <c r="AL1400" s="460"/>
      <c r="AM1400" s="460"/>
      <c r="AN1400" s="460"/>
      <c r="AO1400" s="460"/>
      <c r="AP1400" s="463" t="s">
        <v>289</v>
      </c>
      <c r="AQ1400" s="463">
        <v>0</v>
      </c>
      <c r="AT1400" s="177" t="s">
        <v>279</v>
      </c>
      <c r="AU1400" s="392" t="s">
        <v>8432</v>
      </c>
      <c r="AV1400" s="392" t="s">
        <v>9089</v>
      </c>
      <c r="AW1400" s="392" t="s">
        <v>9090</v>
      </c>
      <c r="AX1400" s="450" t="s">
        <v>8428</v>
      </c>
    </row>
    <row r="1401" spans="1:50" ht="35.15" hidden="1" customHeight="1">
      <c r="A1401" s="149">
        <v>1397</v>
      </c>
      <c r="B1401" s="597" t="s">
        <v>1056</v>
      </c>
      <c r="C1401" s="597"/>
      <c r="D1401" s="597" t="s">
        <v>9091</v>
      </c>
      <c r="E1401" s="597" t="s">
        <v>9092</v>
      </c>
      <c r="F1401" s="597" t="s">
        <v>281</v>
      </c>
      <c r="G1401" s="597">
        <v>1</v>
      </c>
      <c r="H1401" s="597">
        <v>0</v>
      </c>
      <c r="I1401" s="597" t="s">
        <v>9010</v>
      </c>
      <c r="J1401" s="597" t="s">
        <v>9093</v>
      </c>
      <c r="K1401" s="597" t="s">
        <v>6148</v>
      </c>
      <c r="L1401" s="597" t="s">
        <v>1061</v>
      </c>
      <c r="M1401" s="597" t="s">
        <v>1062</v>
      </c>
      <c r="N1401" s="597" t="s">
        <v>9094</v>
      </c>
      <c r="O1401" s="597" t="s">
        <v>9095</v>
      </c>
      <c r="P1401" s="597" t="s">
        <v>9096</v>
      </c>
      <c r="Q1401" s="597">
        <v>39240</v>
      </c>
      <c r="R1401" s="621">
        <v>38611</v>
      </c>
      <c r="S1401" s="621">
        <v>38409</v>
      </c>
      <c r="T1401" s="621">
        <v>151</v>
      </c>
      <c r="U1401" s="621">
        <v>51</v>
      </c>
      <c r="V1401" s="621">
        <v>202</v>
      </c>
      <c r="W1401" s="622">
        <v>0.99480000000000002</v>
      </c>
      <c r="X1401" s="464">
        <v>1</v>
      </c>
      <c r="Y1401" s="464">
        <v>1</v>
      </c>
      <c r="Z1401" s="464">
        <v>1</v>
      </c>
      <c r="AA1401" s="464">
        <v>1</v>
      </c>
      <c r="AB1401" s="464" t="s">
        <v>1056</v>
      </c>
      <c r="AC1401" s="463" t="s">
        <v>9097</v>
      </c>
      <c r="AD1401" s="463"/>
      <c r="AE1401" s="463"/>
      <c r="AF1401" s="463"/>
      <c r="AG1401" s="463"/>
      <c r="AH1401" s="463"/>
      <c r="AI1401" s="463"/>
      <c r="AJ1401" s="460"/>
      <c r="AK1401" s="460"/>
      <c r="AL1401" s="460"/>
      <c r="AM1401" s="460"/>
      <c r="AN1401" s="460"/>
      <c r="AO1401" s="460"/>
      <c r="AP1401" s="463" t="s">
        <v>289</v>
      </c>
      <c r="AQ1401" s="463">
        <v>0</v>
      </c>
      <c r="AT1401" s="177" t="s">
        <v>1319</v>
      </c>
      <c r="AU1401" s="392" t="s">
        <v>8437</v>
      </c>
      <c r="AV1401" s="392" t="s">
        <v>9098</v>
      </c>
      <c r="AW1401" s="392" t="s">
        <v>8435</v>
      </c>
      <c r="AX1401" s="450" t="s">
        <v>8435</v>
      </c>
    </row>
    <row r="1402" spans="1:50" ht="35.15" hidden="1" customHeight="1">
      <c r="A1402" s="149">
        <v>1398</v>
      </c>
      <c r="B1402" s="597" t="s">
        <v>3946</v>
      </c>
      <c r="C1402" s="597"/>
      <c r="D1402" s="597" t="s">
        <v>9099</v>
      </c>
      <c r="E1402" s="597" t="s">
        <v>9100</v>
      </c>
      <c r="F1402" s="597" t="s">
        <v>281</v>
      </c>
      <c r="G1402" s="597">
        <v>1</v>
      </c>
      <c r="H1402" s="597">
        <v>0</v>
      </c>
      <c r="I1402" s="597" t="s">
        <v>9010</v>
      </c>
      <c r="J1402" s="597" t="s">
        <v>9101</v>
      </c>
      <c r="K1402" s="597" t="s">
        <v>7297</v>
      </c>
      <c r="L1402" s="597" t="s">
        <v>9012</v>
      </c>
      <c r="M1402" s="597" t="s">
        <v>9013</v>
      </c>
      <c r="N1402" s="597" t="s">
        <v>9100</v>
      </c>
      <c r="O1402" s="597" t="s">
        <v>9100</v>
      </c>
      <c r="P1402" s="597" t="s">
        <v>9102</v>
      </c>
      <c r="Q1402" s="597">
        <v>23567</v>
      </c>
      <c r="R1402" s="621">
        <v>23596</v>
      </c>
      <c r="S1402" s="621">
        <v>23573</v>
      </c>
      <c r="T1402" s="621">
        <v>23</v>
      </c>
      <c r="U1402" s="621">
        <v>0</v>
      </c>
      <c r="V1402" s="621">
        <v>23</v>
      </c>
      <c r="W1402" s="622">
        <v>0.999</v>
      </c>
      <c r="X1402" s="464">
        <v>1</v>
      </c>
      <c r="Y1402" s="464">
        <v>1</v>
      </c>
      <c r="Z1402" s="464">
        <v>1</v>
      </c>
      <c r="AA1402" s="464">
        <v>1</v>
      </c>
      <c r="AB1402" s="464" t="s">
        <v>3946</v>
      </c>
      <c r="AC1402" s="463" t="s">
        <v>9103</v>
      </c>
      <c r="AD1402" s="463"/>
      <c r="AE1402" s="463"/>
      <c r="AF1402" s="463"/>
      <c r="AG1402" s="463"/>
      <c r="AH1402" s="463"/>
      <c r="AI1402" s="463"/>
      <c r="AJ1402" s="460"/>
      <c r="AK1402" s="460"/>
      <c r="AL1402" s="460"/>
      <c r="AM1402" s="460"/>
      <c r="AN1402" s="460"/>
      <c r="AO1402" s="460"/>
      <c r="AP1402" s="463" t="s">
        <v>289</v>
      </c>
      <c r="AQ1402" s="463">
        <v>0</v>
      </c>
      <c r="AT1402" s="177" t="s">
        <v>1319</v>
      </c>
      <c r="AU1402" s="392" t="s">
        <v>8442</v>
      </c>
      <c r="AV1402" s="392" t="s">
        <v>9104</v>
      </c>
      <c r="AW1402" s="392" t="s">
        <v>9105</v>
      </c>
      <c r="AX1402" s="450" t="s">
        <v>5537</v>
      </c>
    </row>
    <row r="1403" spans="1:50" ht="35.15" hidden="1" customHeight="1">
      <c r="A1403" s="149">
        <v>1399</v>
      </c>
      <c r="B1403" s="597" t="s">
        <v>3946</v>
      </c>
      <c r="C1403" s="597"/>
      <c r="D1403" s="597" t="s">
        <v>9106</v>
      </c>
      <c r="E1403" s="597" t="s">
        <v>9107</v>
      </c>
      <c r="F1403" s="597" t="s">
        <v>281</v>
      </c>
      <c r="G1403" s="597">
        <v>1</v>
      </c>
      <c r="H1403" s="597">
        <v>0</v>
      </c>
      <c r="I1403" s="597" t="s">
        <v>9010</v>
      </c>
      <c r="J1403" s="597" t="s">
        <v>9011</v>
      </c>
      <c r="K1403" s="597" t="s">
        <v>7297</v>
      </c>
      <c r="L1403" s="597" t="s">
        <v>9012</v>
      </c>
      <c r="M1403" s="597" t="s">
        <v>9013</v>
      </c>
      <c r="N1403" s="597" t="s">
        <v>9107</v>
      </c>
      <c r="O1403" s="597" t="s">
        <v>9107</v>
      </c>
      <c r="P1403" s="597" t="s">
        <v>9108</v>
      </c>
      <c r="Q1403" s="597">
        <v>18368</v>
      </c>
      <c r="R1403" s="621">
        <v>17678</v>
      </c>
      <c r="S1403" s="621">
        <v>17651</v>
      </c>
      <c r="T1403" s="621">
        <v>27</v>
      </c>
      <c r="U1403" s="621">
        <v>0</v>
      </c>
      <c r="V1403" s="621">
        <v>27</v>
      </c>
      <c r="W1403" s="622">
        <v>0.99850000000000005</v>
      </c>
      <c r="X1403" s="464">
        <v>1</v>
      </c>
      <c r="Y1403" s="464">
        <v>1</v>
      </c>
      <c r="Z1403" s="464">
        <v>0</v>
      </c>
      <c r="AA1403" s="464">
        <v>0</v>
      </c>
      <c r="AB1403" s="464" t="s">
        <v>3946</v>
      </c>
      <c r="AC1403" s="463" t="s">
        <v>9109</v>
      </c>
      <c r="AD1403" s="463"/>
      <c r="AE1403" s="463"/>
      <c r="AF1403" s="463"/>
      <c r="AG1403" s="463"/>
      <c r="AH1403" s="463"/>
      <c r="AI1403" s="463"/>
      <c r="AJ1403" s="460"/>
      <c r="AK1403" s="460"/>
      <c r="AL1403" s="460"/>
      <c r="AM1403" s="460"/>
      <c r="AN1403" s="460"/>
      <c r="AO1403" s="460"/>
      <c r="AP1403" s="463" t="s">
        <v>289</v>
      </c>
      <c r="AQ1403" s="463">
        <v>0</v>
      </c>
      <c r="AT1403" s="177" t="s">
        <v>1319</v>
      </c>
      <c r="AU1403" s="392" t="s">
        <v>8448</v>
      </c>
      <c r="AV1403" s="392" t="s">
        <v>9110</v>
      </c>
      <c r="AW1403" s="392" t="s">
        <v>9111</v>
      </c>
      <c r="AX1403" s="450" t="s">
        <v>8446</v>
      </c>
    </row>
    <row r="1404" spans="1:50" ht="35.15" hidden="1" customHeight="1">
      <c r="A1404" s="149">
        <v>1400</v>
      </c>
      <c r="B1404" s="597" t="s">
        <v>3946</v>
      </c>
      <c r="C1404" s="597"/>
      <c r="D1404" s="597" t="s">
        <v>9112</v>
      </c>
      <c r="E1404" s="597" t="s">
        <v>9113</v>
      </c>
      <c r="F1404" s="597" t="s">
        <v>281</v>
      </c>
      <c r="G1404" s="597">
        <v>1</v>
      </c>
      <c r="H1404" s="597">
        <v>0</v>
      </c>
      <c r="I1404" s="597" t="s">
        <v>9010</v>
      </c>
      <c r="J1404" s="597" t="s">
        <v>9114</v>
      </c>
      <c r="K1404" s="597" t="s">
        <v>7297</v>
      </c>
      <c r="L1404" s="597" t="s">
        <v>9012</v>
      </c>
      <c r="M1404" s="597" t="s">
        <v>9013</v>
      </c>
      <c r="N1404" s="597" t="s">
        <v>9113</v>
      </c>
      <c r="O1404" s="597" t="s">
        <v>9113</v>
      </c>
      <c r="P1404" s="597" t="s">
        <v>9115</v>
      </c>
      <c r="Q1404" s="597">
        <v>16299</v>
      </c>
      <c r="R1404" s="621">
        <v>24293</v>
      </c>
      <c r="S1404" s="621">
        <v>24182</v>
      </c>
      <c r="T1404" s="621">
        <v>106</v>
      </c>
      <c r="U1404" s="621">
        <v>5</v>
      </c>
      <c r="V1404" s="621">
        <v>111</v>
      </c>
      <c r="W1404" s="622">
        <v>0.99539999999999995</v>
      </c>
      <c r="X1404" s="464">
        <v>1</v>
      </c>
      <c r="Y1404" s="464">
        <v>1</v>
      </c>
      <c r="Z1404" s="464">
        <v>1</v>
      </c>
      <c r="AA1404" s="464">
        <v>1</v>
      </c>
      <c r="AB1404" s="464" t="s">
        <v>3946</v>
      </c>
      <c r="AC1404" s="463" t="s">
        <v>9116</v>
      </c>
      <c r="AD1404" s="463"/>
      <c r="AE1404" s="463"/>
      <c r="AF1404" s="463"/>
      <c r="AG1404" s="463"/>
      <c r="AH1404" s="463"/>
      <c r="AI1404" s="463"/>
      <c r="AJ1404" s="460"/>
      <c r="AK1404" s="460"/>
      <c r="AL1404" s="460"/>
      <c r="AM1404" s="460"/>
      <c r="AN1404" s="460"/>
      <c r="AO1404" s="460"/>
      <c r="AP1404" s="463" t="s">
        <v>289</v>
      </c>
      <c r="AQ1404" s="463">
        <v>0</v>
      </c>
      <c r="AT1404" s="177" t="s">
        <v>1319</v>
      </c>
      <c r="AU1404" s="392" t="s">
        <v>8453</v>
      </c>
      <c r="AV1404" s="392" t="s">
        <v>9117</v>
      </c>
      <c r="AW1404" s="392" t="s">
        <v>1326</v>
      </c>
      <c r="AX1404" s="450" t="s">
        <v>8451</v>
      </c>
    </row>
    <row r="1405" spans="1:50" ht="35.15" hidden="1" customHeight="1">
      <c r="A1405" s="149">
        <v>1401</v>
      </c>
      <c r="B1405" s="597" t="s">
        <v>3946</v>
      </c>
      <c r="C1405" s="597"/>
      <c r="D1405" s="597" t="s">
        <v>9118</v>
      </c>
      <c r="E1405" s="597" t="s">
        <v>9119</v>
      </c>
      <c r="F1405" s="597" t="s">
        <v>281</v>
      </c>
      <c r="G1405" s="597">
        <v>1</v>
      </c>
      <c r="H1405" s="597">
        <v>0</v>
      </c>
      <c r="I1405" s="597" t="s">
        <v>9010</v>
      </c>
      <c r="J1405" s="597" t="s">
        <v>9120</v>
      </c>
      <c r="K1405" s="597" t="s">
        <v>7297</v>
      </c>
      <c r="L1405" s="597" t="s">
        <v>9012</v>
      </c>
      <c r="M1405" s="597" t="s">
        <v>9013</v>
      </c>
      <c r="N1405" s="597" t="s">
        <v>9119</v>
      </c>
      <c r="O1405" s="597" t="s">
        <v>9121</v>
      </c>
      <c r="P1405" s="597" t="s">
        <v>9122</v>
      </c>
      <c r="Q1405" s="597">
        <v>34259</v>
      </c>
      <c r="R1405" s="621">
        <v>31705</v>
      </c>
      <c r="S1405" s="621">
        <v>31507</v>
      </c>
      <c r="T1405" s="621">
        <v>198</v>
      </c>
      <c r="U1405" s="621">
        <v>0</v>
      </c>
      <c r="V1405" s="621">
        <v>198</v>
      </c>
      <c r="W1405" s="622">
        <v>0.99380000000000002</v>
      </c>
      <c r="X1405" s="464">
        <v>1</v>
      </c>
      <c r="Y1405" s="464">
        <v>1</v>
      </c>
      <c r="Z1405" s="464">
        <v>1</v>
      </c>
      <c r="AA1405" s="464">
        <v>1</v>
      </c>
      <c r="AB1405" s="464" t="s">
        <v>3946</v>
      </c>
      <c r="AC1405" s="463" t="s">
        <v>9123</v>
      </c>
      <c r="AD1405" s="463"/>
      <c r="AE1405" s="463"/>
      <c r="AF1405" s="463"/>
      <c r="AG1405" s="463"/>
      <c r="AH1405" s="463"/>
      <c r="AI1405" s="463"/>
      <c r="AJ1405" s="460"/>
      <c r="AK1405" s="460"/>
      <c r="AL1405" s="460"/>
      <c r="AM1405" s="460"/>
      <c r="AN1405" s="460"/>
      <c r="AO1405" s="460"/>
      <c r="AP1405" s="463" t="s">
        <v>289</v>
      </c>
      <c r="AQ1405" s="463">
        <v>0</v>
      </c>
      <c r="AT1405" s="177" t="s">
        <v>1319</v>
      </c>
      <c r="AU1405" s="392" t="s">
        <v>8460</v>
      </c>
      <c r="AV1405" s="392" t="s">
        <v>9124</v>
      </c>
      <c r="AW1405" s="392" t="s">
        <v>8457</v>
      </c>
      <c r="AX1405" s="450" t="s">
        <v>8457</v>
      </c>
    </row>
    <row r="1406" spans="1:50" ht="35.15" hidden="1" customHeight="1">
      <c r="A1406" s="149">
        <v>1402</v>
      </c>
      <c r="B1406" s="597" t="s">
        <v>3946</v>
      </c>
      <c r="C1406" s="597"/>
      <c r="D1406" s="597" t="s">
        <v>9125</v>
      </c>
      <c r="E1406" s="597" t="s">
        <v>9126</v>
      </c>
      <c r="F1406" s="597" t="s">
        <v>281</v>
      </c>
      <c r="G1406" s="597">
        <v>1</v>
      </c>
      <c r="H1406" s="597">
        <v>0</v>
      </c>
      <c r="I1406" s="597" t="s">
        <v>9010</v>
      </c>
      <c r="J1406" s="597" t="s">
        <v>9127</v>
      </c>
      <c r="K1406" s="597" t="s">
        <v>5915</v>
      </c>
      <c r="L1406" s="597" t="s">
        <v>1108</v>
      </c>
      <c r="M1406" s="597" t="s">
        <v>1062</v>
      </c>
      <c r="N1406" s="597" t="s">
        <v>9126</v>
      </c>
      <c r="O1406" s="597" t="s">
        <v>9126</v>
      </c>
      <c r="P1406" s="597" t="s">
        <v>9128</v>
      </c>
      <c r="Q1406" s="597">
        <v>20694</v>
      </c>
      <c r="R1406" s="621">
        <v>20582</v>
      </c>
      <c r="S1406" s="621">
        <v>20101</v>
      </c>
      <c r="T1406" s="621">
        <v>375</v>
      </c>
      <c r="U1406" s="621">
        <v>106</v>
      </c>
      <c r="V1406" s="621">
        <v>481</v>
      </c>
      <c r="W1406" s="622">
        <v>0.97660000000000002</v>
      </c>
      <c r="X1406" s="464">
        <v>0</v>
      </c>
      <c r="Y1406" s="464">
        <v>1</v>
      </c>
      <c r="Z1406" s="464">
        <v>1</v>
      </c>
      <c r="AA1406" s="464">
        <v>0</v>
      </c>
      <c r="AB1406" s="464" t="s">
        <v>3946</v>
      </c>
      <c r="AC1406" s="463" t="s">
        <v>9129</v>
      </c>
      <c r="AD1406" s="463"/>
      <c r="AE1406" s="463"/>
      <c r="AF1406" s="463"/>
      <c r="AG1406" s="463"/>
      <c r="AH1406" s="463"/>
      <c r="AI1406" s="463"/>
      <c r="AJ1406" s="460"/>
      <c r="AK1406" s="460"/>
      <c r="AL1406" s="460"/>
      <c r="AM1406" s="460"/>
      <c r="AN1406" s="460"/>
      <c r="AO1406" s="460"/>
      <c r="AP1406" s="463" t="s">
        <v>289</v>
      </c>
      <c r="AQ1406" s="463">
        <v>0</v>
      </c>
      <c r="AT1406" s="177" t="s">
        <v>1069</v>
      </c>
      <c r="AU1406" s="392" t="s">
        <v>8466</v>
      </c>
      <c r="AV1406" s="392" t="s">
        <v>9130</v>
      </c>
      <c r="AW1406" s="392" t="s">
        <v>9131</v>
      </c>
      <c r="AX1406" s="450" t="s">
        <v>8464</v>
      </c>
    </row>
    <row r="1407" spans="1:50" ht="35.15" hidden="1" customHeight="1">
      <c r="A1407" s="149">
        <v>1403</v>
      </c>
      <c r="B1407" s="597" t="s">
        <v>3946</v>
      </c>
      <c r="C1407" s="597"/>
      <c r="D1407" s="597" t="s">
        <v>9132</v>
      </c>
      <c r="E1407" s="597" t="s">
        <v>9133</v>
      </c>
      <c r="F1407" s="597" t="s">
        <v>281</v>
      </c>
      <c r="G1407" s="597">
        <v>1</v>
      </c>
      <c r="H1407" s="597">
        <v>0</v>
      </c>
      <c r="I1407" s="597" t="s">
        <v>9010</v>
      </c>
      <c r="J1407" s="597" t="s">
        <v>9134</v>
      </c>
      <c r="K1407" s="597" t="s">
        <v>6012</v>
      </c>
      <c r="L1407" s="597" t="s">
        <v>1108</v>
      </c>
      <c r="M1407" s="597" t="s">
        <v>1062</v>
      </c>
      <c r="N1407" s="597" t="s">
        <v>9133</v>
      </c>
      <c r="O1407" s="597" t="s">
        <v>9133</v>
      </c>
      <c r="P1407" s="597" t="s">
        <v>9135</v>
      </c>
      <c r="Q1407" s="597">
        <v>23916</v>
      </c>
      <c r="R1407" s="621">
        <v>23899</v>
      </c>
      <c r="S1407" s="621">
        <v>23492</v>
      </c>
      <c r="T1407" s="621">
        <v>395</v>
      </c>
      <c r="U1407" s="621">
        <v>12</v>
      </c>
      <c r="V1407" s="621">
        <v>407</v>
      </c>
      <c r="W1407" s="622">
        <v>0.98299999999999998</v>
      </c>
      <c r="X1407" s="464">
        <v>1</v>
      </c>
      <c r="Y1407" s="464">
        <v>1</v>
      </c>
      <c r="Z1407" s="464">
        <v>1</v>
      </c>
      <c r="AA1407" s="464">
        <v>1</v>
      </c>
      <c r="AB1407" s="464" t="s">
        <v>3946</v>
      </c>
      <c r="AC1407" s="463" t="s">
        <v>9136</v>
      </c>
      <c r="AD1407" s="463"/>
      <c r="AE1407" s="463"/>
      <c r="AF1407" s="463"/>
      <c r="AG1407" s="463"/>
      <c r="AH1407" s="463"/>
      <c r="AI1407" s="463"/>
      <c r="AJ1407" s="460"/>
      <c r="AK1407" s="460"/>
      <c r="AL1407" s="460"/>
      <c r="AM1407" s="460"/>
      <c r="AN1407" s="460"/>
      <c r="AO1407" s="460"/>
      <c r="AP1407" s="463" t="s">
        <v>289</v>
      </c>
      <c r="AQ1407" s="463">
        <v>0</v>
      </c>
      <c r="AT1407" s="177" t="s">
        <v>279</v>
      </c>
      <c r="AU1407" s="392" t="s">
        <v>8472</v>
      </c>
      <c r="AV1407" s="392" t="s">
        <v>9137</v>
      </c>
      <c r="AW1407" s="392" t="s">
        <v>9138</v>
      </c>
      <c r="AX1407" s="450" t="s">
        <v>8470</v>
      </c>
    </row>
    <row r="1408" spans="1:50" ht="35.15" hidden="1" customHeight="1">
      <c r="A1408" s="149">
        <v>1404</v>
      </c>
      <c r="B1408" s="597" t="s">
        <v>3946</v>
      </c>
      <c r="C1408" s="597"/>
      <c r="D1408" s="597" t="s">
        <v>9139</v>
      </c>
      <c r="E1408" s="597" t="s">
        <v>9140</v>
      </c>
      <c r="F1408" s="597" t="s">
        <v>281</v>
      </c>
      <c r="G1408" s="597">
        <v>1</v>
      </c>
      <c r="H1408" s="597">
        <v>0</v>
      </c>
      <c r="I1408" s="597" t="s">
        <v>9010</v>
      </c>
      <c r="J1408" s="597" t="s">
        <v>9134</v>
      </c>
      <c r="K1408" s="597" t="s">
        <v>6012</v>
      </c>
      <c r="L1408" s="597" t="s">
        <v>1108</v>
      </c>
      <c r="M1408" s="597" t="s">
        <v>1062</v>
      </c>
      <c r="N1408" s="597" t="s">
        <v>9140</v>
      </c>
      <c r="O1408" s="597" t="s">
        <v>9140</v>
      </c>
      <c r="P1408" s="597" t="s">
        <v>9141</v>
      </c>
      <c r="Q1408" s="597">
        <v>7106</v>
      </c>
      <c r="R1408" s="621">
        <v>7056</v>
      </c>
      <c r="S1408" s="621">
        <v>6916</v>
      </c>
      <c r="T1408" s="621">
        <v>113</v>
      </c>
      <c r="U1408" s="621">
        <v>27</v>
      </c>
      <c r="V1408" s="621">
        <v>140</v>
      </c>
      <c r="W1408" s="622">
        <v>0.98019999999999996</v>
      </c>
      <c r="X1408" s="464">
        <v>1</v>
      </c>
      <c r="Y1408" s="464">
        <v>1</v>
      </c>
      <c r="Z1408" s="464">
        <v>1</v>
      </c>
      <c r="AA1408" s="464">
        <v>1</v>
      </c>
      <c r="AB1408" s="464" t="s">
        <v>3946</v>
      </c>
      <c r="AC1408" s="463" t="s">
        <v>9142</v>
      </c>
      <c r="AD1408" s="463"/>
      <c r="AE1408" s="463"/>
      <c r="AF1408" s="463"/>
      <c r="AG1408" s="463"/>
      <c r="AH1408" s="463"/>
      <c r="AI1408" s="463"/>
      <c r="AJ1408" s="460"/>
      <c r="AK1408" s="460"/>
      <c r="AL1408" s="460"/>
      <c r="AM1408" s="460"/>
      <c r="AN1408" s="460"/>
      <c r="AO1408" s="460"/>
      <c r="AP1408" s="463" t="s">
        <v>289</v>
      </c>
      <c r="AQ1408" s="463">
        <v>0</v>
      </c>
      <c r="AT1408" s="177" t="s">
        <v>1069</v>
      </c>
      <c r="AU1408" s="392" t="s">
        <v>8479</v>
      </c>
      <c r="AV1408" s="392" t="s">
        <v>9143</v>
      </c>
      <c r="AW1408" s="392" t="s">
        <v>8476</v>
      </c>
      <c r="AX1408" s="450" t="s">
        <v>8476</v>
      </c>
    </row>
    <row r="1409" spans="1:50" ht="35.15" hidden="1" customHeight="1">
      <c r="A1409" s="149">
        <v>1405</v>
      </c>
      <c r="B1409" s="597" t="s">
        <v>1076</v>
      </c>
      <c r="C1409" s="597"/>
      <c r="D1409" s="597" t="s">
        <v>9144</v>
      </c>
      <c r="E1409" s="597" t="s">
        <v>9145</v>
      </c>
      <c r="F1409" s="597" t="s">
        <v>281</v>
      </c>
      <c r="G1409" s="597">
        <v>1</v>
      </c>
      <c r="H1409" s="597">
        <v>0</v>
      </c>
      <c r="I1409" s="597" t="s">
        <v>9010</v>
      </c>
      <c r="J1409" s="597" t="s">
        <v>9146</v>
      </c>
      <c r="K1409" s="597" t="s">
        <v>3917</v>
      </c>
      <c r="L1409" s="597" t="s">
        <v>1108</v>
      </c>
      <c r="M1409" s="597" t="s">
        <v>1062</v>
      </c>
      <c r="N1409" s="597" t="s">
        <v>9145</v>
      </c>
      <c r="O1409" s="597" t="s">
        <v>9145</v>
      </c>
      <c r="P1409" s="597" t="s">
        <v>9147</v>
      </c>
      <c r="Q1409" s="597">
        <v>17060</v>
      </c>
      <c r="R1409" s="621">
        <v>15735</v>
      </c>
      <c r="S1409" s="621">
        <v>15450</v>
      </c>
      <c r="T1409" s="621">
        <v>245</v>
      </c>
      <c r="U1409" s="621">
        <v>40</v>
      </c>
      <c r="V1409" s="621">
        <v>285</v>
      </c>
      <c r="W1409" s="622">
        <v>0.9819</v>
      </c>
      <c r="X1409" s="464">
        <v>1</v>
      </c>
      <c r="Y1409" s="464">
        <v>1</v>
      </c>
      <c r="Z1409" s="464">
        <v>1</v>
      </c>
      <c r="AA1409" s="464">
        <v>1</v>
      </c>
      <c r="AB1409" s="464" t="s">
        <v>1076</v>
      </c>
      <c r="AC1409" s="463" t="s">
        <v>9148</v>
      </c>
      <c r="AD1409" s="463"/>
      <c r="AE1409" s="463"/>
      <c r="AF1409" s="463"/>
      <c r="AG1409" s="463"/>
      <c r="AH1409" s="463"/>
      <c r="AI1409" s="463"/>
      <c r="AJ1409" s="460"/>
      <c r="AK1409" s="460"/>
      <c r="AL1409" s="460"/>
      <c r="AM1409" s="460"/>
      <c r="AN1409" s="460"/>
      <c r="AO1409" s="460"/>
      <c r="AP1409" s="463" t="s">
        <v>289</v>
      </c>
      <c r="AQ1409" s="463">
        <v>0</v>
      </c>
      <c r="AT1409" s="177" t="s">
        <v>1319</v>
      </c>
      <c r="AU1409" s="392" t="s">
        <v>8481</v>
      </c>
      <c r="AV1409" s="392" t="s">
        <v>9149</v>
      </c>
      <c r="AW1409" s="392" t="s">
        <v>9150</v>
      </c>
      <c r="AX1409" s="450" t="s">
        <v>8482</v>
      </c>
    </row>
    <row r="1410" spans="1:50" ht="35.15" hidden="1" customHeight="1">
      <c r="A1410" s="149">
        <v>1406</v>
      </c>
      <c r="B1410" s="597" t="s">
        <v>1056</v>
      </c>
      <c r="C1410" s="597"/>
      <c r="D1410" s="597" t="s">
        <v>9151</v>
      </c>
      <c r="E1410" s="597" t="s">
        <v>9152</v>
      </c>
      <c r="F1410" s="597" t="s">
        <v>281</v>
      </c>
      <c r="G1410" s="597">
        <v>1</v>
      </c>
      <c r="H1410" s="597">
        <v>0</v>
      </c>
      <c r="I1410" s="597" t="s">
        <v>9010</v>
      </c>
      <c r="J1410" s="597" t="s">
        <v>9057</v>
      </c>
      <c r="K1410" s="597" t="s">
        <v>1058</v>
      </c>
      <c r="L1410" s="597" t="s">
        <v>1061</v>
      </c>
      <c r="M1410" s="597" t="s">
        <v>1062</v>
      </c>
      <c r="N1410" s="597" t="s">
        <v>9152</v>
      </c>
      <c r="O1410" s="597" t="s">
        <v>9152</v>
      </c>
      <c r="P1410" s="597" t="s">
        <v>9153</v>
      </c>
      <c r="Q1410" s="597">
        <v>30442</v>
      </c>
      <c r="R1410" s="621">
        <v>30316</v>
      </c>
      <c r="S1410" s="621">
        <v>30116</v>
      </c>
      <c r="T1410" s="621">
        <v>192</v>
      </c>
      <c r="U1410" s="621">
        <v>8</v>
      </c>
      <c r="V1410" s="621">
        <v>200</v>
      </c>
      <c r="W1410" s="622">
        <v>0.99339999999999995</v>
      </c>
      <c r="X1410" s="464">
        <v>1</v>
      </c>
      <c r="Y1410" s="464">
        <v>1</v>
      </c>
      <c r="Z1410" s="464">
        <v>1</v>
      </c>
      <c r="AA1410" s="464">
        <v>1</v>
      </c>
      <c r="AB1410" s="464" t="s">
        <v>1056</v>
      </c>
      <c r="AC1410" s="463" t="s">
        <v>9154</v>
      </c>
      <c r="AD1410" s="463"/>
      <c r="AE1410" s="463"/>
      <c r="AF1410" s="463"/>
      <c r="AG1410" s="463"/>
      <c r="AH1410" s="463"/>
      <c r="AI1410" s="463"/>
      <c r="AJ1410" s="460"/>
      <c r="AK1410" s="460"/>
      <c r="AL1410" s="460"/>
      <c r="AM1410" s="460"/>
      <c r="AN1410" s="460"/>
      <c r="AO1410" s="460"/>
      <c r="AP1410" s="463" t="s">
        <v>289</v>
      </c>
      <c r="AQ1410" s="463">
        <v>0</v>
      </c>
      <c r="AT1410" s="177" t="s">
        <v>1319</v>
      </c>
      <c r="AU1410" s="392" t="s">
        <v>8489</v>
      </c>
      <c r="AV1410" s="392" t="s">
        <v>9155</v>
      </c>
      <c r="AW1410" s="392" t="s">
        <v>8487</v>
      </c>
      <c r="AX1410" s="450" t="s">
        <v>8487</v>
      </c>
    </row>
    <row r="1411" spans="1:50" ht="35.15" hidden="1" customHeight="1">
      <c r="A1411" s="149">
        <v>1407</v>
      </c>
      <c r="B1411" s="597" t="s">
        <v>3946</v>
      </c>
      <c r="C1411" s="597"/>
      <c r="D1411" s="597" t="s">
        <v>9156</v>
      </c>
      <c r="E1411" s="597" t="s">
        <v>9157</v>
      </c>
      <c r="F1411" s="597" t="s">
        <v>281</v>
      </c>
      <c r="G1411" s="597">
        <v>1</v>
      </c>
      <c r="H1411" s="597">
        <v>0</v>
      </c>
      <c r="I1411" s="597" t="s">
        <v>9010</v>
      </c>
      <c r="J1411" s="597" t="s">
        <v>9011</v>
      </c>
      <c r="K1411" s="597" t="s">
        <v>7297</v>
      </c>
      <c r="L1411" s="597" t="s">
        <v>9012</v>
      </c>
      <c r="M1411" s="597" t="s">
        <v>9013</v>
      </c>
      <c r="N1411" s="597" t="s">
        <v>9157</v>
      </c>
      <c r="O1411" s="597" t="s">
        <v>9157</v>
      </c>
      <c r="P1411" s="597" t="s">
        <v>9158</v>
      </c>
      <c r="Q1411" s="597">
        <v>11280</v>
      </c>
      <c r="R1411" s="621">
        <v>10673</v>
      </c>
      <c r="S1411" s="621">
        <v>10604</v>
      </c>
      <c r="T1411" s="621">
        <v>68</v>
      </c>
      <c r="U1411" s="621">
        <v>1</v>
      </c>
      <c r="V1411" s="621">
        <v>69</v>
      </c>
      <c r="W1411" s="622">
        <v>0.99350000000000005</v>
      </c>
      <c r="X1411" s="464">
        <v>1</v>
      </c>
      <c r="Y1411" s="464">
        <v>1</v>
      </c>
      <c r="Z1411" s="464">
        <v>0</v>
      </c>
      <c r="AA1411" s="464">
        <v>0</v>
      </c>
      <c r="AB1411" s="464" t="s">
        <v>3946</v>
      </c>
      <c r="AC1411" s="463" t="s">
        <v>9159</v>
      </c>
      <c r="AD1411" s="463"/>
      <c r="AE1411" s="463"/>
      <c r="AF1411" s="463"/>
      <c r="AG1411" s="463"/>
      <c r="AH1411" s="463"/>
      <c r="AI1411" s="463"/>
      <c r="AJ1411" s="460"/>
      <c r="AK1411" s="460"/>
      <c r="AL1411" s="460"/>
      <c r="AM1411" s="460"/>
      <c r="AN1411" s="460"/>
      <c r="AO1411" s="460"/>
      <c r="AP1411" s="463" t="s">
        <v>289</v>
      </c>
      <c r="AQ1411" s="463">
        <v>0</v>
      </c>
      <c r="AT1411" s="177" t="s">
        <v>279</v>
      </c>
      <c r="AU1411" s="392" t="s">
        <v>8495</v>
      </c>
      <c r="AV1411" s="392" t="s">
        <v>9160</v>
      </c>
      <c r="AW1411" s="392" t="s">
        <v>627</v>
      </c>
      <c r="AX1411" s="450" t="s">
        <v>8493</v>
      </c>
    </row>
    <row r="1412" spans="1:50" ht="35.15" hidden="1" customHeight="1">
      <c r="A1412" s="149">
        <v>1408</v>
      </c>
      <c r="B1412" s="597" t="s">
        <v>3946</v>
      </c>
      <c r="C1412" s="597"/>
      <c r="D1412" s="597" t="s">
        <v>9161</v>
      </c>
      <c r="E1412" s="597" t="s">
        <v>9162</v>
      </c>
      <c r="F1412" s="597" t="s">
        <v>281</v>
      </c>
      <c r="G1412" s="597">
        <v>1</v>
      </c>
      <c r="H1412" s="597">
        <v>0</v>
      </c>
      <c r="I1412" s="597" t="s">
        <v>9010</v>
      </c>
      <c r="J1412" s="597" t="s">
        <v>9163</v>
      </c>
      <c r="K1412" s="597" t="s">
        <v>6012</v>
      </c>
      <c r="L1412" s="597" t="s">
        <v>9012</v>
      </c>
      <c r="M1412" s="597" t="s">
        <v>9013</v>
      </c>
      <c r="N1412" s="597" t="s">
        <v>9162</v>
      </c>
      <c r="O1412" s="597" t="s">
        <v>9164</v>
      </c>
      <c r="P1412" s="597" t="s">
        <v>9165</v>
      </c>
      <c r="Q1412" s="597">
        <v>16111</v>
      </c>
      <c r="R1412" s="621">
        <v>15606</v>
      </c>
      <c r="S1412" s="621">
        <v>15589</v>
      </c>
      <c r="T1412" s="621">
        <v>9</v>
      </c>
      <c r="U1412" s="621">
        <v>8</v>
      </c>
      <c r="V1412" s="621">
        <v>17</v>
      </c>
      <c r="W1412" s="622">
        <v>0.99890000000000001</v>
      </c>
      <c r="X1412" s="464">
        <v>1</v>
      </c>
      <c r="Y1412" s="464">
        <v>1</v>
      </c>
      <c r="Z1412" s="464">
        <v>1</v>
      </c>
      <c r="AA1412" s="464">
        <v>1</v>
      </c>
      <c r="AB1412" s="464" t="s">
        <v>3946</v>
      </c>
      <c r="AC1412" s="463" t="s">
        <v>9166</v>
      </c>
      <c r="AD1412" s="463"/>
      <c r="AE1412" s="463"/>
      <c r="AF1412" s="463"/>
      <c r="AG1412" s="463"/>
      <c r="AH1412" s="463"/>
      <c r="AI1412" s="463"/>
      <c r="AJ1412" s="460"/>
      <c r="AK1412" s="460"/>
      <c r="AL1412" s="460"/>
      <c r="AM1412" s="460"/>
      <c r="AN1412" s="460"/>
      <c r="AO1412" s="460"/>
      <c r="AP1412" s="463" t="s">
        <v>289</v>
      </c>
      <c r="AQ1412" s="463">
        <v>0</v>
      </c>
      <c r="AT1412" s="177" t="s">
        <v>1319</v>
      </c>
      <c r="AU1412" s="392" t="s">
        <v>8501</v>
      </c>
      <c r="AV1412" s="392" t="s">
        <v>9167</v>
      </c>
      <c r="AW1412" s="392" t="s">
        <v>7980</v>
      </c>
      <c r="AX1412" s="450" t="s">
        <v>8498</v>
      </c>
    </row>
    <row r="1413" spans="1:50" ht="35.15" hidden="1" customHeight="1">
      <c r="A1413" s="149">
        <v>1409</v>
      </c>
      <c r="B1413" s="597" t="s">
        <v>3946</v>
      </c>
      <c r="C1413" s="597"/>
      <c r="D1413" s="597" t="s">
        <v>9168</v>
      </c>
      <c r="E1413" s="597" t="s">
        <v>9169</v>
      </c>
      <c r="F1413" s="597" t="s">
        <v>281</v>
      </c>
      <c r="G1413" s="597">
        <v>1</v>
      </c>
      <c r="H1413" s="597">
        <v>0</v>
      </c>
      <c r="I1413" s="597" t="s">
        <v>9010</v>
      </c>
      <c r="J1413" s="597" t="s">
        <v>9170</v>
      </c>
      <c r="K1413" s="597" t="s">
        <v>6012</v>
      </c>
      <c r="L1413" s="597" t="s">
        <v>9012</v>
      </c>
      <c r="M1413" s="597" t="s">
        <v>9013</v>
      </c>
      <c r="N1413" s="597" t="s">
        <v>9169</v>
      </c>
      <c r="O1413" s="597" t="s">
        <v>9169</v>
      </c>
      <c r="P1413" s="597" t="s">
        <v>9171</v>
      </c>
      <c r="Q1413" s="597">
        <v>16371</v>
      </c>
      <c r="R1413" s="621">
        <v>15940</v>
      </c>
      <c r="S1413" s="621">
        <v>15799</v>
      </c>
      <c r="T1413" s="621">
        <v>67</v>
      </c>
      <c r="U1413" s="621">
        <v>74</v>
      </c>
      <c r="V1413" s="621">
        <v>141</v>
      </c>
      <c r="W1413" s="622">
        <v>0.99119999999999997</v>
      </c>
      <c r="X1413" s="464">
        <v>1</v>
      </c>
      <c r="Y1413" s="464">
        <v>1</v>
      </c>
      <c r="Z1413" s="464">
        <v>1</v>
      </c>
      <c r="AA1413" s="464">
        <v>1</v>
      </c>
      <c r="AB1413" s="464" t="s">
        <v>3946</v>
      </c>
      <c r="AC1413" s="463" t="s">
        <v>9172</v>
      </c>
      <c r="AD1413" s="463"/>
      <c r="AE1413" s="463"/>
      <c r="AF1413" s="463"/>
      <c r="AG1413" s="463"/>
      <c r="AH1413" s="463"/>
      <c r="AI1413" s="463"/>
      <c r="AJ1413" s="460"/>
      <c r="AK1413" s="460"/>
      <c r="AL1413" s="460"/>
      <c r="AM1413" s="460"/>
      <c r="AN1413" s="460"/>
      <c r="AO1413" s="460"/>
      <c r="AP1413" s="463" t="s">
        <v>289</v>
      </c>
      <c r="AQ1413" s="463">
        <v>0</v>
      </c>
      <c r="AT1413" s="177" t="s">
        <v>1069</v>
      </c>
      <c r="AU1413" s="392" t="s">
        <v>8507</v>
      </c>
      <c r="AV1413" s="392" t="s">
        <v>9173</v>
      </c>
      <c r="AW1413" s="392" t="s">
        <v>9174</v>
      </c>
      <c r="AX1413" s="450" t="s">
        <v>8505</v>
      </c>
    </row>
    <row r="1414" spans="1:50" ht="35.15" hidden="1" customHeight="1">
      <c r="A1414" s="149">
        <v>1410</v>
      </c>
      <c r="B1414" s="597" t="s">
        <v>1056</v>
      </c>
      <c r="C1414" s="597"/>
      <c r="D1414" s="597" t="s">
        <v>9175</v>
      </c>
      <c r="E1414" s="597" t="s">
        <v>9176</v>
      </c>
      <c r="F1414" s="597" t="s">
        <v>281</v>
      </c>
      <c r="G1414" s="597">
        <v>1</v>
      </c>
      <c r="H1414" s="597">
        <v>0</v>
      </c>
      <c r="I1414" s="597" t="s">
        <v>9010</v>
      </c>
      <c r="J1414" s="597" t="s">
        <v>9057</v>
      </c>
      <c r="K1414" s="597" t="s">
        <v>1058</v>
      </c>
      <c r="L1414" s="597" t="s">
        <v>1061</v>
      </c>
      <c r="M1414" s="597" t="s">
        <v>1062</v>
      </c>
      <c r="N1414" s="597" t="s">
        <v>9176</v>
      </c>
      <c r="O1414" s="597" t="s">
        <v>9176</v>
      </c>
      <c r="P1414" s="597" t="s">
        <v>9177</v>
      </c>
      <c r="Q1414" s="597">
        <v>7534</v>
      </c>
      <c r="R1414" s="621">
        <v>21765</v>
      </c>
      <c r="S1414" s="621">
        <v>21765</v>
      </c>
      <c r="T1414" s="621">
        <v>0</v>
      </c>
      <c r="U1414" s="621">
        <v>0</v>
      </c>
      <c r="V1414" s="621">
        <v>0</v>
      </c>
      <c r="W1414" s="622">
        <v>1</v>
      </c>
      <c r="X1414" s="464">
        <v>1</v>
      </c>
      <c r="Y1414" s="464">
        <v>0</v>
      </c>
      <c r="Z1414" s="464">
        <v>0</v>
      </c>
      <c r="AA1414" s="464">
        <v>0</v>
      </c>
      <c r="AB1414" s="464" t="s">
        <v>1056</v>
      </c>
      <c r="AC1414" s="463" t="s">
        <v>9178</v>
      </c>
      <c r="AD1414" s="463"/>
      <c r="AE1414" s="463"/>
      <c r="AF1414" s="463"/>
      <c r="AG1414" s="463"/>
      <c r="AH1414" s="463"/>
      <c r="AI1414" s="463"/>
      <c r="AJ1414" s="460"/>
      <c r="AK1414" s="460"/>
      <c r="AL1414" s="460"/>
      <c r="AM1414" s="460"/>
      <c r="AN1414" s="460"/>
      <c r="AO1414" s="460"/>
      <c r="AP1414" s="463" t="s">
        <v>289</v>
      </c>
      <c r="AQ1414" s="463">
        <v>0</v>
      </c>
      <c r="AT1414" s="177" t="s">
        <v>1319</v>
      </c>
      <c r="AU1414" s="392" t="s">
        <v>8513</v>
      </c>
      <c r="AV1414" s="392" t="s">
        <v>9179</v>
      </c>
      <c r="AW1414" s="392" t="s">
        <v>9180</v>
      </c>
      <c r="AX1414" s="450" t="s">
        <v>8511</v>
      </c>
    </row>
    <row r="1415" spans="1:50" ht="35.15" hidden="1" customHeight="1">
      <c r="A1415" s="149">
        <v>1411</v>
      </c>
      <c r="B1415" s="597" t="s">
        <v>1056</v>
      </c>
      <c r="C1415" s="597"/>
      <c r="D1415" s="597" t="s">
        <v>9181</v>
      </c>
      <c r="E1415" s="597" t="s">
        <v>9182</v>
      </c>
      <c r="F1415" s="597" t="s">
        <v>281</v>
      </c>
      <c r="G1415" s="597">
        <v>1</v>
      </c>
      <c r="H1415" s="597">
        <v>0</v>
      </c>
      <c r="I1415" s="597" t="s">
        <v>9010</v>
      </c>
      <c r="J1415" s="597" t="s">
        <v>9011</v>
      </c>
      <c r="K1415" s="597" t="s">
        <v>6148</v>
      </c>
      <c r="L1415" s="597" t="s">
        <v>1061</v>
      </c>
      <c r="M1415" s="597" t="s">
        <v>1062</v>
      </c>
      <c r="N1415" s="597" t="s">
        <v>9182</v>
      </c>
      <c r="O1415" s="597" t="s">
        <v>9182</v>
      </c>
      <c r="P1415" s="597" t="s">
        <v>9183</v>
      </c>
      <c r="Q1415" s="597">
        <v>15048</v>
      </c>
      <c r="R1415" s="621">
        <v>14265</v>
      </c>
      <c r="S1415" s="621">
        <v>13995</v>
      </c>
      <c r="T1415" s="621">
        <v>186</v>
      </c>
      <c r="U1415" s="621">
        <v>84</v>
      </c>
      <c r="V1415" s="621">
        <v>270</v>
      </c>
      <c r="W1415" s="622">
        <v>0.98109999999999997</v>
      </c>
      <c r="X1415" s="464">
        <v>1</v>
      </c>
      <c r="Y1415" s="464">
        <v>1</v>
      </c>
      <c r="Z1415" s="464">
        <v>1</v>
      </c>
      <c r="AA1415" s="464">
        <v>1</v>
      </c>
      <c r="AB1415" s="464" t="s">
        <v>1056</v>
      </c>
      <c r="AC1415" s="463" t="s">
        <v>9184</v>
      </c>
      <c r="AD1415" s="463"/>
      <c r="AE1415" s="463"/>
      <c r="AF1415" s="463"/>
      <c r="AG1415" s="463"/>
      <c r="AH1415" s="463"/>
      <c r="AI1415" s="463"/>
      <c r="AJ1415" s="460"/>
      <c r="AK1415" s="460"/>
      <c r="AL1415" s="460"/>
      <c r="AM1415" s="460"/>
      <c r="AN1415" s="460"/>
      <c r="AO1415" s="460"/>
      <c r="AP1415" s="463" t="s">
        <v>289</v>
      </c>
      <c r="AQ1415" s="463">
        <v>0</v>
      </c>
      <c r="AT1415" s="177" t="s">
        <v>1319</v>
      </c>
      <c r="AU1415" s="392" t="s">
        <v>8519</v>
      </c>
      <c r="AV1415" s="392" t="s">
        <v>9185</v>
      </c>
      <c r="AW1415" s="392" t="s">
        <v>8517</v>
      </c>
      <c r="AX1415" s="450" t="s">
        <v>8517</v>
      </c>
    </row>
    <row r="1416" spans="1:50" ht="35.15" hidden="1" customHeight="1">
      <c r="A1416" s="149">
        <v>1412</v>
      </c>
      <c r="B1416" s="597" t="s">
        <v>1056</v>
      </c>
      <c r="C1416" s="597"/>
      <c r="D1416" s="597" t="s">
        <v>9186</v>
      </c>
      <c r="E1416" s="597" t="s">
        <v>9187</v>
      </c>
      <c r="F1416" s="597" t="s">
        <v>281</v>
      </c>
      <c r="G1416" s="597">
        <v>1</v>
      </c>
      <c r="H1416" s="597">
        <v>0</v>
      </c>
      <c r="I1416" s="597" t="s">
        <v>9010</v>
      </c>
      <c r="J1416" s="597" t="s">
        <v>9057</v>
      </c>
      <c r="K1416" s="597" t="s">
        <v>1088</v>
      </c>
      <c r="L1416" s="597" t="s">
        <v>1061</v>
      </c>
      <c r="M1416" s="597" t="s">
        <v>1062</v>
      </c>
      <c r="N1416" s="597" t="s">
        <v>9187</v>
      </c>
      <c r="O1416" s="597" t="s">
        <v>9188</v>
      </c>
      <c r="P1416" s="597" t="s">
        <v>9189</v>
      </c>
      <c r="Q1416" s="597">
        <v>13010</v>
      </c>
      <c r="R1416" s="621">
        <v>13010</v>
      </c>
      <c r="S1416" s="621">
        <v>12969</v>
      </c>
      <c r="T1416" s="621">
        <v>41</v>
      </c>
      <c r="U1416" s="621">
        <v>0</v>
      </c>
      <c r="V1416" s="621">
        <v>41</v>
      </c>
      <c r="W1416" s="622">
        <v>0.99680000000000002</v>
      </c>
      <c r="X1416" s="464">
        <v>1</v>
      </c>
      <c r="Y1416" s="464">
        <v>1</v>
      </c>
      <c r="Z1416" s="464">
        <v>1</v>
      </c>
      <c r="AA1416" s="464">
        <v>1</v>
      </c>
      <c r="AB1416" s="464" t="s">
        <v>1056</v>
      </c>
      <c r="AC1416" s="463" t="s">
        <v>9190</v>
      </c>
      <c r="AD1416" s="463"/>
      <c r="AE1416" s="463"/>
      <c r="AF1416" s="463"/>
      <c r="AG1416" s="463"/>
      <c r="AH1416" s="463"/>
      <c r="AI1416" s="463"/>
      <c r="AJ1416" s="460"/>
      <c r="AK1416" s="460"/>
      <c r="AL1416" s="460"/>
      <c r="AM1416" s="460"/>
      <c r="AN1416" s="460"/>
      <c r="AO1416" s="460"/>
      <c r="AP1416" s="463" t="s">
        <v>289</v>
      </c>
      <c r="AQ1416" s="463">
        <v>0</v>
      </c>
      <c r="AT1416" s="177" t="s">
        <v>1319</v>
      </c>
      <c r="AU1416" s="392" t="s">
        <v>8524</v>
      </c>
      <c r="AV1416" s="392" t="s">
        <v>9191</v>
      </c>
      <c r="AW1416" s="392" t="s">
        <v>8522</v>
      </c>
      <c r="AX1416" s="450" t="s">
        <v>8522</v>
      </c>
    </row>
    <row r="1417" spans="1:50" ht="35.15" hidden="1" customHeight="1">
      <c r="A1417" s="149">
        <v>1413</v>
      </c>
      <c r="B1417" s="597" t="s">
        <v>1056</v>
      </c>
      <c r="C1417" s="597"/>
      <c r="D1417" s="597" t="s">
        <v>9192</v>
      </c>
      <c r="E1417" s="597" t="s">
        <v>9193</v>
      </c>
      <c r="F1417" s="597" t="s">
        <v>281</v>
      </c>
      <c r="G1417" s="597">
        <v>1</v>
      </c>
      <c r="H1417" s="597">
        <v>0</v>
      </c>
      <c r="I1417" s="597" t="s">
        <v>9010</v>
      </c>
      <c r="J1417" s="597" t="s">
        <v>9019</v>
      </c>
      <c r="K1417" s="597" t="s">
        <v>6148</v>
      </c>
      <c r="L1417" s="597" t="s">
        <v>1061</v>
      </c>
      <c r="M1417" s="597" t="s">
        <v>1062</v>
      </c>
      <c r="N1417" s="597" t="s">
        <v>9193</v>
      </c>
      <c r="O1417" s="597" t="s">
        <v>9193</v>
      </c>
      <c r="P1417" s="597" t="s">
        <v>9194</v>
      </c>
      <c r="Q1417" s="597">
        <v>12869</v>
      </c>
      <c r="R1417" s="621">
        <v>12500</v>
      </c>
      <c r="S1417" s="621">
        <v>12479</v>
      </c>
      <c r="T1417" s="621">
        <v>6</v>
      </c>
      <c r="U1417" s="621">
        <v>15</v>
      </c>
      <c r="V1417" s="621">
        <v>21</v>
      </c>
      <c r="W1417" s="622">
        <v>0.99829999999999997</v>
      </c>
      <c r="X1417" s="464">
        <v>1</v>
      </c>
      <c r="Y1417" s="464">
        <v>1</v>
      </c>
      <c r="Z1417" s="464">
        <v>1</v>
      </c>
      <c r="AA1417" s="464">
        <v>1</v>
      </c>
      <c r="AB1417" s="464" t="s">
        <v>1056</v>
      </c>
      <c r="AC1417" s="463" t="s">
        <v>9195</v>
      </c>
      <c r="AD1417" s="463"/>
      <c r="AE1417" s="463"/>
      <c r="AF1417" s="463"/>
      <c r="AG1417" s="463"/>
      <c r="AH1417" s="463"/>
      <c r="AI1417" s="463"/>
      <c r="AJ1417" s="460"/>
      <c r="AK1417" s="460"/>
      <c r="AL1417" s="460"/>
      <c r="AM1417" s="460"/>
      <c r="AN1417" s="460"/>
      <c r="AO1417" s="460"/>
      <c r="AP1417" s="463" t="s">
        <v>289</v>
      </c>
      <c r="AQ1417" s="463">
        <v>0</v>
      </c>
      <c r="AT1417" s="177" t="s">
        <v>279</v>
      </c>
      <c r="AU1417" s="392" t="s">
        <v>8529</v>
      </c>
      <c r="AV1417" s="392" t="s">
        <v>9196</v>
      </c>
      <c r="AW1417" s="392" t="s">
        <v>8527</v>
      </c>
      <c r="AX1417" s="450" t="s">
        <v>8527</v>
      </c>
    </row>
    <row r="1418" spans="1:50" ht="35.15" hidden="1" customHeight="1">
      <c r="A1418" s="149">
        <v>1414</v>
      </c>
      <c r="B1418" s="597" t="s">
        <v>1076</v>
      </c>
      <c r="C1418" s="597"/>
      <c r="D1418" s="597" t="s">
        <v>9197</v>
      </c>
      <c r="E1418" s="597" t="s">
        <v>9198</v>
      </c>
      <c r="F1418" s="597" t="s">
        <v>281</v>
      </c>
      <c r="G1418" s="597">
        <v>1</v>
      </c>
      <c r="H1418" s="597">
        <v>0</v>
      </c>
      <c r="I1418" s="597" t="s">
        <v>9010</v>
      </c>
      <c r="J1418" s="597" t="s">
        <v>9079</v>
      </c>
      <c r="K1418" s="597" t="s">
        <v>3917</v>
      </c>
      <c r="L1418" s="597" t="s">
        <v>1108</v>
      </c>
      <c r="M1418" s="597" t="s">
        <v>1062</v>
      </c>
      <c r="N1418" s="597" t="s">
        <v>9198</v>
      </c>
      <c r="O1418" s="597" t="s">
        <v>9198</v>
      </c>
      <c r="P1418" s="597" t="s">
        <v>9199</v>
      </c>
      <c r="Q1418" s="597">
        <v>5739</v>
      </c>
      <c r="R1418" s="621">
        <v>5685</v>
      </c>
      <c r="S1418" s="621">
        <v>5672</v>
      </c>
      <c r="T1418" s="621">
        <v>13</v>
      </c>
      <c r="U1418" s="621">
        <v>0</v>
      </c>
      <c r="V1418" s="621">
        <v>13</v>
      </c>
      <c r="W1418" s="622">
        <v>0.99770000000000003</v>
      </c>
      <c r="X1418" s="464">
        <v>1</v>
      </c>
      <c r="Y1418" s="464">
        <v>1</v>
      </c>
      <c r="Z1418" s="464">
        <v>1</v>
      </c>
      <c r="AA1418" s="464">
        <v>1</v>
      </c>
      <c r="AB1418" s="464" t="s">
        <v>1076</v>
      </c>
      <c r="AC1418" s="463" t="s">
        <v>9200</v>
      </c>
      <c r="AD1418" s="463"/>
      <c r="AE1418" s="463"/>
      <c r="AF1418" s="463"/>
      <c r="AG1418" s="463"/>
      <c r="AH1418" s="463"/>
      <c r="AI1418" s="463"/>
      <c r="AJ1418" s="460"/>
      <c r="AK1418" s="460"/>
      <c r="AL1418" s="460"/>
      <c r="AM1418" s="460"/>
      <c r="AN1418" s="460"/>
      <c r="AO1418" s="460"/>
      <c r="AP1418" s="463" t="s">
        <v>289</v>
      </c>
      <c r="AQ1418" s="463">
        <v>0</v>
      </c>
      <c r="AT1418" s="177" t="s">
        <v>1069</v>
      </c>
      <c r="AU1418" s="392" t="s">
        <v>8535</v>
      </c>
      <c r="AV1418" s="392" t="s">
        <v>9201</v>
      </c>
      <c r="AW1418" s="392" t="s">
        <v>9202</v>
      </c>
      <c r="AX1418" s="450" t="s">
        <v>8533</v>
      </c>
    </row>
    <row r="1419" spans="1:50" ht="35.15" hidden="1" customHeight="1">
      <c r="A1419" s="149">
        <v>1415</v>
      </c>
      <c r="B1419" s="597" t="s">
        <v>1056</v>
      </c>
      <c r="C1419" s="597"/>
      <c r="D1419" s="597" t="s">
        <v>9203</v>
      </c>
      <c r="E1419" s="597" t="s">
        <v>9204</v>
      </c>
      <c r="F1419" s="597" t="s">
        <v>281</v>
      </c>
      <c r="G1419" s="597">
        <v>1</v>
      </c>
      <c r="H1419" s="597">
        <v>0</v>
      </c>
      <c r="I1419" s="597" t="s">
        <v>9010</v>
      </c>
      <c r="J1419" s="597" t="s">
        <v>9205</v>
      </c>
      <c r="K1419" s="597" t="s">
        <v>1058</v>
      </c>
      <c r="L1419" s="597" t="s">
        <v>1061</v>
      </c>
      <c r="M1419" s="597" t="s">
        <v>1062</v>
      </c>
      <c r="N1419" s="597" t="s">
        <v>9204</v>
      </c>
      <c r="O1419" s="597" t="s">
        <v>9206</v>
      </c>
      <c r="P1419" s="597" t="s">
        <v>9207</v>
      </c>
      <c r="Q1419" s="597">
        <v>13216</v>
      </c>
      <c r="R1419" s="621">
        <v>13216</v>
      </c>
      <c r="S1419" s="621">
        <v>13100</v>
      </c>
      <c r="T1419" s="621">
        <v>76</v>
      </c>
      <c r="U1419" s="621">
        <v>40</v>
      </c>
      <c r="V1419" s="621">
        <v>116</v>
      </c>
      <c r="W1419" s="622">
        <v>0.99119999999999997</v>
      </c>
      <c r="X1419" s="464">
        <v>1</v>
      </c>
      <c r="Y1419" s="464">
        <v>1</v>
      </c>
      <c r="Z1419" s="464">
        <v>1</v>
      </c>
      <c r="AA1419" s="464">
        <v>1</v>
      </c>
      <c r="AB1419" s="464" t="s">
        <v>1056</v>
      </c>
      <c r="AC1419" s="463" t="s">
        <v>9208</v>
      </c>
      <c r="AD1419" s="463"/>
      <c r="AE1419" s="463"/>
      <c r="AF1419" s="463"/>
      <c r="AG1419" s="463"/>
      <c r="AH1419" s="463"/>
      <c r="AI1419" s="463"/>
      <c r="AJ1419" s="460"/>
      <c r="AK1419" s="460"/>
      <c r="AL1419" s="460"/>
      <c r="AM1419" s="460"/>
      <c r="AN1419" s="460"/>
      <c r="AO1419" s="460"/>
      <c r="AP1419" s="463" t="s">
        <v>289</v>
      </c>
      <c r="AQ1419" s="463">
        <v>0</v>
      </c>
      <c r="AT1419" s="177" t="s">
        <v>1319</v>
      </c>
      <c r="AU1419" s="594" t="s">
        <v>8541</v>
      </c>
      <c r="AV1419" s="392" t="s">
        <v>9209</v>
      </c>
      <c r="AW1419" s="595" t="s">
        <v>9210</v>
      </c>
      <c r="AX1419" s="450" t="s">
        <v>8538</v>
      </c>
    </row>
    <row r="1420" spans="1:50" ht="35.15" hidden="1" customHeight="1">
      <c r="A1420" s="149">
        <v>1416</v>
      </c>
      <c r="B1420" s="597" t="s">
        <v>3946</v>
      </c>
      <c r="C1420" s="597"/>
      <c r="D1420" s="597" t="s">
        <v>9211</v>
      </c>
      <c r="E1420" s="597" t="s">
        <v>9212</v>
      </c>
      <c r="F1420" s="597" t="s">
        <v>281</v>
      </c>
      <c r="G1420" s="597">
        <v>1</v>
      </c>
      <c r="H1420" s="597">
        <v>0</v>
      </c>
      <c r="I1420" s="597" t="s">
        <v>9010</v>
      </c>
      <c r="J1420" s="597" t="s">
        <v>9134</v>
      </c>
      <c r="K1420" s="597" t="s">
        <v>6012</v>
      </c>
      <c r="L1420" s="597" t="s">
        <v>1108</v>
      </c>
      <c r="M1420" s="597" t="s">
        <v>1062</v>
      </c>
      <c r="N1420" s="597" t="s">
        <v>9213</v>
      </c>
      <c r="O1420" s="597" t="s">
        <v>9213</v>
      </c>
      <c r="P1420" s="597" t="s">
        <v>9214</v>
      </c>
      <c r="Q1420" s="597">
        <v>9950</v>
      </c>
      <c r="R1420" s="621">
        <v>9734</v>
      </c>
      <c r="S1420" s="621">
        <v>9619</v>
      </c>
      <c r="T1420" s="621">
        <v>111</v>
      </c>
      <c r="U1420" s="621">
        <v>4</v>
      </c>
      <c r="V1420" s="621">
        <v>115</v>
      </c>
      <c r="W1420" s="622">
        <v>0.98819999999999997</v>
      </c>
      <c r="X1420" s="464">
        <v>1</v>
      </c>
      <c r="Y1420" s="464">
        <v>1</v>
      </c>
      <c r="Z1420" s="464">
        <v>1</v>
      </c>
      <c r="AA1420" s="464">
        <v>1</v>
      </c>
      <c r="AB1420" s="464" t="s">
        <v>3946</v>
      </c>
      <c r="AC1420" s="463" t="s">
        <v>9215</v>
      </c>
      <c r="AD1420" s="463"/>
      <c r="AE1420" s="463"/>
      <c r="AF1420" s="463"/>
      <c r="AG1420" s="463"/>
      <c r="AH1420" s="463"/>
      <c r="AI1420" s="463"/>
      <c r="AJ1420" s="460"/>
      <c r="AK1420" s="460"/>
      <c r="AL1420" s="460"/>
      <c r="AM1420" s="460"/>
      <c r="AN1420" s="460"/>
      <c r="AO1420" s="460"/>
      <c r="AP1420" s="463" t="s">
        <v>289</v>
      </c>
      <c r="AQ1420" s="463">
        <v>0</v>
      </c>
      <c r="AT1420" s="177" t="s">
        <v>1319</v>
      </c>
      <c r="AU1420" s="392" t="s">
        <v>8547</v>
      </c>
      <c r="AV1420" s="392" t="s">
        <v>9216</v>
      </c>
      <c r="AW1420" s="392" t="s">
        <v>9217</v>
      </c>
      <c r="AX1420" s="450" t="s">
        <v>8545</v>
      </c>
    </row>
    <row r="1421" spans="1:50" ht="35.15" hidden="1" customHeight="1">
      <c r="A1421" s="149">
        <v>1417</v>
      </c>
      <c r="B1421" s="597" t="s">
        <v>1056</v>
      </c>
      <c r="C1421" s="597"/>
      <c r="D1421" s="597" t="s">
        <v>9218</v>
      </c>
      <c r="E1421" s="597" t="s">
        <v>9219</v>
      </c>
      <c r="F1421" s="597" t="s">
        <v>281</v>
      </c>
      <c r="G1421" s="597">
        <v>1</v>
      </c>
      <c r="H1421" s="597">
        <v>0</v>
      </c>
      <c r="I1421" s="597" t="s">
        <v>9010</v>
      </c>
      <c r="J1421" s="597" t="s">
        <v>9114</v>
      </c>
      <c r="K1421" s="597" t="s">
        <v>6148</v>
      </c>
      <c r="L1421" s="597" t="s">
        <v>1061</v>
      </c>
      <c r="M1421" s="597" t="s">
        <v>1062</v>
      </c>
      <c r="N1421" s="597" t="s">
        <v>9219</v>
      </c>
      <c r="O1421" s="597" t="s">
        <v>9219</v>
      </c>
      <c r="P1421" s="597" t="s">
        <v>9220</v>
      </c>
      <c r="Q1421" s="597">
        <v>9410</v>
      </c>
      <c r="R1421" s="621">
        <v>8918</v>
      </c>
      <c r="S1421" s="621">
        <v>8833</v>
      </c>
      <c r="T1421" s="621">
        <v>48</v>
      </c>
      <c r="U1421" s="621">
        <v>37</v>
      </c>
      <c r="V1421" s="621">
        <v>85</v>
      </c>
      <c r="W1421" s="622">
        <v>0.99050000000000005</v>
      </c>
      <c r="X1421" s="464">
        <v>1</v>
      </c>
      <c r="Y1421" s="464">
        <v>1</v>
      </c>
      <c r="Z1421" s="464">
        <v>1</v>
      </c>
      <c r="AA1421" s="464">
        <v>1</v>
      </c>
      <c r="AB1421" s="464" t="s">
        <v>1056</v>
      </c>
      <c r="AC1421" s="463" t="s">
        <v>9221</v>
      </c>
      <c r="AD1421" s="463"/>
      <c r="AE1421" s="463"/>
      <c r="AF1421" s="463"/>
      <c r="AG1421" s="463"/>
      <c r="AH1421" s="463"/>
      <c r="AI1421" s="463"/>
      <c r="AJ1421" s="460"/>
      <c r="AK1421" s="460"/>
      <c r="AL1421" s="460"/>
      <c r="AM1421" s="460"/>
      <c r="AN1421" s="460"/>
      <c r="AO1421" s="460"/>
      <c r="AP1421" s="463" t="s">
        <v>289</v>
      </c>
      <c r="AQ1421" s="463">
        <v>0</v>
      </c>
      <c r="AT1421" s="177" t="s">
        <v>1069</v>
      </c>
      <c r="AU1421" s="392" t="s">
        <v>8551</v>
      </c>
      <c r="AV1421" s="392" t="s">
        <v>9222</v>
      </c>
      <c r="AW1421" s="392" t="s">
        <v>627</v>
      </c>
      <c r="AX1421" s="450" t="s">
        <v>8108</v>
      </c>
    </row>
    <row r="1422" spans="1:50" ht="35.15" hidden="1" customHeight="1">
      <c r="A1422" s="149">
        <v>1418</v>
      </c>
      <c r="B1422" s="597" t="s">
        <v>1056</v>
      </c>
      <c r="C1422" s="597"/>
      <c r="D1422" s="597" t="s">
        <v>9223</v>
      </c>
      <c r="E1422" s="597" t="s">
        <v>9224</v>
      </c>
      <c r="F1422" s="597" t="s">
        <v>281</v>
      </c>
      <c r="G1422" s="597">
        <v>1</v>
      </c>
      <c r="H1422" s="597">
        <v>0</v>
      </c>
      <c r="I1422" s="597" t="s">
        <v>9010</v>
      </c>
      <c r="J1422" s="597" t="s">
        <v>9079</v>
      </c>
      <c r="K1422" s="597" t="s">
        <v>1058</v>
      </c>
      <c r="L1422" s="597" t="s">
        <v>1689</v>
      </c>
      <c r="M1422" s="597" t="s">
        <v>1062</v>
      </c>
      <c r="N1422" s="597" t="s">
        <v>9224</v>
      </c>
      <c r="O1422" s="597" t="s">
        <v>9224</v>
      </c>
      <c r="P1422" s="597" t="s">
        <v>9225</v>
      </c>
      <c r="Q1422" s="597">
        <v>10305</v>
      </c>
      <c r="R1422" s="621">
        <v>9842</v>
      </c>
      <c r="S1422" s="621">
        <v>9372</v>
      </c>
      <c r="T1422" s="621">
        <v>449</v>
      </c>
      <c r="U1422" s="621">
        <v>21</v>
      </c>
      <c r="V1422" s="621">
        <v>470</v>
      </c>
      <c r="W1422" s="622">
        <v>0.95220000000000005</v>
      </c>
      <c r="X1422" s="464">
        <v>0</v>
      </c>
      <c r="Y1422" s="464">
        <v>1</v>
      </c>
      <c r="Z1422" s="464">
        <v>1</v>
      </c>
      <c r="AA1422" s="464">
        <v>0</v>
      </c>
      <c r="AB1422" s="464" t="s">
        <v>1056</v>
      </c>
      <c r="AC1422" s="463" t="s">
        <v>9226</v>
      </c>
      <c r="AD1422" s="463"/>
      <c r="AE1422" s="463"/>
      <c r="AF1422" s="463"/>
      <c r="AG1422" s="463"/>
      <c r="AH1422" s="463"/>
      <c r="AI1422" s="463"/>
      <c r="AJ1422" s="460"/>
      <c r="AK1422" s="460"/>
      <c r="AL1422" s="460"/>
      <c r="AM1422" s="460"/>
      <c r="AN1422" s="460"/>
      <c r="AO1422" s="460"/>
      <c r="AP1422" s="463" t="s">
        <v>289</v>
      </c>
      <c r="AQ1422" s="463">
        <v>0</v>
      </c>
      <c r="AT1422" s="177" t="s">
        <v>1069</v>
      </c>
      <c r="AU1422" s="392" t="s">
        <v>8557</v>
      </c>
      <c r="AV1422" s="392" t="s">
        <v>9227</v>
      </c>
      <c r="AW1422" s="392" t="s">
        <v>9228</v>
      </c>
      <c r="AX1422" s="450" t="s">
        <v>8555</v>
      </c>
    </row>
    <row r="1423" spans="1:50" ht="35.15" hidden="1" customHeight="1">
      <c r="A1423" s="149">
        <v>1419</v>
      </c>
      <c r="B1423" s="597" t="s">
        <v>1056</v>
      </c>
      <c r="C1423" s="597"/>
      <c r="D1423" s="597" t="s">
        <v>9229</v>
      </c>
      <c r="E1423" s="597" t="s">
        <v>9230</v>
      </c>
      <c r="F1423" s="597" t="s">
        <v>281</v>
      </c>
      <c r="G1423" s="597">
        <v>1</v>
      </c>
      <c r="H1423" s="597">
        <v>0</v>
      </c>
      <c r="I1423" s="597" t="s">
        <v>9010</v>
      </c>
      <c r="J1423" s="597" t="s">
        <v>9035</v>
      </c>
      <c r="K1423" s="597" t="s">
        <v>6148</v>
      </c>
      <c r="L1423" s="597" t="s">
        <v>1061</v>
      </c>
      <c r="M1423" s="597" t="s">
        <v>1062</v>
      </c>
      <c r="N1423" s="597" t="s">
        <v>9230</v>
      </c>
      <c r="O1423" s="597" t="s">
        <v>9230</v>
      </c>
      <c r="P1423" s="597" t="s">
        <v>9231</v>
      </c>
      <c r="Q1423" s="597">
        <v>6565</v>
      </c>
      <c r="R1423" s="621">
        <v>6463</v>
      </c>
      <c r="S1423" s="621">
        <v>6463</v>
      </c>
      <c r="T1423" s="621">
        <v>0</v>
      </c>
      <c r="U1423" s="621">
        <v>0</v>
      </c>
      <c r="V1423" s="621">
        <v>0</v>
      </c>
      <c r="W1423" s="622">
        <v>1</v>
      </c>
      <c r="X1423" s="464">
        <v>1</v>
      </c>
      <c r="Y1423" s="464">
        <v>1</v>
      </c>
      <c r="Z1423" s="464">
        <v>1</v>
      </c>
      <c r="AA1423" s="464">
        <v>1</v>
      </c>
      <c r="AB1423" s="464" t="s">
        <v>1056</v>
      </c>
      <c r="AC1423" s="463" t="s">
        <v>9232</v>
      </c>
      <c r="AD1423" s="463"/>
      <c r="AE1423" s="463"/>
      <c r="AF1423" s="463"/>
      <c r="AG1423" s="463"/>
      <c r="AH1423" s="463"/>
      <c r="AI1423" s="463"/>
      <c r="AJ1423" s="460"/>
      <c r="AK1423" s="460"/>
      <c r="AL1423" s="460"/>
      <c r="AM1423" s="460"/>
      <c r="AN1423" s="460"/>
      <c r="AO1423" s="460"/>
      <c r="AP1423" s="463" t="s">
        <v>289</v>
      </c>
      <c r="AQ1423" s="463">
        <v>0</v>
      </c>
      <c r="AT1423" s="177" t="s">
        <v>1319</v>
      </c>
      <c r="AU1423" s="392" t="s">
        <v>8564</v>
      </c>
      <c r="AV1423" s="392" t="s">
        <v>9233</v>
      </c>
      <c r="AW1423" s="392" t="s">
        <v>8561</v>
      </c>
      <c r="AX1423" s="450" t="s">
        <v>8561</v>
      </c>
    </row>
    <row r="1424" spans="1:50" ht="35.15" hidden="1" customHeight="1">
      <c r="A1424" s="149">
        <v>1420</v>
      </c>
      <c r="B1424" s="597" t="s">
        <v>1056</v>
      </c>
      <c r="C1424" s="597"/>
      <c r="D1424" s="597" t="s">
        <v>9234</v>
      </c>
      <c r="E1424" s="597" t="s">
        <v>9235</v>
      </c>
      <c r="F1424" s="597" t="s">
        <v>281</v>
      </c>
      <c r="G1424" s="597">
        <v>1</v>
      </c>
      <c r="H1424" s="597">
        <v>0</v>
      </c>
      <c r="I1424" s="597" t="s">
        <v>9010</v>
      </c>
      <c r="J1424" s="597" t="s">
        <v>9205</v>
      </c>
      <c r="K1424" s="597" t="s">
        <v>1058</v>
      </c>
      <c r="L1424" s="597" t="s">
        <v>1061</v>
      </c>
      <c r="M1424" s="597" t="s">
        <v>1062</v>
      </c>
      <c r="N1424" s="597" t="s">
        <v>9235</v>
      </c>
      <c r="O1424" s="597" t="s">
        <v>9235</v>
      </c>
      <c r="P1424" s="597" t="s">
        <v>9236</v>
      </c>
      <c r="Q1424" s="597">
        <v>3786</v>
      </c>
      <c r="R1424" s="621">
        <v>3763</v>
      </c>
      <c r="S1424" s="621">
        <v>3751</v>
      </c>
      <c r="T1424" s="621">
        <v>9</v>
      </c>
      <c r="U1424" s="621">
        <v>3</v>
      </c>
      <c r="V1424" s="621">
        <v>12</v>
      </c>
      <c r="W1424" s="622">
        <v>0.99680000000000002</v>
      </c>
      <c r="X1424" s="464">
        <v>1</v>
      </c>
      <c r="Y1424" s="464">
        <v>1</v>
      </c>
      <c r="Z1424" s="464">
        <v>1</v>
      </c>
      <c r="AA1424" s="464">
        <v>1</v>
      </c>
      <c r="AB1424" s="464" t="s">
        <v>1056</v>
      </c>
      <c r="AC1424" s="463" t="s">
        <v>9237</v>
      </c>
      <c r="AD1424" s="463"/>
      <c r="AE1424" s="463"/>
      <c r="AF1424" s="463"/>
      <c r="AG1424" s="463"/>
      <c r="AH1424" s="463"/>
      <c r="AI1424" s="463"/>
      <c r="AJ1424" s="460"/>
      <c r="AK1424" s="460"/>
      <c r="AL1424" s="460"/>
      <c r="AM1424" s="460"/>
      <c r="AN1424" s="460"/>
      <c r="AO1424" s="460"/>
      <c r="AP1424" s="463" t="s">
        <v>289</v>
      </c>
      <c r="AQ1424" s="463">
        <v>0</v>
      </c>
      <c r="AT1424" s="177" t="s">
        <v>279</v>
      </c>
      <c r="AU1424" s="392" t="s">
        <v>8570</v>
      </c>
      <c r="AV1424" s="392" t="s">
        <v>9238</v>
      </c>
      <c r="AW1424" s="392" t="s">
        <v>8568</v>
      </c>
      <c r="AX1424" s="450" t="s">
        <v>8568</v>
      </c>
    </row>
    <row r="1425" spans="1:50" ht="35.15" hidden="1" customHeight="1">
      <c r="A1425" s="149">
        <v>1421</v>
      </c>
      <c r="B1425" s="597" t="s">
        <v>3946</v>
      </c>
      <c r="C1425" s="597"/>
      <c r="D1425" s="597" t="s">
        <v>9239</v>
      </c>
      <c r="E1425" s="597" t="s">
        <v>9240</v>
      </c>
      <c r="F1425" s="597" t="s">
        <v>281</v>
      </c>
      <c r="G1425" s="597">
        <v>1</v>
      </c>
      <c r="H1425" s="597">
        <v>0</v>
      </c>
      <c r="I1425" s="597" t="s">
        <v>9010</v>
      </c>
      <c r="J1425" s="597" t="s">
        <v>9011</v>
      </c>
      <c r="K1425" s="597" t="s">
        <v>7297</v>
      </c>
      <c r="L1425" s="597" t="s">
        <v>9012</v>
      </c>
      <c r="M1425" s="597" t="s">
        <v>9013</v>
      </c>
      <c r="N1425" s="597" t="s">
        <v>9240</v>
      </c>
      <c r="O1425" s="597" t="s">
        <v>9240</v>
      </c>
      <c r="P1425" s="597" t="s">
        <v>9241</v>
      </c>
      <c r="Q1425" s="597">
        <v>5190</v>
      </c>
      <c r="R1425" s="621">
        <v>5190</v>
      </c>
      <c r="S1425" s="621">
        <v>5190</v>
      </c>
      <c r="T1425" s="621">
        <v>0</v>
      </c>
      <c r="U1425" s="621">
        <v>0</v>
      </c>
      <c r="V1425" s="621">
        <v>0</v>
      </c>
      <c r="W1425" s="622">
        <v>1</v>
      </c>
      <c r="X1425" s="464">
        <v>1</v>
      </c>
      <c r="Y1425" s="464">
        <v>1</v>
      </c>
      <c r="Z1425" s="464">
        <v>1</v>
      </c>
      <c r="AA1425" s="464">
        <v>1</v>
      </c>
      <c r="AB1425" s="464" t="s">
        <v>3946</v>
      </c>
      <c r="AC1425" s="463" t="s">
        <v>9242</v>
      </c>
      <c r="AD1425" s="463"/>
      <c r="AE1425" s="463"/>
      <c r="AF1425" s="463"/>
      <c r="AG1425" s="463"/>
      <c r="AH1425" s="463"/>
      <c r="AI1425" s="463"/>
      <c r="AJ1425" s="460"/>
      <c r="AK1425" s="460"/>
      <c r="AL1425" s="460"/>
      <c r="AM1425" s="460"/>
      <c r="AN1425" s="460"/>
      <c r="AO1425" s="460"/>
      <c r="AP1425" s="463" t="s">
        <v>289</v>
      </c>
      <c r="AQ1425" s="463">
        <v>0</v>
      </c>
      <c r="AT1425" s="177" t="s">
        <v>279</v>
      </c>
      <c r="AU1425" s="392" t="s">
        <v>8571</v>
      </c>
      <c r="AV1425" s="392" t="s">
        <v>9243</v>
      </c>
      <c r="AW1425" s="392" t="s">
        <v>8302</v>
      </c>
      <c r="AX1425" s="450" t="s">
        <v>8568</v>
      </c>
    </row>
    <row r="1426" spans="1:50" ht="35.15" hidden="1" customHeight="1">
      <c r="A1426" s="149">
        <v>1422</v>
      </c>
      <c r="B1426" s="597" t="s">
        <v>3946</v>
      </c>
      <c r="C1426" s="597"/>
      <c r="D1426" s="597" t="s">
        <v>9244</v>
      </c>
      <c r="E1426" s="597" t="s">
        <v>9245</v>
      </c>
      <c r="F1426" s="597" t="s">
        <v>281</v>
      </c>
      <c r="G1426" s="597">
        <v>2</v>
      </c>
      <c r="H1426" s="597">
        <v>0</v>
      </c>
      <c r="I1426" s="597" t="s">
        <v>9010</v>
      </c>
      <c r="J1426" s="597" t="s">
        <v>9246</v>
      </c>
      <c r="K1426" s="597" t="s">
        <v>3948</v>
      </c>
      <c r="L1426" s="597" t="s">
        <v>1108</v>
      </c>
      <c r="M1426" s="597" t="s">
        <v>1062</v>
      </c>
      <c r="N1426" s="597" t="s">
        <v>9245</v>
      </c>
      <c r="O1426" s="597" t="s">
        <v>9247</v>
      </c>
      <c r="P1426" s="597" t="s">
        <v>9248</v>
      </c>
      <c r="Q1426" s="597">
        <v>5885</v>
      </c>
      <c r="R1426" s="621">
        <v>5431</v>
      </c>
      <c r="S1426" s="621">
        <v>5168</v>
      </c>
      <c r="T1426" s="621">
        <v>221</v>
      </c>
      <c r="U1426" s="621">
        <v>42</v>
      </c>
      <c r="V1426" s="621">
        <v>263</v>
      </c>
      <c r="W1426" s="622">
        <v>0.9516</v>
      </c>
      <c r="X1426" s="464">
        <v>0</v>
      </c>
      <c r="Y1426" s="464">
        <v>1</v>
      </c>
      <c r="Z1426" s="464">
        <v>1</v>
      </c>
      <c r="AA1426" s="464">
        <v>0</v>
      </c>
      <c r="AB1426" s="464" t="s">
        <v>3946</v>
      </c>
      <c r="AC1426" s="463" t="s">
        <v>9249</v>
      </c>
      <c r="AD1426" s="463" t="s">
        <v>9250</v>
      </c>
      <c r="AE1426" s="463"/>
      <c r="AF1426" s="463"/>
      <c r="AG1426" s="463"/>
      <c r="AH1426" s="463"/>
      <c r="AI1426" s="463"/>
      <c r="AJ1426" s="460"/>
      <c r="AK1426" s="460"/>
      <c r="AL1426" s="460"/>
      <c r="AM1426" s="460"/>
      <c r="AN1426" s="460"/>
      <c r="AO1426" s="460"/>
      <c r="AP1426" s="463" t="s">
        <v>289</v>
      </c>
      <c r="AQ1426" s="463">
        <v>0</v>
      </c>
      <c r="AT1426" s="177" t="s">
        <v>1319</v>
      </c>
      <c r="AU1426" s="392" t="s">
        <v>8577</v>
      </c>
      <c r="AV1426" s="392" t="s">
        <v>9251</v>
      </c>
      <c r="AW1426" s="392" t="s">
        <v>9252</v>
      </c>
      <c r="AX1426" s="450" t="s">
        <v>8575</v>
      </c>
    </row>
    <row r="1427" spans="1:50" ht="35.15" hidden="1" customHeight="1">
      <c r="A1427" s="149">
        <v>1423</v>
      </c>
      <c r="B1427" s="597" t="s">
        <v>3946</v>
      </c>
      <c r="C1427" s="597"/>
      <c r="D1427" s="597" t="s">
        <v>9253</v>
      </c>
      <c r="E1427" s="597" t="s">
        <v>9254</v>
      </c>
      <c r="F1427" s="597" t="s">
        <v>281</v>
      </c>
      <c r="G1427" s="597">
        <v>1</v>
      </c>
      <c r="H1427" s="597">
        <v>0</v>
      </c>
      <c r="I1427" s="597" t="s">
        <v>9010</v>
      </c>
      <c r="J1427" s="597" t="s">
        <v>9120</v>
      </c>
      <c r="K1427" s="597" t="s">
        <v>6012</v>
      </c>
      <c r="L1427" s="597" t="s">
        <v>1108</v>
      </c>
      <c r="M1427" s="597" t="s">
        <v>1062</v>
      </c>
      <c r="N1427" s="597" t="s">
        <v>9254</v>
      </c>
      <c r="O1427" s="597" t="s">
        <v>9254</v>
      </c>
      <c r="P1427" s="597" t="s">
        <v>9255</v>
      </c>
      <c r="Q1427" s="597">
        <v>14371</v>
      </c>
      <c r="R1427" s="621">
        <v>14420</v>
      </c>
      <c r="S1427" s="621">
        <v>14184</v>
      </c>
      <c r="T1427" s="621">
        <v>199</v>
      </c>
      <c r="U1427" s="621">
        <v>37</v>
      </c>
      <c r="V1427" s="621">
        <v>236</v>
      </c>
      <c r="W1427" s="622">
        <v>0.98360000000000003</v>
      </c>
      <c r="X1427" s="464">
        <v>1</v>
      </c>
      <c r="Y1427" s="464">
        <v>1</v>
      </c>
      <c r="Z1427" s="464">
        <v>1</v>
      </c>
      <c r="AA1427" s="464">
        <v>1</v>
      </c>
      <c r="AB1427" s="464" t="s">
        <v>3946</v>
      </c>
      <c r="AC1427" s="463" t="s">
        <v>9256</v>
      </c>
      <c r="AD1427" s="463"/>
      <c r="AE1427" s="463"/>
      <c r="AF1427" s="463"/>
      <c r="AG1427" s="463"/>
      <c r="AH1427" s="463"/>
      <c r="AI1427" s="463"/>
      <c r="AJ1427" s="460"/>
      <c r="AK1427" s="460"/>
      <c r="AL1427" s="460"/>
      <c r="AM1427" s="460"/>
      <c r="AN1427" s="460"/>
      <c r="AO1427" s="460"/>
      <c r="AP1427" s="463" t="s">
        <v>289</v>
      </c>
      <c r="AQ1427" s="463">
        <v>0</v>
      </c>
      <c r="AT1427" s="177" t="s">
        <v>1319</v>
      </c>
      <c r="AU1427" s="392" t="s">
        <v>8582</v>
      </c>
      <c r="AV1427" s="392" t="s">
        <v>9257</v>
      </c>
      <c r="AW1427" s="392" t="s">
        <v>9258</v>
      </c>
      <c r="AX1427" s="450" t="s">
        <v>8580</v>
      </c>
    </row>
    <row r="1428" spans="1:50" ht="35.15" hidden="1" customHeight="1">
      <c r="A1428" s="149">
        <v>1424</v>
      </c>
      <c r="B1428" s="597" t="s">
        <v>1056</v>
      </c>
      <c r="C1428" s="597"/>
      <c r="D1428" s="597" t="s">
        <v>9259</v>
      </c>
      <c r="E1428" s="597" t="s">
        <v>9260</v>
      </c>
      <c r="F1428" s="597" t="s">
        <v>281</v>
      </c>
      <c r="G1428" s="597">
        <v>1</v>
      </c>
      <c r="H1428" s="597">
        <v>0</v>
      </c>
      <c r="I1428" s="597" t="s">
        <v>9010</v>
      </c>
      <c r="J1428" s="597" t="s">
        <v>9057</v>
      </c>
      <c r="K1428" s="597" t="s">
        <v>1088</v>
      </c>
      <c r="L1428" s="597" t="s">
        <v>1061</v>
      </c>
      <c r="M1428" s="597" t="s">
        <v>1062</v>
      </c>
      <c r="N1428" s="597" t="s">
        <v>9260</v>
      </c>
      <c r="O1428" s="597" t="s">
        <v>9260</v>
      </c>
      <c r="P1428" s="597" t="s">
        <v>9261</v>
      </c>
      <c r="Q1428" s="597">
        <v>3794</v>
      </c>
      <c r="R1428" s="621">
        <v>3693</v>
      </c>
      <c r="S1428" s="621">
        <v>3693</v>
      </c>
      <c r="T1428" s="621">
        <v>0</v>
      </c>
      <c r="U1428" s="621">
        <v>0</v>
      </c>
      <c r="V1428" s="621">
        <v>0</v>
      </c>
      <c r="W1428" s="622">
        <v>1</v>
      </c>
      <c r="X1428" s="464">
        <v>1</v>
      </c>
      <c r="Y1428" s="464">
        <v>1</v>
      </c>
      <c r="Z1428" s="464">
        <v>1</v>
      </c>
      <c r="AA1428" s="464">
        <v>1</v>
      </c>
      <c r="AB1428" s="464" t="s">
        <v>1056</v>
      </c>
      <c r="AC1428" s="463" t="s">
        <v>9262</v>
      </c>
      <c r="AD1428" s="463"/>
      <c r="AE1428" s="463"/>
      <c r="AF1428" s="463"/>
      <c r="AG1428" s="463"/>
      <c r="AH1428" s="463"/>
      <c r="AI1428" s="463"/>
      <c r="AJ1428" s="460"/>
      <c r="AK1428" s="460"/>
      <c r="AL1428" s="460"/>
      <c r="AM1428" s="460"/>
      <c r="AN1428" s="460"/>
      <c r="AO1428" s="460"/>
      <c r="AP1428" s="463" t="s">
        <v>289</v>
      </c>
      <c r="AQ1428" s="463">
        <v>0</v>
      </c>
      <c r="AT1428" s="177" t="s">
        <v>279</v>
      </c>
      <c r="AU1428" s="392" t="s">
        <v>8587</v>
      </c>
      <c r="AV1428" s="392" t="s">
        <v>9263</v>
      </c>
      <c r="AW1428" s="392" t="s">
        <v>8585</v>
      </c>
      <c r="AX1428" s="450" t="s">
        <v>8585</v>
      </c>
    </row>
    <row r="1429" spans="1:50" ht="35.15" hidden="1" customHeight="1">
      <c r="A1429" s="149">
        <v>1425</v>
      </c>
      <c r="B1429" s="597" t="s">
        <v>3946</v>
      </c>
      <c r="C1429" s="597"/>
      <c r="D1429" s="597" t="s">
        <v>9264</v>
      </c>
      <c r="E1429" s="597" t="s">
        <v>9265</v>
      </c>
      <c r="F1429" s="597" t="s">
        <v>281</v>
      </c>
      <c r="G1429" s="597">
        <v>1</v>
      </c>
      <c r="H1429" s="597">
        <v>0</v>
      </c>
      <c r="I1429" s="597" t="s">
        <v>9010</v>
      </c>
      <c r="J1429" s="597" t="s">
        <v>9049</v>
      </c>
      <c r="K1429" s="597" t="s">
        <v>7297</v>
      </c>
      <c r="L1429" s="597" t="s">
        <v>9012</v>
      </c>
      <c r="M1429" s="597" t="s">
        <v>9013</v>
      </c>
      <c r="N1429" s="597" t="s">
        <v>9265</v>
      </c>
      <c r="O1429" s="597" t="s">
        <v>9265</v>
      </c>
      <c r="P1429" s="597" t="s">
        <v>9266</v>
      </c>
      <c r="Q1429" s="597">
        <v>5455</v>
      </c>
      <c r="R1429" s="621">
        <v>5428</v>
      </c>
      <c r="S1429" s="621">
        <v>5404</v>
      </c>
      <c r="T1429" s="621">
        <v>20</v>
      </c>
      <c r="U1429" s="621">
        <v>4</v>
      </c>
      <c r="V1429" s="621">
        <v>24</v>
      </c>
      <c r="W1429" s="622">
        <v>0.99560000000000004</v>
      </c>
      <c r="X1429" s="464">
        <v>1</v>
      </c>
      <c r="Y1429" s="464">
        <v>1</v>
      </c>
      <c r="Z1429" s="464">
        <v>1</v>
      </c>
      <c r="AA1429" s="464">
        <v>1</v>
      </c>
      <c r="AB1429" s="464" t="s">
        <v>3946</v>
      </c>
      <c r="AC1429" s="463" t="s">
        <v>9267</v>
      </c>
      <c r="AD1429" s="463"/>
      <c r="AE1429" s="463"/>
      <c r="AF1429" s="463"/>
      <c r="AG1429" s="463"/>
      <c r="AH1429" s="463"/>
      <c r="AI1429" s="463"/>
      <c r="AJ1429" s="460"/>
      <c r="AK1429" s="460"/>
      <c r="AL1429" s="460"/>
      <c r="AM1429" s="460"/>
      <c r="AN1429" s="460"/>
      <c r="AO1429" s="460"/>
      <c r="AP1429" s="463" t="s">
        <v>289</v>
      </c>
      <c r="AQ1429" s="463">
        <v>0</v>
      </c>
      <c r="AT1429" s="177" t="s">
        <v>1319</v>
      </c>
      <c r="AU1429" s="392" t="s">
        <v>8593</v>
      </c>
      <c r="AV1429" s="392" t="s">
        <v>9268</v>
      </c>
      <c r="AW1429" s="392" t="s">
        <v>8591</v>
      </c>
      <c r="AX1429" s="450" t="s">
        <v>8591</v>
      </c>
    </row>
    <row r="1430" spans="1:50" ht="35.15" hidden="1" customHeight="1">
      <c r="A1430" s="149">
        <v>1426</v>
      </c>
      <c r="B1430" s="597" t="s">
        <v>3946</v>
      </c>
      <c r="C1430" s="597"/>
      <c r="D1430" s="597" t="s">
        <v>9269</v>
      </c>
      <c r="E1430" s="597" t="s">
        <v>9270</v>
      </c>
      <c r="F1430" s="597" t="s">
        <v>281</v>
      </c>
      <c r="G1430" s="597">
        <v>1</v>
      </c>
      <c r="H1430" s="597">
        <v>0</v>
      </c>
      <c r="I1430" s="597" t="s">
        <v>9010</v>
      </c>
      <c r="J1430" s="597" t="s">
        <v>9134</v>
      </c>
      <c r="K1430" s="597" t="s">
        <v>6012</v>
      </c>
      <c r="L1430" s="597" t="s">
        <v>1108</v>
      </c>
      <c r="M1430" s="597" t="s">
        <v>1062</v>
      </c>
      <c r="N1430" s="597" t="s">
        <v>9270</v>
      </c>
      <c r="O1430" s="597" t="s">
        <v>9270</v>
      </c>
      <c r="P1430" s="597" t="s">
        <v>9271</v>
      </c>
      <c r="Q1430" s="597">
        <v>7835</v>
      </c>
      <c r="R1430" s="621">
        <v>7403</v>
      </c>
      <c r="S1430" s="621">
        <v>7300</v>
      </c>
      <c r="T1430" s="621">
        <v>90</v>
      </c>
      <c r="U1430" s="621">
        <v>13</v>
      </c>
      <c r="V1430" s="621">
        <v>103</v>
      </c>
      <c r="W1430" s="622">
        <v>0.98609999999999998</v>
      </c>
      <c r="X1430" s="464">
        <v>1</v>
      </c>
      <c r="Y1430" s="464">
        <v>1</v>
      </c>
      <c r="Z1430" s="464">
        <v>0</v>
      </c>
      <c r="AA1430" s="464">
        <v>0</v>
      </c>
      <c r="AB1430" s="464" t="s">
        <v>3946</v>
      </c>
      <c r="AC1430" s="463" t="s">
        <v>9272</v>
      </c>
      <c r="AD1430" s="463"/>
      <c r="AE1430" s="463"/>
      <c r="AF1430" s="463"/>
      <c r="AG1430" s="463"/>
      <c r="AH1430" s="463"/>
      <c r="AI1430" s="463"/>
      <c r="AJ1430" s="460"/>
      <c r="AK1430" s="460"/>
      <c r="AL1430" s="460"/>
      <c r="AM1430" s="460"/>
      <c r="AN1430" s="460"/>
      <c r="AO1430" s="460"/>
      <c r="AP1430" s="463" t="s">
        <v>289</v>
      </c>
      <c r="AQ1430" s="463">
        <v>0</v>
      </c>
      <c r="AT1430" s="177" t="s">
        <v>1319</v>
      </c>
      <c r="AU1430" s="392" t="s">
        <v>8599</v>
      </c>
      <c r="AV1430" s="392" t="s">
        <v>9273</v>
      </c>
      <c r="AW1430" s="392" t="s">
        <v>9274</v>
      </c>
      <c r="AX1430" s="450" t="s">
        <v>8597</v>
      </c>
    </row>
    <row r="1431" spans="1:50" ht="35.15" hidden="1" customHeight="1">
      <c r="A1431" s="149">
        <v>1427</v>
      </c>
      <c r="B1431" s="597" t="s">
        <v>1056</v>
      </c>
      <c r="C1431" s="597"/>
      <c r="D1431" s="597" t="s">
        <v>9275</v>
      </c>
      <c r="E1431" s="597" t="s">
        <v>9276</v>
      </c>
      <c r="F1431" s="597" t="s">
        <v>281</v>
      </c>
      <c r="G1431" s="597">
        <v>1</v>
      </c>
      <c r="H1431" s="597">
        <v>0</v>
      </c>
      <c r="I1431" s="597" t="s">
        <v>9010</v>
      </c>
      <c r="J1431" s="597" t="s">
        <v>9019</v>
      </c>
      <c r="K1431" s="597" t="s">
        <v>6148</v>
      </c>
      <c r="L1431" s="597" t="s">
        <v>1061</v>
      </c>
      <c r="M1431" s="597" t="s">
        <v>1062</v>
      </c>
      <c r="N1431" s="597" t="s">
        <v>9276</v>
      </c>
      <c r="O1431" s="597" t="s">
        <v>9276</v>
      </c>
      <c r="P1431" s="597" t="s">
        <v>9277</v>
      </c>
      <c r="Q1431" s="597">
        <v>6988</v>
      </c>
      <c r="R1431" s="621">
        <v>6933</v>
      </c>
      <c r="S1431" s="621">
        <v>6866</v>
      </c>
      <c r="T1431" s="621">
        <v>28</v>
      </c>
      <c r="U1431" s="621">
        <v>39</v>
      </c>
      <c r="V1431" s="621">
        <v>67</v>
      </c>
      <c r="W1431" s="622">
        <v>0.99029999999999996</v>
      </c>
      <c r="X1431" s="464">
        <v>1</v>
      </c>
      <c r="Y1431" s="464">
        <v>1</v>
      </c>
      <c r="Z1431" s="464">
        <v>0</v>
      </c>
      <c r="AA1431" s="464">
        <v>0</v>
      </c>
      <c r="AB1431" s="464" t="s">
        <v>1056</v>
      </c>
      <c r="AC1431" s="463" t="s">
        <v>9278</v>
      </c>
      <c r="AD1431" s="463"/>
      <c r="AE1431" s="463"/>
      <c r="AF1431" s="463"/>
      <c r="AG1431" s="463"/>
      <c r="AH1431" s="463"/>
      <c r="AI1431" s="463"/>
      <c r="AJ1431" s="460"/>
      <c r="AK1431" s="460"/>
      <c r="AL1431" s="460"/>
      <c r="AM1431" s="460"/>
      <c r="AN1431" s="460"/>
      <c r="AO1431" s="460"/>
      <c r="AP1431" s="463" t="s">
        <v>289</v>
      </c>
      <c r="AQ1431" s="463">
        <v>0</v>
      </c>
      <c r="AT1431" s="177" t="s">
        <v>1069</v>
      </c>
      <c r="AU1431" s="392" t="s">
        <v>8604</v>
      </c>
      <c r="AV1431" s="392" t="s">
        <v>9279</v>
      </c>
      <c r="AW1431" s="392" t="s">
        <v>8602</v>
      </c>
      <c r="AX1431" s="450" t="s">
        <v>8602</v>
      </c>
    </row>
    <row r="1432" spans="1:50" ht="35.15" hidden="1" customHeight="1">
      <c r="A1432" s="149">
        <v>1428</v>
      </c>
      <c r="B1432" s="597" t="s">
        <v>1056</v>
      </c>
      <c r="C1432" s="597"/>
      <c r="D1432" s="597" t="s">
        <v>9280</v>
      </c>
      <c r="E1432" s="597" t="s">
        <v>9281</v>
      </c>
      <c r="F1432" s="597" t="s">
        <v>281</v>
      </c>
      <c r="G1432" s="597">
        <v>1</v>
      </c>
      <c r="H1432" s="597">
        <v>0</v>
      </c>
      <c r="I1432" s="597" t="s">
        <v>9010</v>
      </c>
      <c r="J1432" s="597" t="s">
        <v>9093</v>
      </c>
      <c r="K1432" s="597" t="s">
        <v>6148</v>
      </c>
      <c r="L1432" s="597" t="s">
        <v>1061</v>
      </c>
      <c r="M1432" s="597" t="s">
        <v>1062</v>
      </c>
      <c r="N1432" s="597" t="s">
        <v>9281</v>
      </c>
      <c r="O1432" s="597" t="s">
        <v>9281</v>
      </c>
      <c r="P1432" s="597" t="s">
        <v>9282</v>
      </c>
      <c r="Q1432" s="597">
        <v>3269</v>
      </c>
      <c r="R1432" s="621">
        <v>3132</v>
      </c>
      <c r="S1432" s="621">
        <v>3093</v>
      </c>
      <c r="T1432" s="621">
        <v>34</v>
      </c>
      <c r="U1432" s="621">
        <v>5</v>
      </c>
      <c r="V1432" s="621">
        <v>39</v>
      </c>
      <c r="W1432" s="622">
        <v>0.98750000000000004</v>
      </c>
      <c r="X1432" s="464">
        <v>1</v>
      </c>
      <c r="Y1432" s="464">
        <v>1</v>
      </c>
      <c r="Z1432" s="464">
        <v>1</v>
      </c>
      <c r="AA1432" s="464">
        <v>1</v>
      </c>
      <c r="AB1432" s="464" t="s">
        <v>1056</v>
      </c>
      <c r="AC1432" s="463" t="s">
        <v>9283</v>
      </c>
      <c r="AD1432" s="463"/>
      <c r="AE1432" s="463"/>
      <c r="AF1432" s="463"/>
      <c r="AG1432" s="463"/>
      <c r="AH1432" s="463"/>
      <c r="AI1432" s="463"/>
      <c r="AJ1432" s="460"/>
      <c r="AK1432" s="460"/>
      <c r="AL1432" s="460"/>
      <c r="AM1432" s="460"/>
      <c r="AN1432" s="460"/>
      <c r="AO1432" s="460"/>
      <c r="AP1432" s="463" t="s">
        <v>289</v>
      </c>
      <c r="AQ1432" s="463">
        <v>0</v>
      </c>
      <c r="AT1432" s="177" t="s">
        <v>1319</v>
      </c>
      <c r="AU1432" s="392" t="s">
        <v>8609</v>
      </c>
      <c r="AV1432" s="392" t="s">
        <v>9284</v>
      </c>
      <c r="AW1432" s="392" t="s">
        <v>9285</v>
      </c>
      <c r="AX1432" s="450" t="s">
        <v>8607</v>
      </c>
    </row>
    <row r="1433" spans="1:50" ht="35.15" hidden="1" customHeight="1">
      <c r="A1433" s="149">
        <v>1429</v>
      </c>
      <c r="B1433" s="597" t="s">
        <v>3946</v>
      </c>
      <c r="C1433" s="597"/>
      <c r="D1433" s="597" t="s">
        <v>9286</v>
      </c>
      <c r="E1433" s="597" t="s">
        <v>9287</v>
      </c>
      <c r="F1433" s="597" t="s">
        <v>281</v>
      </c>
      <c r="G1433" s="597">
        <v>1</v>
      </c>
      <c r="H1433" s="597">
        <v>0</v>
      </c>
      <c r="I1433" s="597" t="s">
        <v>9010</v>
      </c>
      <c r="J1433" s="597" t="s">
        <v>9049</v>
      </c>
      <c r="K1433" s="597" t="s">
        <v>7297</v>
      </c>
      <c r="L1433" s="597" t="s">
        <v>9012</v>
      </c>
      <c r="M1433" s="597" t="s">
        <v>9013</v>
      </c>
      <c r="N1433" s="597" t="s">
        <v>9287</v>
      </c>
      <c r="O1433" s="597" t="s">
        <v>9287</v>
      </c>
      <c r="P1433" s="597" t="s">
        <v>9288</v>
      </c>
      <c r="Q1433" s="597">
        <v>5232</v>
      </c>
      <c r="R1433" s="621">
        <v>4936</v>
      </c>
      <c r="S1433" s="621">
        <v>4537</v>
      </c>
      <c r="T1433" s="621">
        <v>149</v>
      </c>
      <c r="U1433" s="621">
        <v>4</v>
      </c>
      <c r="V1433" s="621">
        <v>399</v>
      </c>
      <c r="W1433" s="622">
        <v>0.91920000000000002</v>
      </c>
      <c r="X1433" s="464">
        <v>0</v>
      </c>
      <c r="Y1433" s="464">
        <v>1</v>
      </c>
      <c r="Z1433" s="464">
        <v>1</v>
      </c>
      <c r="AA1433" s="464">
        <v>0</v>
      </c>
      <c r="AB1433" s="464" t="s">
        <v>3946</v>
      </c>
      <c r="AC1433" s="463" t="s">
        <v>9289</v>
      </c>
      <c r="AD1433" s="463"/>
      <c r="AE1433" s="463"/>
      <c r="AF1433" s="463"/>
      <c r="AG1433" s="463"/>
      <c r="AH1433" s="463"/>
      <c r="AI1433" s="463"/>
      <c r="AJ1433" s="460"/>
      <c r="AK1433" s="460"/>
      <c r="AL1433" s="460"/>
      <c r="AM1433" s="460"/>
      <c r="AN1433" s="460"/>
      <c r="AO1433" s="460"/>
      <c r="AP1433" s="463" t="s">
        <v>289</v>
      </c>
      <c r="AQ1433" s="463">
        <v>0</v>
      </c>
      <c r="AT1433" s="177" t="s">
        <v>1319</v>
      </c>
      <c r="AU1433" s="392" t="s">
        <v>8614</v>
      </c>
      <c r="AV1433" s="392" t="s">
        <v>9290</v>
      </c>
      <c r="AW1433" s="392" t="s">
        <v>9291</v>
      </c>
      <c r="AX1433" s="450" t="s">
        <v>8612</v>
      </c>
    </row>
    <row r="1434" spans="1:50" ht="35.15" hidden="1" customHeight="1">
      <c r="A1434" s="149">
        <v>1430</v>
      </c>
      <c r="B1434" s="597" t="s">
        <v>1056</v>
      </c>
      <c r="C1434" s="597"/>
      <c r="D1434" s="597" t="s">
        <v>9292</v>
      </c>
      <c r="E1434" s="597" t="s">
        <v>9293</v>
      </c>
      <c r="F1434" s="597" t="s">
        <v>281</v>
      </c>
      <c r="G1434" s="597">
        <v>1</v>
      </c>
      <c r="H1434" s="597">
        <v>0</v>
      </c>
      <c r="I1434" s="597" t="s">
        <v>9010</v>
      </c>
      <c r="J1434" s="597" t="s">
        <v>9035</v>
      </c>
      <c r="K1434" s="597" t="s">
        <v>1058</v>
      </c>
      <c r="L1434" s="597" t="s">
        <v>1061</v>
      </c>
      <c r="M1434" s="597" t="s">
        <v>1062</v>
      </c>
      <c r="N1434" s="597" t="s">
        <v>9294</v>
      </c>
      <c r="O1434" s="597" t="s">
        <v>9294</v>
      </c>
      <c r="P1434" s="597" t="s">
        <v>9295</v>
      </c>
      <c r="Q1434" s="597">
        <v>5250</v>
      </c>
      <c r="R1434" s="621">
        <v>4975</v>
      </c>
      <c r="S1434" s="621">
        <v>4953</v>
      </c>
      <c r="T1434" s="621">
        <v>22</v>
      </c>
      <c r="U1434" s="621">
        <v>0</v>
      </c>
      <c r="V1434" s="621">
        <v>22</v>
      </c>
      <c r="W1434" s="622">
        <v>0.99560000000000004</v>
      </c>
      <c r="X1434" s="464">
        <v>1</v>
      </c>
      <c r="Y1434" s="464">
        <v>1</v>
      </c>
      <c r="Z1434" s="464">
        <v>1</v>
      </c>
      <c r="AA1434" s="464">
        <v>1</v>
      </c>
      <c r="AB1434" s="464" t="s">
        <v>1056</v>
      </c>
      <c r="AC1434" s="463" t="s">
        <v>9296</v>
      </c>
      <c r="AD1434" s="463"/>
      <c r="AE1434" s="463"/>
      <c r="AF1434" s="463"/>
      <c r="AG1434" s="463"/>
      <c r="AH1434" s="463"/>
      <c r="AI1434" s="463"/>
      <c r="AJ1434" s="460"/>
      <c r="AK1434" s="460"/>
      <c r="AL1434" s="460"/>
      <c r="AM1434" s="460"/>
      <c r="AN1434" s="460"/>
      <c r="AO1434" s="460"/>
      <c r="AP1434" s="463" t="s">
        <v>289</v>
      </c>
      <c r="AQ1434" s="463">
        <v>0</v>
      </c>
      <c r="AT1434" s="177" t="s">
        <v>1069</v>
      </c>
      <c r="AU1434" s="594" t="s">
        <v>8619</v>
      </c>
      <c r="AV1434" s="392" t="s">
        <v>9297</v>
      </c>
      <c r="AW1434" s="595" t="s">
        <v>9298</v>
      </c>
      <c r="AX1434" s="450" t="s">
        <v>8617</v>
      </c>
    </row>
    <row r="1435" spans="1:50" ht="35.15" hidden="1" customHeight="1">
      <c r="A1435" s="149">
        <v>1431</v>
      </c>
      <c r="B1435" s="597" t="s">
        <v>3946</v>
      </c>
      <c r="C1435" s="597"/>
      <c r="D1435" s="597" t="s">
        <v>9299</v>
      </c>
      <c r="E1435" s="597" t="s">
        <v>9300</v>
      </c>
      <c r="F1435" s="597" t="s">
        <v>281</v>
      </c>
      <c r="G1435" s="597">
        <v>1</v>
      </c>
      <c r="H1435" s="597">
        <v>0</v>
      </c>
      <c r="I1435" s="597" t="s">
        <v>9010</v>
      </c>
      <c r="J1435" s="597" t="s">
        <v>9101</v>
      </c>
      <c r="K1435" s="597" t="s">
        <v>7297</v>
      </c>
      <c r="L1435" s="597" t="s">
        <v>9012</v>
      </c>
      <c r="M1435" s="597" t="s">
        <v>9013</v>
      </c>
      <c r="N1435" s="597" t="s">
        <v>9300</v>
      </c>
      <c r="O1435" s="597" t="s">
        <v>9300</v>
      </c>
      <c r="P1435" s="597" t="s">
        <v>9301</v>
      </c>
      <c r="Q1435" s="597">
        <v>4139</v>
      </c>
      <c r="R1435" s="621">
        <v>3835</v>
      </c>
      <c r="S1435" s="621">
        <v>3792</v>
      </c>
      <c r="T1435" s="621">
        <v>26</v>
      </c>
      <c r="U1435" s="621">
        <v>17</v>
      </c>
      <c r="V1435" s="621">
        <v>43</v>
      </c>
      <c r="W1435" s="622">
        <v>0.98880000000000001</v>
      </c>
      <c r="X1435" s="464">
        <v>1</v>
      </c>
      <c r="Y1435" s="464">
        <v>1</v>
      </c>
      <c r="Z1435" s="464">
        <v>1</v>
      </c>
      <c r="AA1435" s="464">
        <v>1</v>
      </c>
      <c r="AB1435" s="464" t="s">
        <v>3946</v>
      </c>
      <c r="AC1435" s="463" t="s">
        <v>9302</v>
      </c>
      <c r="AD1435" s="463"/>
      <c r="AE1435" s="463"/>
      <c r="AF1435" s="463"/>
      <c r="AG1435" s="463"/>
      <c r="AH1435" s="463"/>
      <c r="AI1435" s="463"/>
      <c r="AJ1435" s="460"/>
      <c r="AK1435" s="460"/>
      <c r="AL1435" s="460"/>
      <c r="AM1435" s="460"/>
      <c r="AN1435" s="460"/>
      <c r="AO1435" s="460"/>
      <c r="AP1435" s="463" t="s">
        <v>289</v>
      </c>
      <c r="AQ1435" s="463">
        <v>0</v>
      </c>
      <c r="AT1435" s="177" t="s">
        <v>1069</v>
      </c>
      <c r="AU1435" s="392" t="s">
        <v>8625</v>
      </c>
      <c r="AV1435" s="392" t="s">
        <v>9303</v>
      </c>
      <c r="AW1435" s="392" t="s">
        <v>9304</v>
      </c>
      <c r="AX1435" s="450" t="s">
        <v>8623</v>
      </c>
    </row>
    <row r="1436" spans="1:50" ht="35.15" hidden="1" customHeight="1">
      <c r="A1436" s="149">
        <v>1432</v>
      </c>
      <c r="B1436" s="597" t="s">
        <v>1056</v>
      </c>
      <c r="C1436" s="597"/>
      <c r="D1436" s="597" t="s">
        <v>9305</v>
      </c>
      <c r="E1436" s="597" t="s">
        <v>9306</v>
      </c>
      <c r="F1436" s="597" t="s">
        <v>281</v>
      </c>
      <c r="G1436" s="597">
        <v>1</v>
      </c>
      <c r="H1436" s="597">
        <v>0</v>
      </c>
      <c r="I1436" s="597" t="s">
        <v>9010</v>
      </c>
      <c r="J1436" s="597" t="s">
        <v>9035</v>
      </c>
      <c r="K1436" s="597" t="s">
        <v>1058</v>
      </c>
      <c r="L1436" s="597" t="s">
        <v>1061</v>
      </c>
      <c r="M1436" s="597" t="s">
        <v>1062</v>
      </c>
      <c r="N1436" s="597" t="s">
        <v>9306</v>
      </c>
      <c r="O1436" s="597" t="s">
        <v>9306</v>
      </c>
      <c r="P1436" s="597" t="s">
        <v>9307</v>
      </c>
      <c r="Q1436" s="597">
        <v>2201</v>
      </c>
      <c r="R1436" s="621">
        <v>2207</v>
      </c>
      <c r="S1436" s="621">
        <v>2177</v>
      </c>
      <c r="T1436" s="621">
        <v>30</v>
      </c>
      <c r="U1436" s="621">
        <v>0</v>
      </c>
      <c r="V1436" s="621">
        <v>30</v>
      </c>
      <c r="W1436" s="622">
        <v>0.98640000000000005</v>
      </c>
      <c r="X1436" s="464">
        <v>1</v>
      </c>
      <c r="Y1436" s="464">
        <v>1</v>
      </c>
      <c r="Z1436" s="464">
        <v>0</v>
      </c>
      <c r="AA1436" s="464">
        <v>0</v>
      </c>
      <c r="AB1436" s="464" t="s">
        <v>1056</v>
      </c>
      <c r="AC1436" s="463" t="s">
        <v>9308</v>
      </c>
      <c r="AD1436" s="463"/>
      <c r="AE1436" s="463"/>
      <c r="AF1436" s="463"/>
      <c r="AG1436" s="463"/>
      <c r="AH1436" s="463"/>
      <c r="AI1436" s="463"/>
      <c r="AJ1436" s="460"/>
      <c r="AK1436" s="460"/>
      <c r="AL1436" s="460"/>
      <c r="AM1436" s="460"/>
      <c r="AN1436" s="460"/>
      <c r="AO1436" s="460"/>
      <c r="AP1436" s="463" t="s">
        <v>289</v>
      </c>
      <c r="AQ1436" s="463">
        <v>0</v>
      </c>
      <c r="AT1436" s="177" t="s">
        <v>1319</v>
      </c>
      <c r="AU1436" s="392" t="s">
        <v>8631</v>
      </c>
      <c r="AV1436" s="392" t="s">
        <v>9309</v>
      </c>
      <c r="AW1436" s="392" t="s">
        <v>9310</v>
      </c>
      <c r="AX1436" s="450" t="s">
        <v>8629</v>
      </c>
    </row>
    <row r="1437" spans="1:50" ht="35.15" hidden="1" customHeight="1">
      <c r="A1437" s="149">
        <v>1433</v>
      </c>
      <c r="B1437" s="597" t="s">
        <v>1056</v>
      </c>
      <c r="C1437" s="597"/>
      <c r="D1437" s="597" t="s">
        <v>9311</v>
      </c>
      <c r="E1437" s="597" t="s">
        <v>9312</v>
      </c>
      <c r="F1437" s="597" t="s">
        <v>281</v>
      </c>
      <c r="G1437" s="597">
        <v>1</v>
      </c>
      <c r="H1437" s="597">
        <v>0</v>
      </c>
      <c r="I1437" s="597" t="s">
        <v>9010</v>
      </c>
      <c r="J1437" s="597" t="s">
        <v>9079</v>
      </c>
      <c r="K1437" s="597" t="s">
        <v>1058</v>
      </c>
      <c r="L1437" s="597" t="s">
        <v>1061</v>
      </c>
      <c r="M1437" s="597" t="s">
        <v>1062</v>
      </c>
      <c r="N1437" s="597" t="s">
        <v>9312</v>
      </c>
      <c r="O1437" s="597" t="s">
        <v>9312</v>
      </c>
      <c r="P1437" s="597" t="s">
        <v>9313</v>
      </c>
      <c r="Q1437" s="597">
        <v>4446</v>
      </c>
      <c r="R1437" s="621">
        <v>4380</v>
      </c>
      <c r="S1437" s="621">
        <v>4328</v>
      </c>
      <c r="T1437" s="621">
        <v>48</v>
      </c>
      <c r="U1437" s="621">
        <v>4</v>
      </c>
      <c r="V1437" s="621">
        <v>52</v>
      </c>
      <c r="W1437" s="622">
        <v>0.98809999999999998</v>
      </c>
      <c r="X1437" s="464">
        <v>1</v>
      </c>
      <c r="Y1437" s="464">
        <v>1</v>
      </c>
      <c r="Z1437" s="464">
        <v>1</v>
      </c>
      <c r="AA1437" s="464">
        <v>1</v>
      </c>
      <c r="AB1437" s="464" t="s">
        <v>1056</v>
      </c>
      <c r="AC1437" s="463" t="s">
        <v>9314</v>
      </c>
      <c r="AD1437" s="463"/>
      <c r="AE1437" s="463"/>
      <c r="AF1437" s="463"/>
      <c r="AG1437" s="463"/>
      <c r="AH1437" s="463"/>
      <c r="AI1437" s="463"/>
      <c r="AJ1437" s="460"/>
      <c r="AK1437" s="460"/>
      <c r="AL1437" s="460"/>
      <c r="AM1437" s="460"/>
      <c r="AN1437" s="460"/>
      <c r="AO1437" s="460"/>
      <c r="AP1437" s="463" t="s">
        <v>289</v>
      </c>
      <c r="AQ1437" s="463">
        <v>0</v>
      </c>
      <c r="AT1437" s="177" t="s">
        <v>1069</v>
      </c>
      <c r="AU1437" s="594" t="s">
        <v>8637</v>
      </c>
      <c r="AV1437" s="392" t="s">
        <v>9315</v>
      </c>
      <c r="AW1437" s="595" t="s">
        <v>8635</v>
      </c>
      <c r="AX1437" s="450" t="s">
        <v>8635</v>
      </c>
    </row>
    <row r="1438" spans="1:50" ht="35.15" hidden="1" customHeight="1">
      <c r="A1438" s="149">
        <v>1434</v>
      </c>
      <c r="B1438" s="597" t="s">
        <v>1056</v>
      </c>
      <c r="C1438" s="597"/>
      <c r="D1438" s="597" t="s">
        <v>9316</v>
      </c>
      <c r="E1438" s="597" t="s">
        <v>9317</v>
      </c>
      <c r="F1438" s="597" t="s">
        <v>281</v>
      </c>
      <c r="G1438" s="597">
        <v>1</v>
      </c>
      <c r="H1438" s="597">
        <v>0</v>
      </c>
      <c r="I1438" s="597" t="s">
        <v>9010</v>
      </c>
      <c r="J1438" s="597" t="s">
        <v>9035</v>
      </c>
      <c r="K1438" s="597" t="s">
        <v>6148</v>
      </c>
      <c r="L1438" s="597" t="s">
        <v>1061</v>
      </c>
      <c r="M1438" s="597" t="s">
        <v>1062</v>
      </c>
      <c r="N1438" s="597" t="s">
        <v>9317</v>
      </c>
      <c r="O1438" s="597" t="s">
        <v>9317</v>
      </c>
      <c r="P1438" s="597" t="s">
        <v>9318</v>
      </c>
      <c r="Q1438" s="597">
        <v>3219</v>
      </c>
      <c r="R1438" s="621">
        <v>2592</v>
      </c>
      <c r="S1438" s="621">
        <v>2409</v>
      </c>
      <c r="T1438" s="621">
        <v>136</v>
      </c>
      <c r="U1438" s="621">
        <v>47</v>
      </c>
      <c r="V1438" s="621">
        <v>183</v>
      </c>
      <c r="W1438" s="622">
        <v>0.9294</v>
      </c>
      <c r="X1438" s="464">
        <v>0</v>
      </c>
      <c r="Y1438" s="464">
        <v>1</v>
      </c>
      <c r="Z1438" s="464">
        <v>1</v>
      </c>
      <c r="AA1438" s="464">
        <v>0</v>
      </c>
      <c r="AB1438" s="464" t="s">
        <v>1056</v>
      </c>
      <c r="AC1438" s="463" t="s">
        <v>9319</v>
      </c>
      <c r="AD1438" s="463"/>
      <c r="AE1438" s="463"/>
      <c r="AF1438" s="463"/>
      <c r="AG1438" s="463"/>
      <c r="AH1438" s="463"/>
      <c r="AI1438" s="463"/>
      <c r="AJ1438" s="460"/>
      <c r="AK1438" s="460"/>
      <c r="AL1438" s="460"/>
      <c r="AM1438" s="460"/>
      <c r="AN1438" s="460"/>
      <c r="AO1438" s="460"/>
      <c r="AP1438" s="463" t="s">
        <v>289</v>
      </c>
      <c r="AQ1438" s="463">
        <v>0</v>
      </c>
      <c r="AT1438" s="177" t="s">
        <v>1319</v>
      </c>
      <c r="AU1438" s="392" t="s">
        <v>8643</v>
      </c>
      <c r="AV1438" s="392" t="s">
        <v>9320</v>
      </c>
      <c r="AW1438" s="392" t="s">
        <v>9321</v>
      </c>
      <c r="AX1438" s="450" t="s">
        <v>8641</v>
      </c>
    </row>
    <row r="1439" spans="1:50" ht="35.15" hidden="1" customHeight="1">
      <c r="A1439" s="149">
        <v>1435</v>
      </c>
      <c r="B1439" s="597" t="s">
        <v>1056</v>
      </c>
      <c r="C1439" s="597"/>
      <c r="D1439" s="597" t="s">
        <v>9322</v>
      </c>
      <c r="E1439" s="597" t="s">
        <v>9107</v>
      </c>
      <c r="F1439" s="597" t="s">
        <v>281</v>
      </c>
      <c r="G1439" s="597">
        <v>1</v>
      </c>
      <c r="H1439" s="597">
        <v>0</v>
      </c>
      <c r="I1439" s="597" t="s">
        <v>9010</v>
      </c>
      <c r="J1439" s="597" t="s">
        <v>9205</v>
      </c>
      <c r="K1439" s="597" t="s">
        <v>1088</v>
      </c>
      <c r="L1439" s="597" t="s">
        <v>1061</v>
      </c>
      <c r="M1439" s="597" t="s">
        <v>1062</v>
      </c>
      <c r="N1439" s="597" t="s">
        <v>9107</v>
      </c>
      <c r="O1439" s="597" t="s">
        <v>9107</v>
      </c>
      <c r="P1439" s="597" t="s">
        <v>9323</v>
      </c>
      <c r="Q1439" s="597">
        <v>8056</v>
      </c>
      <c r="R1439" s="621">
        <v>7996</v>
      </c>
      <c r="S1439" s="621">
        <v>7980</v>
      </c>
      <c r="T1439" s="621">
        <v>16</v>
      </c>
      <c r="U1439" s="621">
        <v>0</v>
      </c>
      <c r="V1439" s="621">
        <v>16</v>
      </c>
      <c r="W1439" s="622">
        <v>0.998</v>
      </c>
      <c r="X1439" s="464">
        <v>1</v>
      </c>
      <c r="Y1439" s="464">
        <v>1</v>
      </c>
      <c r="Z1439" s="464">
        <v>1</v>
      </c>
      <c r="AA1439" s="464">
        <v>1</v>
      </c>
      <c r="AB1439" s="464" t="s">
        <v>1056</v>
      </c>
      <c r="AC1439" s="463" t="s">
        <v>9324</v>
      </c>
      <c r="AD1439" s="463"/>
      <c r="AE1439" s="463"/>
      <c r="AF1439" s="463"/>
      <c r="AG1439" s="463"/>
      <c r="AH1439" s="463"/>
      <c r="AI1439" s="463"/>
      <c r="AJ1439" s="460"/>
      <c r="AK1439" s="460"/>
      <c r="AL1439" s="460"/>
      <c r="AM1439" s="460"/>
      <c r="AN1439" s="460"/>
      <c r="AO1439" s="460"/>
      <c r="AP1439" s="463" t="s">
        <v>289</v>
      </c>
      <c r="AQ1439" s="463">
        <v>0</v>
      </c>
      <c r="AT1439" s="177" t="s">
        <v>1319</v>
      </c>
      <c r="AU1439" s="392" t="s">
        <v>8649</v>
      </c>
      <c r="AV1439" s="392" t="s">
        <v>9325</v>
      </c>
      <c r="AW1439" s="392" t="s">
        <v>8647</v>
      </c>
      <c r="AX1439" s="450" t="s">
        <v>8647</v>
      </c>
    </row>
    <row r="1440" spans="1:50" ht="35.15" hidden="1" customHeight="1">
      <c r="A1440" s="149">
        <v>1436</v>
      </c>
      <c r="B1440" s="597" t="s">
        <v>3946</v>
      </c>
      <c r="C1440" s="597"/>
      <c r="D1440" s="597" t="s">
        <v>9326</v>
      </c>
      <c r="E1440" s="597" t="s">
        <v>9327</v>
      </c>
      <c r="F1440" s="597" t="s">
        <v>281</v>
      </c>
      <c r="G1440" s="597">
        <v>1</v>
      </c>
      <c r="H1440" s="597">
        <v>0</v>
      </c>
      <c r="I1440" s="597" t="s">
        <v>9010</v>
      </c>
      <c r="J1440" s="597" t="s">
        <v>9120</v>
      </c>
      <c r="K1440" s="597" t="s">
        <v>7297</v>
      </c>
      <c r="L1440" s="597" t="s">
        <v>9012</v>
      </c>
      <c r="M1440" s="597" t="s">
        <v>9013</v>
      </c>
      <c r="N1440" s="597" t="s">
        <v>9327</v>
      </c>
      <c r="O1440" s="597" t="s">
        <v>9327</v>
      </c>
      <c r="P1440" s="597" t="s">
        <v>9328</v>
      </c>
      <c r="Q1440" s="597">
        <v>6409</v>
      </c>
      <c r="R1440" s="621">
        <v>6314</v>
      </c>
      <c r="S1440" s="621">
        <v>6253</v>
      </c>
      <c r="T1440" s="621">
        <v>61</v>
      </c>
      <c r="U1440" s="621">
        <v>0</v>
      </c>
      <c r="V1440" s="621">
        <v>61</v>
      </c>
      <c r="W1440" s="622">
        <v>0.99029999999999996</v>
      </c>
      <c r="X1440" s="464">
        <v>1</v>
      </c>
      <c r="Y1440" s="464">
        <v>1</v>
      </c>
      <c r="Z1440" s="464">
        <v>1</v>
      </c>
      <c r="AA1440" s="464">
        <v>1</v>
      </c>
      <c r="AB1440" s="464" t="s">
        <v>3946</v>
      </c>
      <c r="AC1440" s="463" t="s">
        <v>9329</v>
      </c>
      <c r="AD1440" s="463"/>
      <c r="AE1440" s="463"/>
      <c r="AF1440" s="463"/>
      <c r="AG1440" s="463"/>
      <c r="AH1440" s="463"/>
      <c r="AI1440" s="463"/>
      <c r="AJ1440" s="460"/>
      <c r="AK1440" s="460"/>
      <c r="AL1440" s="460"/>
      <c r="AM1440" s="460"/>
      <c r="AN1440" s="460"/>
      <c r="AO1440" s="460"/>
      <c r="AP1440" s="463" t="s">
        <v>289</v>
      </c>
      <c r="AQ1440" s="463">
        <v>0</v>
      </c>
      <c r="AT1440" s="177" t="s">
        <v>1069</v>
      </c>
      <c r="AU1440" s="392" t="s">
        <v>8655</v>
      </c>
      <c r="AV1440" s="392" t="s">
        <v>9330</v>
      </c>
      <c r="AW1440" s="392" t="s">
        <v>9331</v>
      </c>
      <c r="AX1440" s="450" t="s">
        <v>8653</v>
      </c>
    </row>
    <row r="1441" spans="1:50" ht="35.15" hidden="1" customHeight="1">
      <c r="A1441" s="149">
        <v>1437</v>
      </c>
      <c r="B1441" s="597" t="s">
        <v>3946</v>
      </c>
      <c r="C1441" s="597"/>
      <c r="D1441" s="597" t="s">
        <v>9332</v>
      </c>
      <c r="E1441" s="597" t="s">
        <v>9333</v>
      </c>
      <c r="F1441" s="597" t="s">
        <v>281</v>
      </c>
      <c r="G1441" s="597">
        <v>1</v>
      </c>
      <c r="H1441" s="597">
        <v>0</v>
      </c>
      <c r="I1441" s="597" t="s">
        <v>9010</v>
      </c>
      <c r="J1441" s="597" t="s">
        <v>9066</v>
      </c>
      <c r="K1441" s="597" t="s">
        <v>7297</v>
      </c>
      <c r="L1441" s="597" t="s">
        <v>9012</v>
      </c>
      <c r="M1441" s="597" t="s">
        <v>9013</v>
      </c>
      <c r="N1441" s="597" t="s">
        <v>9333</v>
      </c>
      <c r="O1441" s="597" t="s">
        <v>9333</v>
      </c>
      <c r="P1441" s="597" t="s">
        <v>9334</v>
      </c>
      <c r="Q1441" s="597">
        <v>3037</v>
      </c>
      <c r="R1441" s="621">
        <v>3085</v>
      </c>
      <c r="S1441" s="621">
        <v>2537</v>
      </c>
      <c r="T1441" s="621">
        <v>509</v>
      </c>
      <c r="U1441" s="621">
        <v>39</v>
      </c>
      <c r="V1441" s="621">
        <v>548</v>
      </c>
      <c r="W1441" s="622">
        <v>0.82240000000000002</v>
      </c>
      <c r="X1441" s="464">
        <v>0</v>
      </c>
      <c r="Y1441" s="464">
        <v>1</v>
      </c>
      <c r="Z1441" s="464">
        <v>1</v>
      </c>
      <c r="AA1441" s="464">
        <v>0</v>
      </c>
      <c r="AB1441" s="464" t="s">
        <v>3946</v>
      </c>
      <c r="AC1441" s="463" t="s">
        <v>9335</v>
      </c>
      <c r="AD1441" s="463"/>
      <c r="AE1441" s="463"/>
      <c r="AF1441" s="463"/>
      <c r="AG1441" s="463"/>
      <c r="AH1441" s="463"/>
      <c r="AI1441" s="463"/>
      <c r="AJ1441" s="460"/>
      <c r="AK1441" s="460"/>
      <c r="AL1441" s="460"/>
      <c r="AM1441" s="460"/>
      <c r="AN1441" s="460"/>
      <c r="AO1441" s="460"/>
      <c r="AP1441" s="463" t="s">
        <v>289</v>
      </c>
      <c r="AQ1441" s="463">
        <v>0</v>
      </c>
      <c r="AT1441" s="177" t="s">
        <v>1069</v>
      </c>
      <c r="AU1441" s="392" t="s">
        <v>8661</v>
      </c>
      <c r="AV1441" s="392" t="s">
        <v>9336</v>
      </c>
      <c r="AW1441" s="392" t="s">
        <v>8659</v>
      </c>
      <c r="AX1441" s="450" t="s">
        <v>8659</v>
      </c>
    </row>
    <row r="1442" spans="1:50" ht="35.15" hidden="1" customHeight="1">
      <c r="A1442" s="149">
        <v>1438</v>
      </c>
      <c r="B1442" s="597" t="s">
        <v>1056</v>
      </c>
      <c r="C1442" s="597"/>
      <c r="D1442" s="597" t="s">
        <v>9337</v>
      </c>
      <c r="E1442" s="597" t="s">
        <v>9338</v>
      </c>
      <c r="F1442" s="597" t="s">
        <v>281</v>
      </c>
      <c r="G1442" s="597">
        <v>1</v>
      </c>
      <c r="H1442" s="597">
        <v>0</v>
      </c>
      <c r="I1442" s="597" t="s">
        <v>9010</v>
      </c>
      <c r="J1442" s="597" t="s">
        <v>9093</v>
      </c>
      <c r="K1442" s="597" t="s">
        <v>6148</v>
      </c>
      <c r="L1442" s="597" t="s">
        <v>1061</v>
      </c>
      <c r="M1442" s="597" t="s">
        <v>1062</v>
      </c>
      <c r="N1442" s="597" t="s">
        <v>9338</v>
      </c>
      <c r="O1442" s="597" t="s">
        <v>9338</v>
      </c>
      <c r="P1442" s="597" t="s">
        <v>9339</v>
      </c>
      <c r="Q1442" s="597">
        <v>4012</v>
      </c>
      <c r="R1442" s="621">
        <v>3519</v>
      </c>
      <c r="S1442" s="621">
        <v>3519</v>
      </c>
      <c r="T1442" s="621">
        <v>0</v>
      </c>
      <c r="U1442" s="621">
        <v>0</v>
      </c>
      <c r="V1442" s="621">
        <v>0</v>
      </c>
      <c r="W1442" s="622">
        <v>1</v>
      </c>
      <c r="X1442" s="464">
        <v>1</v>
      </c>
      <c r="Y1442" s="464">
        <v>1</v>
      </c>
      <c r="Z1442" s="464">
        <v>0</v>
      </c>
      <c r="AA1442" s="464">
        <v>0</v>
      </c>
      <c r="AB1442" s="464" t="s">
        <v>1056</v>
      </c>
      <c r="AC1442" s="463" t="s">
        <v>9340</v>
      </c>
      <c r="AD1442" s="463"/>
      <c r="AE1442" s="463"/>
      <c r="AF1442" s="463"/>
      <c r="AG1442" s="463"/>
      <c r="AH1442" s="463"/>
      <c r="AI1442" s="463"/>
      <c r="AJ1442" s="460"/>
      <c r="AK1442" s="460"/>
      <c r="AL1442" s="460"/>
      <c r="AM1442" s="460"/>
      <c r="AN1442" s="460"/>
      <c r="AO1442" s="460"/>
      <c r="AP1442" s="463" t="s">
        <v>289</v>
      </c>
      <c r="AQ1442" s="463">
        <v>0</v>
      </c>
      <c r="AT1442" s="177" t="s">
        <v>1319</v>
      </c>
      <c r="AU1442" s="392" t="s">
        <v>8667</v>
      </c>
      <c r="AV1442" s="392" t="s">
        <v>9341</v>
      </c>
      <c r="AW1442" s="392" t="s">
        <v>9342</v>
      </c>
      <c r="AX1442" s="450" t="s">
        <v>8665</v>
      </c>
    </row>
    <row r="1443" spans="1:50" ht="35.15" hidden="1" customHeight="1">
      <c r="A1443" s="149">
        <v>1439</v>
      </c>
      <c r="B1443" s="597" t="s">
        <v>1056</v>
      </c>
      <c r="C1443" s="597"/>
      <c r="D1443" s="597" t="s">
        <v>9343</v>
      </c>
      <c r="E1443" s="597" t="s">
        <v>9344</v>
      </c>
      <c r="F1443" s="597" t="s">
        <v>281</v>
      </c>
      <c r="G1443" s="597">
        <v>2</v>
      </c>
      <c r="H1443" s="597">
        <v>0</v>
      </c>
      <c r="I1443" s="597" t="s">
        <v>9010</v>
      </c>
      <c r="J1443" s="597" t="s">
        <v>9079</v>
      </c>
      <c r="K1443" s="597" t="s">
        <v>1058</v>
      </c>
      <c r="L1443" s="597" t="s">
        <v>1061</v>
      </c>
      <c r="M1443" s="597" t="s">
        <v>1062</v>
      </c>
      <c r="N1443" s="597" t="s">
        <v>9078</v>
      </c>
      <c r="O1443" s="597" t="s">
        <v>9078</v>
      </c>
      <c r="P1443" s="597" t="s">
        <v>9345</v>
      </c>
      <c r="Q1443" s="597">
        <v>3191</v>
      </c>
      <c r="R1443" s="621">
        <v>2860</v>
      </c>
      <c r="S1443" s="621">
        <v>2807</v>
      </c>
      <c r="T1443" s="621">
        <v>53</v>
      </c>
      <c r="U1443" s="621">
        <v>0</v>
      </c>
      <c r="V1443" s="621">
        <v>53</v>
      </c>
      <c r="W1443" s="622">
        <v>0.98150000000000004</v>
      </c>
      <c r="X1443" s="464">
        <v>1</v>
      </c>
      <c r="Y1443" s="464">
        <v>1</v>
      </c>
      <c r="Z1443" s="464">
        <v>1</v>
      </c>
      <c r="AA1443" s="464">
        <v>1</v>
      </c>
      <c r="AB1443" s="464" t="s">
        <v>1056</v>
      </c>
      <c r="AC1443" s="463" t="s">
        <v>9346</v>
      </c>
      <c r="AD1443" s="463" t="s">
        <v>9347</v>
      </c>
      <c r="AE1443" s="463"/>
      <c r="AF1443" s="463"/>
      <c r="AG1443" s="463"/>
      <c r="AH1443" s="463"/>
      <c r="AI1443" s="463"/>
      <c r="AJ1443" s="460"/>
      <c r="AK1443" s="460"/>
      <c r="AL1443" s="460"/>
      <c r="AM1443" s="460"/>
      <c r="AN1443" s="460"/>
      <c r="AO1443" s="460"/>
      <c r="AP1443" s="463" t="s">
        <v>289</v>
      </c>
      <c r="AQ1443" s="463">
        <v>0</v>
      </c>
      <c r="AT1443" s="177" t="s">
        <v>1319</v>
      </c>
      <c r="AU1443" s="392" t="s">
        <v>8673</v>
      </c>
      <c r="AV1443" s="392" t="s">
        <v>9348</v>
      </c>
      <c r="AW1443" s="392" t="s">
        <v>8671</v>
      </c>
      <c r="AX1443" s="450" t="s">
        <v>8671</v>
      </c>
    </row>
    <row r="1444" spans="1:50" ht="35.15" hidden="1" customHeight="1">
      <c r="A1444" s="149">
        <v>1440</v>
      </c>
      <c r="B1444" s="597" t="s">
        <v>3946</v>
      </c>
      <c r="C1444" s="597"/>
      <c r="D1444" s="597" t="s">
        <v>9349</v>
      </c>
      <c r="E1444" s="597" t="s">
        <v>9350</v>
      </c>
      <c r="F1444" s="597" t="s">
        <v>281</v>
      </c>
      <c r="G1444" s="597">
        <v>1</v>
      </c>
      <c r="H1444" s="597">
        <v>0</v>
      </c>
      <c r="I1444" s="597" t="s">
        <v>9010</v>
      </c>
      <c r="J1444" s="597" t="s">
        <v>9041</v>
      </c>
      <c r="K1444" s="597" t="s">
        <v>6012</v>
      </c>
      <c r="L1444" s="597" t="s">
        <v>1108</v>
      </c>
      <c r="M1444" s="597" t="s">
        <v>1062</v>
      </c>
      <c r="N1444" s="597" t="s">
        <v>9350</v>
      </c>
      <c r="O1444" s="597" t="s">
        <v>9350</v>
      </c>
      <c r="P1444" s="597" t="s">
        <v>9351</v>
      </c>
      <c r="Q1444" s="597">
        <v>8119</v>
      </c>
      <c r="R1444" s="621">
        <v>7768</v>
      </c>
      <c r="S1444" s="621">
        <v>7738</v>
      </c>
      <c r="T1444" s="621">
        <v>15</v>
      </c>
      <c r="U1444" s="621">
        <v>15</v>
      </c>
      <c r="V1444" s="621">
        <v>30</v>
      </c>
      <c r="W1444" s="622">
        <v>0.99609999999999999</v>
      </c>
      <c r="X1444" s="464">
        <v>1</v>
      </c>
      <c r="Y1444" s="464">
        <v>1</v>
      </c>
      <c r="Z1444" s="464">
        <v>0</v>
      </c>
      <c r="AA1444" s="464">
        <v>0</v>
      </c>
      <c r="AB1444" s="464" t="s">
        <v>3946</v>
      </c>
      <c r="AC1444" s="463" t="s">
        <v>9352</v>
      </c>
      <c r="AD1444" s="463"/>
      <c r="AE1444" s="463"/>
      <c r="AF1444" s="463"/>
      <c r="AG1444" s="463"/>
      <c r="AH1444" s="463"/>
      <c r="AI1444" s="463"/>
      <c r="AJ1444" s="460"/>
      <c r="AK1444" s="460"/>
      <c r="AL1444" s="460"/>
      <c r="AM1444" s="460"/>
      <c r="AN1444" s="460"/>
      <c r="AO1444" s="460"/>
      <c r="AP1444" s="463" t="s">
        <v>289</v>
      </c>
      <c r="AQ1444" s="463">
        <v>0</v>
      </c>
      <c r="AT1444" s="177" t="s">
        <v>1319</v>
      </c>
      <c r="AU1444" s="392" t="s">
        <v>8678</v>
      </c>
      <c r="AV1444" s="392" t="s">
        <v>9353</v>
      </c>
      <c r="AW1444" s="392" t="s">
        <v>1326</v>
      </c>
      <c r="AX1444" s="450" t="s">
        <v>8676</v>
      </c>
    </row>
    <row r="1445" spans="1:50" ht="35.15" hidden="1" customHeight="1">
      <c r="A1445" s="149">
        <v>1441</v>
      </c>
      <c r="B1445" s="597" t="s">
        <v>3946</v>
      </c>
      <c r="C1445" s="597"/>
      <c r="D1445" s="597" t="s">
        <v>9354</v>
      </c>
      <c r="E1445" s="597" t="s">
        <v>9355</v>
      </c>
      <c r="F1445" s="597" t="s">
        <v>281</v>
      </c>
      <c r="G1445" s="597">
        <v>1</v>
      </c>
      <c r="H1445" s="597">
        <v>0</v>
      </c>
      <c r="I1445" s="597" t="s">
        <v>9010</v>
      </c>
      <c r="J1445" s="597" t="s">
        <v>9028</v>
      </c>
      <c r="K1445" s="597" t="s">
        <v>5915</v>
      </c>
      <c r="L1445" s="597" t="s">
        <v>1108</v>
      </c>
      <c r="M1445" s="597" t="s">
        <v>1062</v>
      </c>
      <c r="N1445" s="597" t="s">
        <v>9355</v>
      </c>
      <c r="O1445" s="597" t="s">
        <v>9355</v>
      </c>
      <c r="P1445" s="597" t="s">
        <v>9356</v>
      </c>
      <c r="Q1445" s="597">
        <v>3506</v>
      </c>
      <c r="R1445" s="621">
        <v>3452</v>
      </c>
      <c r="S1445" s="621">
        <v>3388</v>
      </c>
      <c r="T1445" s="621">
        <v>58</v>
      </c>
      <c r="U1445" s="621">
        <v>6</v>
      </c>
      <c r="V1445" s="621">
        <v>64</v>
      </c>
      <c r="W1445" s="622">
        <v>0.98150000000000004</v>
      </c>
      <c r="X1445" s="464">
        <v>1</v>
      </c>
      <c r="Y1445" s="464">
        <v>1</v>
      </c>
      <c r="Z1445" s="464">
        <v>1</v>
      </c>
      <c r="AA1445" s="464">
        <v>1</v>
      </c>
      <c r="AB1445" s="464" t="s">
        <v>3946</v>
      </c>
      <c r="AC1445" s="463" t="s">
        <v>9357</v>
      </c>
      <c r="AD1445" s="463"/>
      <c r="AE1445" s="463"/>
      <c r="AF1445" s="463"/>
      <c r="AG1445" s="463"/>
      <c r="AH1445" s="463"/>
      <c r="AI1445" s="463"/>
      <c r="AJ1445" s="460"/>
      <c r="AK1445" s="460"/>
      <c r="AL1445" s="460"/>
      <c r="AM1445" s="460"/>
      <c r="AN1445" s="460"/>
      <c r="AO1445" s="460"/>
      <c r="AP1445" s="463" t="s">
        <v>289</v>
      </c>
      <c r="AQ1445" s="463">
        <v>0</v>
      </c>
      <c r="AT1445" s="177" t="s">
        <v>1319</v>
      </c>
      <c r="AU1445" s="392" t="s">
        <v>8684</v>
      </c>
      <c r="AV1445" s="392" t="s">
        <v>9358</v>
      </c>
      <c r="AW1445" s="392" t="s">
        <v>1326</v>
      </c>
      <c r="AX1445" s="450" t="s">
        <v>8682</v>
      </c>
    </row>
    <row r="1446" spans="1:50" ht="35.15" hidden="1" customHeight="1">
      <c r="A1446" s="149">
        <v>1442</v>
      </c>
      <c r="B1446" s="597" t="s">
        <v>3946</v>
      </c>
      <c r="C1446" s="597"/>
      <c r="D1446" s="597" t="s">
        <v>9359</v>
      </c>
      <c r="E1446" s="597" t="s">
        <v>9360</v>
      </c>
      <c r="F1446" s="597" t="s">
        <v>281</v>
      </c>
      <c r="G1446" s="597">
        <v>1</v>
      </c>
      <c r="H1446" s="597">
        <v>0</v>
      </c>
      <c r="I1446" s="597" t="s">
        <v>9010</v>
      </c>
      <c r="J1446" s="597" t="s">
        <v>9066</v>
      </c>
      <c r="K1446" s="597" t="s">
        <v>3948</v>
      </c>
      <c r="L1446" s="597" t="s">
        <v>1108</v>
      </c>
      <c r="M1446" s="597" t="s">
        <v>1062</v>
      </c>
      <c r="N1446" s="597" t="s">
        <v>9360</v>
      </c>
      <c r="O1446" s="597" t="s">
        <v>9360</v>
      </c>
      <c r="P1446" s="597" t="s">
        <v>9361</v>
      </c>
      <c r="Q1446" s="597">
        <v>3560</v>
      </c>
      <c r="R1446" s="621">
        <v>2913</v>
      </c>
      <c r="S1446" s="621">
        <v>2913</v>
      </c>
      <c r="T1446" s="621">
        <v>0</v>
      </c>
      <c r="U1446" s="621">
        <v>0</v>
      </c>
      <c r="V1446" s="621">
        <v>0</v>
      </c>
      <c r="W1446" s="622">
        <v>1</v>
      </c>
      <c r="X1446" s="464">
        <v>1</v>
      </c>
      <c r="Y1446" s="464">
        <v>1</v>
      </c>
      <c r="Z1446" s="464">
        <v>1</v>
      </c>
      <c r="AA1446" s="464">
        <v>1</v>
      </c>
      <c r="AB1446" s="464" t="s">
        <v>3946</v>
      </c>
      <c r="AC1446" s="463" t="s">
        <v>9362</v>
      </c>
      <c r="AD1446" s="463"/>
      <c r="AE1446" s="463"/>
      <c r="AF1446" s="463"/>
      <c r="AG1446" s="463"/>
      <c r="AH1446" s="463"/>
      <c r="AI1446" s="463"/>
      <c r="AJ1446" s="460"/>
      <c r="AK1446" s="460"/>
      <c r="AL1446" s="460"/>
      <c r="AM1446" s="460"/>
      <c r="AN1446" s="460"/>
      <c r="AO1446" s="460"/>
      <c r="AP1446" s="463" t="s">
        <v>289</v>
      </c>
      <c r="AQ1446" s="463">
        <v>0</v>
      </c>
      <c r="AT1446" s="177" t="s">
        <v>279</v>
      </c>
      <c r="AU1446" s="392" t="s">
        <v>8690</v>
      </c>
      <c r="AV1446" s="392" t="s">
        <v>9363</v>
      </c>
      <c r="AW1446" s="392" t="s">
        <v>9364</v>
      </c>
      <c r="AX1446" s="450" t="s">
        <v>8688</v>
      </c>
    </row>
    <row r="1447" spans="1:50" ht="35.15" hidden="1" customHeight="1">
      <c r="A1447" s="149">
        <v>1443</v>
      </c>
      <c r="B1447" s="597" t="s">
        <v>3946</v>
      </c>
      <c r="C1447" s="597"/>
      <c r="D1447" s="597" t="s">
        <v>9365</v>
      </c>
      <c r="E1447" s="597" t="s">
        <v>9366</v>
      </c>
      <c r="F1447" s="597" t="s">
        <v>281</v>
      </c>
      <c r="G1447" s="597">
        <v>1</v>
      </c>
      <c r="H1447" s="597">
        <v>0</v>
      </c>
      <c r="I1447" s="597" t="s">
        <v>9010</v>
      </c>
      <c r="J1447" s="597" t="s">
        <v>9041</v>
      </c>
      <c r="K1447" s="597" t="s">
        <v>5915</v>
      </c>
      <c r="L1447" s="597" t="s">
        <v>1108</v>
      </c>
      <c r="M1447" s="597" t="s">
        <v>1062</v>
      </c>
      <c r="N1447" s="597" t="s">
        <v>9366</v>
      </c>
      <c r="O1447" s="597" t="s">
        <v>9366</v>
      </c>
      <c r="P1447" s="597" t="s">
        <v>9367</v>
      </c>
      <c r="Q1447" s="597">
        <v>2662</v>
      </c>
      <c r="R1447" s="621">
        <v>2693</v>
      </c>
      <c r="S1447" s="621">
        <v>2648</v>
      </c>
      <c r="T1447" s="621">
        <v>24</v>
      </c>
      <c r="U1447" s="621">
        <v>21</v>
      </c>
      <c r="V1447" s="621">
        <v>45</v>
      </c>
      <c r="W1447" s="622">
        <v>0.98329999999999995</v>
      </c>
      <c r="X1447" s="464">
        <v>1</v>
      </c>
      <c r="Y1447" s="464">
        <v>1</v>
      </c>
      <c r="Z1447" s="464">
        <v>1</v>
      </c>
      <c r="AA1447" s="464">
        <v>1</v>
      </c>
      <c r="AB1447" s="464" t="s">
        <v>3946</v>
      </c>
      <c r="AC1447" s="463" t="s">
        <v>9368</v>
      </c>
      <c r="AD1447" s="463"/>
      <c r="AE1447" s="463"/>
      <c r="AF1447" s="463"/>
      <c r="AG1447" s="463"/>
      <c r="AH1447" s="463"/>
      <c r="AI1447" s="463"/>
      <c r="AJ1447" s="460"/>
      <c r="AK1447" s="460"/>
      <c r="AL1447" s="460"/>
      <c r="AM1447" s="460"/>
      <c r="AN1447" s="460"/>
      <c r="AO1447" s="460"/>
      <c r="AP1447" s="463" t="s">
        <v>289</v>
      </c>
      <c r="AQ1447" s="463">
        <v>0</v>
      </c>
      <c r="AT1447" s="177" t="s">
        <v>1319</v>
      </c>
      <c r="AU1447" s="392" t="s">
        <v>8695</v>
      </c>
      <c r="AV1447" s="392" t="s">
        <v>9369</v>
      </c>
      <c r="AW1447" s="392" t="s">
        <v>9370</v>
      </c>
      <c r="AX1447" s="450" t="s">
        <v>5410</v>
      </c>
    </row>
    <row r="1448" spans="1:50" ht="35.15" hidden="1" customHeight="1">
      <c r="A1448" s="149">
        <v>1444</v>
      </c>
      <c r="B1448" s="597" t="s">
        <v>3946</v>
      </c>
      <c r="C1448" s="597"/>
      <c r="D1448" s="597" t="s">
        <v>9371</v>
      </c>
      <c r="E1448" s="597" t="s">
        <v>9372</v>
      </c>
      <c r="F1448" s="597" t="s">
        <v>281</v>
      </c>
      <c r="G1448" s="597">
        <v>1</v>
      </c>
      <c r="H1448" s="597">
        <v>0</v>
      </c>
      <c r="I1448" s="597" t="s">
        <v>9010</v>
      </c>
      <c r="J1448" s="597" t="s">
        <v>9101</v>
      </c>
      <c r="K1448" s="597" t="s">
        <v>7297</v>
      </c>
      <c r="L1448" s="597" t="s">
        <v>9012</v>
      </c>
      <c r="M1448" s="597" t="s">
        <v>9013</v>
      </c>
      <c r="N1448" s="597" t="s">
        <v>9372</v>
      </c>
      <c r="O1448" s="597" t="s">
        <v>9372</v>
      </c>
      <c r="P1448" s="597" t="s">
        <v>9373</v>
      </c>
      <c r="Q1448" s="597">
        <v>2345</v>
      </c>
      <c r="R1448" s="621">
        <v>2260</v>
      </c>
      <c r="S1448" s="621">
        <v>2219</v>
      </c>
      <c r="T1448" s="621">
        <v>37</v>
      </c>
      <c r="U1448" s="621">
        <v>4</v>
      </c>
      <c r="V1448" s="621">
        <v>41</v>
      </c>
      <c r="W1448" s="622">
        <v>0.9819</v>
      </c>
      <c r="X1448" s="464">
        <v>1</v>
      </c>
      <c r="Y1448" s="464">
        <v>1</v>
      </c>
      <c r="Z1448" s="464">
        <v>1</v>
      </c>
      <c r="AA1448" s="464">
        <v>1</v>
      </c>
      <c r="AB1448" s="464" t="s">
        <v>3946</v>
      </c>
      <c r="AC1448" s="463" t="s">
        <v>9374</v>
      </c>
      <c r="AD1448" s="463"/>
      <c r="AE1448" s="463"/>
      <c r="AF1448" s="463"/>
      <c r="AG1448" s="463"/>
      <c r="AH1448" s="463"/>
      <c r="AI1448" s="463"/>
      <c r="AJ1448" s="460"/>
      <c r="AK1448" s="460"/>
      <c r="AL1448" s="460"/>
      <c r="AM1448" s="460"/>
      <c r="AN1448" s="460"/>
      <c r="AO1448" s="460"/>
      <c r="AP1448" s="463" t="s">
        <v>289</v>
      </c>
      <c r="AQ1448" s="463">
        <v>0</v>
      </c>
      <c r="AT1448" s="177" t="s">
        <v>1319</v>
      </c>
      <c r="AU1448" s="392" t="s">
        <v>8701</v>
      </c>
      <c r="AV1448" s="392" t="s">
        <v>9375</v>
      </c>
      <c r="AW1448" s="392" t="s">
        <v>9376</v>
      </c>
      <c r="AX1448" s="450" t="s">
        <v>8699</v>
      </c>
    </row>
    <row r="1449" spans="1:50" ht="35.15" hidden="1" customHeight="1">
      <c r="A1449" s="149">
        <v>1445</v>
      </c>
      <c r="B1449" s="597" t="s">
        <v>1056</v>
      </c>
      <c r="C1449" s="597"/>
      <c r="D1449" s="597" t="s">
        <v>9377</v>
      </c>
      <c r="E1449" s="597" t="s">
        <v>9378</v>
      </c>
      <c r="F1449" s="597" t="s">
        <v>281</v>
      </c>
      <c r="G1449" s="597">
        <v>1</v>
      </c>
      <c r="H1449" s="597">
        <v>0</v>
      </c>
      <c r="I1449" s="597" t="s">
        <v>9010</v>
      </c>
      <c r="J1449" s="597" t="s">
        <v>9011</v>
      </c>
      <c r="K1449" s="597" t="s">
        <v>6148</v>
      </c>
      <c r="L1449" s="597" t="s">
        <v>9012</v>
      </c>
      <c r="M1449" s="597" t="s">
        <v>9013</v>
      </c>
      <c r="N1449" s="597" t="s">
        <v>9378</v>
      </c>
      <c r="O1449" s="597" t="s">
        <v>9378</v>
      </c>
      <c r="P1449" s="597" t="s">
        <v>9379</v>
      </c>
      <c r="Q1449" s="597">
        <v>6624</v>
      </c>
      <c r="R1449" s="621">
        <v>6676</v>
      </c>
      <c r="S1449" s="621">
        <v>6641</v>
      </c>
      <c r="T1449" s="621">
        <v>17</v>
      </c>
      <c r="U1449" s="621">
        <v>18</v>
      </c>
      <c r="V1449" s="621">
        <v>35</v>
      </c>
      <c r="W1449" s="622">
        <v>0.99480000000000002</v>
      </c>
      <c r="X1449" s="464">
        <v>1</v>
      </c>
      <c r="Y1449" s="464">
        <v>1</v>
      </c>
      <c r="Z1449" s="464">
        <v>1</v>
      </c>
      <c r="AA1449" s="464">
        <v>1</v>
      </c>
      <c r="AB1449" s="464" t="s">
        <v>1056</v>
      </c>
      <c r="AC1449" s="463" t="s">
        <v>9380</v>
      </c>
      <c r="AD1449" s="463"/>
      <c r="AE1449" s="463"/>
      <c r="AF1449" s="463"/>
      <c r="AG1449" s="463"/>
      <c r="AH1449" s="463"/>
      <c r="AI1449" s="463"/>
      <c r="AJ1449" s="460"/>
      <c r="AK1449" s="460"/>
      <c r="AL1449" s="460"/>
      <c r="AM1449" s="460"/>
      <c r="AN1449" s="460"/>
      <c r="AO1449" s="460"/>
      <c r="AP1449" s="463" t="s">
        <v>289</v>
      </c>
      <c r="AQ1449" s="463">
        <v>0</v>
      </c>
      <c r="AT1449" s="177" t="s">
        <v>1319</v>
      </c>
      <c r="AU1449" s="392" t="s">
        <v>8707</v>
      </c>
      <c r="AV1449" s="392" t="s">
        <v>9381</v>
      </c>
      <c r="AW1449" s="392" t="s">
        <v>9382</v>
      </c>
      <c r="AX1449" s="450" t="s">
        <v>8705</v>
      </c>
    </row>
    <row r="1450" spans="1:50" ht="35.15" hidden="1" customHeight="1">
      <c r="A1450" s="149">
        <v>1446</v>
      </c>
      <c r="B1450" s="597" t="s">
        <v>1056</v>
      </c>
      <c r="C1450" s="597"/>
      <c r="D1450" s="597" t="s">
        <v>9383</v>
      </c>
      <c r="E1450" s="597" t="s">
        <v>9384</v>
      </c>
      <c r="F1450" s="597" t="s">
        <v>281</v>
      </c>
      <c r="G1450" s="597">
        <v>1</v>
      </c>
      <c r="H1450" s="597">
        <v>0</v>
      </c>
      <c r="I1450" s="597" t="s">
        <v>9010</v>
      </c>
      <c r="J1450" s="597" t="s">
        <v>9035</v>
      </c>
      <c r="K1450" s="597" t="s">
        <v>1058</v>
      </c>
      <c r="L1450" s="597" t="s">
        <v>1061</v>
      </c>
      <c r="M1450" s="597" t="s">
        <v>1062</v>
      </c>
      <c r="N1450" s="597" t="s">
        <v>9384</v>
      </c>
      <c r="O1450" s="597" t="s">
        <v>9384</v>
      </c>
      <c r="P1450" s="597" t="s">
        <v>9385</v>
      </c>
      <c r="Q1450" s="597">
        <v>2938</v>
      </c>
      <c r="R1450" s="621">
        <v>3020</v>
      </c>
      <c r="S1450" s="621">
        <v>2937</v>
      </c>
      <c r="T1450" s="621">
        <v>83</v>
      </c>
      <c r="U1450" s="621">
        <v>0</v>
      </c>
      <c r="V1450" s="621">
        <v>83</v>
      </c>
      <c r="W1450" s="622">
        <v>0.97250000000000003</v>
      </c>
      <c r="X1450" s="464">
        <v>0</v>
      </c>
      <c r="Y1450" s="464">
        <v>1</v>
      </c>
      <c r="Z1450" s="464">
        <v>1</v>
      </c>
      <c r="AA1450" s="464">
        <v>0</v>
      </c>
      <c r="AB1450" s="464" t="s">
        <v>1056</v>
      </c>
      <c r="AC1450" s="463" t="s">
        <v>9386</v>
      </c>
      <c r="AD1450" s="463"/>
      <c r="AE1450" s="463"/>
      <c r="AF1450" s="463"/>
      <c r="AG1450" s="463"/>
      <c r="AH1450" s="463"/>
      <c r="AI1450" s="463"/>
      <c r="AJ1450" s="460"/>
      <c r="AK1450" s="460"/>
      <c r="AL1450" s="460"/>
      <c r="AM1450" s="460"/>
      <c r="AN1450" s="460"/>
      <c r="AO1450" s="460"/>
      <c r="AP1450" s="463" t="s">
        <v>289</v>
      </c>
      <c r="AQ1450" s="463">
        <v>0</v>
      </c>
      <c r="AT1450" s="177" t="s">
        <v>1319</v>
      </c>
      <c r="AU1450" s="392" t="s">
        <v>8713</v>
      </c>
      <c r="AV1450" s="392" t="s">
        <v>9387</v>
      </c>
      <c r="AW1450" s="392" t="s">
        <v>9388</v>
      </c>
      <c r="AX1450" s="450" t="s">
        <v>8711</v>
      </c>
    </row>
    <row r="1451" spans="1:50" ht="35.15" hidden="1" customHeight="1">
      <c r="A1451" s="149">
        <v>1447</v>
      </c>
      <c r="B1451" s="597" t="s">
        <v>3946</v>
      </c>
      <c r="C1451" s="597"/>
      <c r="D1451" s="597" t="s">
        <v>9389</v>
      </c>
      <c r="E1451" s="597" t="s">
        <v>9390</v>
      </c>
      <c r="F1451" s="597" t="s">
        <v>281</v>
      </c>
      <c r="G1451" s="597">
        <v>2</v>
      </c>
      <c r="H1451" s="597">
        <v>0</v>
      </c>
      <c r="I1451" s="597" t="s">
        <v>9010</v>
      </c>
      <c r="J1451" s="597" t="s">
        <v>9066</v>
      </c>
      <c r="K1451" s="597" t="s">
        <v>3948</v>
      </c>
      <c r="L1451" s="597" t="s">
        <v>1108</v>
      </c>
      <c r="M1451" s="597" t="s">
        <v>1062</v>
      </c>
      <c r="N1451" s="597" t="s">
        <v>9390</v>
      </c>
      <c r="O1451" s="597" t="s">
        <v>9390</v>
      </c>
      <c r="P1451" s="597" t="s">
        <v>9391</v>
      </c>
      <c r="Q1451" s="597">
        <v>3437</v>
      </c>
      <c r="R1451" s="621">
        <v>3350</v>
      </c>
      <c r="S1451" s="621">
        <v>3276</v>
      </c>
      <c r="T1451" s="621">
        <v>74</v>
      </c>
      <c r="U1451" s="621">
        <v>0</v>
      </c>
      <c r="V1451" s="621">
        <v>74</v>
      </c>
      <c r="W1451" s="622">
        <v>0.97789999999999999</v>
      </c>
      <c r="X1451" s="464">
        <v>0</v>
      </c>
      <c r="Y1451" s="464">
        <v>1</v>
      </c>
      <c r="Z1451" s="464">
        <v>1</v>
      </c>
      <c r="AA1451" s="464">
        <v>0</v>
      </c>
      <c r="AB1451" s="464" t="s">
        <v>3946</v>
      </c>
      <c r="AC1451" s="463" t="s">
        <v>9392</v>
      </c>
      <c r="AD1451" s="463" t="s">
        <v>9393</v>
      </c>
      <c r="AE1451" s="463"/>
      <c r="AF1451" s="463"/>
      <c r="AG1451" s="463"/>
      <c r="AH1451" s="463"/>
      <c r="AI1451" s="463"/>
      <c r="AJ1451" s="460"/>
      <c r="AK1451" s="460"/>
      <c r="AL1451" s="460"/>
      <c r="AM1451" s="460"/>
      <c r="AN1451" s="460"/>
      <c r="AO1451" s="460"/>
      <c r="AP1451" s="463" t="s">
        <v>289</v>
      </c>
      <c r="AQ1451" s="463">
        <v>0</v>
      </c>
      <c r="AT1451" s="177" t="s">
        <v>1319</v>
      </c>
      <c r="AU1451" s="392" t="s">
        <v>8719</v>
      </c>
      <c r="AV1451" s="392" t="s">
        <v>9394</v>
      </c>
      <c r="AW1451" s="392" t="s">
        <v>8717</v>
      </c>
      <c r="AX1451" s="450" t="s">
        <v>8717</v>
      </c>
    </row>
    <row r="1452" spans="1:50" ht="35.15" hidden="1" customHeight="1">
      <c r="A1452" s="149">
        <v>1448</v>
      </c>
      <c r="B1452" s="597" t="s">
        <v>3946</v>
      </c>
      <c r="C1452" s="597"/>
      <c r="D1452" s="597" t="s">
        <v>9395</v>
      </c>
      <c r="E1452" s="597" t="s">
        <v>9396</v>
      </c>
      <c r="F1452" s="597" t="s">
        <v>281</v>
      </c>
      <c r="G1452" s="597">
        <v>1</v>
      </c>
      <c r="H1452" s="597">
        <v>0</v>
      </c>
      <c r="I1452" s="597" t="s">
        <v>9010</v>
      </c>
      <c r="J1452" s="597" t="s">
        <v>9163</v>
      </c>
      <c r="K1452" s="597" t="s">
        <v>6012</v>
      </c>
      <c r="L1452" s="597" t="s">
        <v>9012</v>
      </c>
      <c r="M1452" s="597" t="s">
        <v>9013</v>
      </c>
      <c r="N1452" s="597" t="s">
        <v>9396</v>
      </c>
      <c r="O1452" s="597" t="s">
        <v>9396</v>
      </c>
      <c r="P1452" s="597" t="s">
        <v>9397</v>
      </c>
      <c r="Q1452" s="597">
        <v>2054</v>
      </c>
      <c r="R1452" s="621">
        <v>2075</v>
      </c>
      <c r="S1452" s="621">
        <v>2075</v>
      </c>
      <c r="T1452" s="621">
        <v>0</v>
      </c>
      <c r="U1452" s="621">
        <v>0</v>
      </c>
      <c r="V1452" s="621">
        <v>0</v>
      </c>
      <c r="W1452" s="622">
        <v>1</v>
      </c>
      <c r="X1452" s="464">
        <v>1</v>
      </c>
      <c r="Y1452" s="464">
        <v>1</v>
      </c>
      <c r="Z1452" s="464">
        <v>1</v>
      </c>
      <c r="AA1452" s="464">
        <v>1</v>
      </c>
      <c r="AB1452" s="464" t="s">
        <v>3946</v>
      </c>
      <c r="AC1452" s="463" t="s">
        <v>9398</v>
      </c>
      <c r="AD1452" s="463"/>
      <c r="AE1452" s="463"/>
      <c r="AF1452" s="463"/>
      <c r="AG1452" s="463"/>
      <c r="AH1452" s="463"/>
      <c r="AI1452" s="463"/>
      <c r="AJ1452" s="460"/>
      <c r="AK1452" s="460"/>
      <c r="AL1452" s="460"/>
      <c r="AM1452" s="460"/>
      <c r="AN1452" s="460"/>
      <c r="AO1452" s="460"/>
      <c r="AP1452" s="463" t="s">
        <v>289</v>
      </c>
      <c r="AQ1452" s="463">
        <v>0</v>
      </c>
      <c r="AT1452" s="177" t="s">
        <v>1319</v>
      </c>
      <c r="AU1452" s="392" t="s">
        <v>8725</v>
      </c>
      <c r="AV1452" s="392" t="s">
        <v>9399</v>
      </c>
      <c r="AW1452" s="392" t="s">
        <v>9400</v>
      </c>
      <c r="AX1452" s="450" t="s">
        <v>8723</v>
      </c>
    </row>
    <row r="1453" spans="1:50" ht="35.15" hidden="1" customHeight="1">
      <c r="A1453" s="149">
        <v>1449</v>
      </c>
      <c r="B1453" s="597" t="s">
        <v>1056</v>
      </c>
      <c r="C1453" s="597"/>
      <c r="D1453" s="597" t="s">
        <v>9401</v>
      </c>
      <c r="E1453" s="597" t="s">
        <v>9402</v>
      </c>
      <c r="F1453" s="597" t="s">
        <v>281</v>
      </c>
      <c r="G1453" s="597">
        <v>1</v>
      </c>
      <c r="H1453" s="597">
        <v>0</v>
      </c>
      <c r="I1453" s="597" t="s">
        <v>9010</v>
      </c>
      <c r="J1453" s="597" t="s">
        <v>9011</v>
      </c>
      <c r="K1453" s="597" t="s">
        <v>6148</v>
      </c>
      <c r="L1453" s="597" t="s">
        <v>1061</v>
      </c>
      <c r="M1453" s="597" t="s">
        <v>1062</v>
      </c>
      <c r="N1453" s="597" t="s">
        <v>9402</v>
      </c>
      <c r="O1453" s="597" t="s">
        <v>9402</v>
      </c>
      <c r="P1453" s="597" t="s">
        <v>9403</v>
      </c>
      <c r="Q1453" s="597">
        <v>4689</v>
      </c>
      <c r="R1453" s="621">
        <v>3578</v>
      </c>
      <c r="S1453" s="621">
        <v>3300</v>
      </c>
      <c r="T1453" s="621">
        <v>275</v>
      </c>
      <c r="U1453" s="621">
        <v>3</v>
      </c>
      <c r="V1453" s="621">
        <v>278</v>
      </c>
      <c r="W1453" s="622">
        <v>0.92230000000000001</v>
      </c>
      <c r="X1453" s="464">
        <v>0</v>
      </c>
      <c r="Y1453" s="464">
        <v>1</v>
      </c>
      <c r="Z1453" s="464">
        <v>1</v>
      </c>
      <c r="AA1453" s="464">
        <v>0</v>
      </c>
      <c r="AB1453" s="464" t="s">
        <v>1056</v>
      </c>
      <c r="AC1453" s="463" t="s">
        <v>9404</v>
      </c>
      <c r="AD1453" s="463"/>
      <c r="AE1453" s="463"/>
      <c r="AF1453" s="463"/>
      <c r="AG1453" s="463"/>
      <c r="AH1453" s="463"/>
      <c r="AI1453" s="463"/>
      <c r="AJ1453" s="460"/>
      <c r="AK1453" s="460"/>
      <c r="AL1453" s="460"/>
      <c r="AM1453" s="460"/>
      <c r="AN1453" s="460"/>
      <c r="AO1453" s="460"/>
      <c r="AP1453" s="463" t="s">
        <v>289</v>
      </c>
      <c r="AQ1453" s="463">
        <v>0</v>
      </c>
      <c r="AT1453" s="177" t="s">
        <v>1319</v>
      </c>
      <c r="AU1453" s="392" t="s">
        <v>8731</v>
      </c>
      <c r="AV1453" s="392" t="s">
        <v>9405</v>
      </c>
      <c r="AW1453" s="392" t="s">
        <v>9406</v>
      </c>
      <c r="AX1453" s="450" t="s">
        <v>8729</v>
      </c>
    </row>
    <row r="1454" spans="1:50" ht="35.15" hidden="1" customHeight="1">
      <c r="A1454" s="149">
        <v>1450</v>
      </c>
      <c r="B1454" s="597" t="s">
        <v>3946</v>
      </c>
      <c r="C1454" s="597"/>
      <c r="D1454" s="597" t="s">
        <v>9407</v>
      </c>
      <c r="E1454" s="597" t="s">
        <v>9408</v>
      </c>
      <c r="F1454" s="597" t="s">
        <v>281</v>
      </c>
      <c r="G1454" s="597">
        <v>1</v>
      </c>
      <c r="H1454" s="597">
        <v>0</v>
      </c>
      <c r="I1454" s="597" t="s">
        <v>9010</v>
      </c>
      <c r="J1454" s="597" t="s">
        <v>9066</v>
      </c>
      <c r="K1454" s="597" t="s">
        <v>3948</v>
      </c>
      <c r="L1454" s="597" t="s">
        <v>1108</v>
      </c>
      <c r="M1454" s="597" t="s">
        <v>1062</v>
      </c>
      <c r="N1454" s="597" t="s">
        <v>9408</v>
      </c>
      <c r="O1454" s="597" t="s">
        <v>9408</v>
      </c>
      <c r="P1454" s="597" t="s">
        <v>9409</v>
      </c>
      <c r="Q1454" s="597">
        <v>4035</v>
      </c>
      <c r="R1454" s="621">
        <v>3842</v>
      </c>
      <c r="S1454" s="621">
        <v>3768</v>
      </c>
      <c r="T1454" s="621">
        <v>30</v>
      </c>
      <c r="U1454" s="621">
        <v>44</v>
      </c>
      <c r="V1454" s="621">
        <v>74</v>
      </c>
      <c r="W1454" s="622">
        <v>0.98070000000000002</v>
      </c>
      <c r="X1454" s="464">
        <v>1</v>
      </c>
      <c r="Y1454" s="464">
        <v>1</v>
      </c>
      <c r="Z1454" s="464">
        <v>1</v>
      </c>
      <c r="AA1454" s="464">
        <v>1</v>
      </c>
      <c r="AB1454" s="464" t="s">
        <v>3946</v>
      </c>
      <c r="AC1454" s="463" t="s">
        <v>9410</v>
      </c>
      <c r="AD1454" s="463"/>
      <c r="AE1454" s="463"/>
      <c r="AF1454" s="463"/>
      <c r="AG1454" s="463"/>
      <c r="AH1454" s="463"/>
      <c r="AI1454" s="463"/>
      <c r="AJ1454" s="460"/>
      <c r="AK1454" s="460"/>
      <c r="AL1454" s="460"/>
      <c r="AM1454" s="460"/>
      <c r="AN1454" s="460"/>
      <c r="AO1454" s="460"/>
      <c r="AP1454" s="463" t="s">
        <v>289</v>
      </c>
      <c r="AQ1454" s="463">
        <v>0</v>
      </c>
      <c r="AT1454" s="177" t="s">
        <v>1069</v>
      </c>
      <c r="AU1454" s="594" t="s">
        <v>8737</v>
      </c>
      <c r="AV1454" s="392" t="s">
        <v>9411</v>
      </c>
      <c r="AW1454" s="595" t="s">
        <v>8735</v>
      </c>
      <c r="AX1454" s="450" t="s">
        <v>8735</v>
      </c>
    </row>
    <row r="1455" spans="1:50" ht="35.15" hidden="1" customHeight="1">
      <c r="A1455" s="149">
        <v>1451</v>
      </c>
      <c r="B1455" s="597" t="s">
        <v>3946</v>
      </c>
      <c r="C1455" s="597"/>
      <c r="D1455" s="597" t="s">
        <v>9412</v>
      </c>
      <c r="E1455" s="597" t="s">
        <v>9413</v>
      </c>
      <c r="F1455" s="597" t="s">
        <v>281</v>
      </c>
      <c r="G1455" s="597">
        <v>1</v>
      </c>
      <c r="H1455" s="597">
        <v>0</v>
      </c>
      <c r="I1455" s="597" t="s">
        <v>9010</v>
      </c>
      <c r="J1455" s="597" t="s">
        <v>9028</v>
      </c>
      <c r="K1455" s="597" t="s">
        <v>5915</v>
      </c>
      <c r="L1455" s="597" t="s">
        <v>1108</v>
      </c>
      <c r="M1455" s="597" t="s">
        <v>1062</v>
      </c>
      <c r="N1455" s="597" t="s">
        <v>9413</v>
      </c>
      <c r="O1455" s="597" t="s">
        <v>9413</v>
      </c>
      <c r="P1455" s="597" t="s">
        <v>9414</v>
      </c>
      <c r="Q1455" s="597">
        <v>2571</v>
      </c>
      <c r="R1455" s="621">
        <v>2061</v>
      </c>
      <c r="S1455" s="621">
        <v>1739</v>
      </c>
      <c r="T1455" s="621">
        <v>175</v>
      </c>
      <c r="U1455" s="621">
        <v>95</v>
      </c>
      <c r="V1455" s="621">
        <v>322</v>
      </c>
      <c r="W1455" s="622">
        <v>0.84379999999999999</v>
      </c>
      <c r="X1455" s="464">
        <v>0</v>
      </c>
      <c r="Y1455" s="464">
        <v>1</v>
      </c>
      <c r="Z1455" s="464">
        <v>1</v>
      </c>
      <c r="AA1455" s="464">
        <v>0</v>
      </c>
      <c r="AB1455" s="464" t="s">
        <v>3946</v>
      </c>
      <c r="AC1455" s="463" t="s">
        <v>9415</v>
      </c>
      <c r="AD1455" s="463"/>
      <c r="AE1455" s="463"/>
      <c r="AF1455" s="463"/>
      <c r="AG1455" s="463"/>
      <c r="AH1455" s="463"/>
      <c r="AI1455" s="463"/>
      <c r="AJ1455" s="460"/>
      <c r="AK1455" s="460"/>
      <c r="AL1455" s="460"/>
      <c r="AM1455" s="460"/>
      <c r="AN1455" s="460"/>
      <c r="AO1455" s="460"/>
      <c r="AP1455" s="463" t="s">
        <v>289</v>
      </c>
      <c r="AQ1455" s="463">
        <v>0</v>
      </c>
      <c r="AT1455" s="177" t="s">
        <v>1319</v>
      </c>
      <c r="AU1455" s="392" t="s">
        <v>8743</v>
      </c>
      <c r="AV1455" s="392" t="s">
        <v>9416</v>
      </c>
      <c r="AW1455" s="392" t="s">
        <v>9417</v>
      </c>
      <c r="AX1455" s="450" t="s">
        <v>8741</v>
      </c>
    </row>
    <row r="1456" spans="1:50" ht="35.15" hidden="1" customHeight="1">
      <c r="A1456" s="149">
        <v>1452</v>
      </c>
      <c r="B1456" s="597" t="s">
        <v>6270</v>
      </c>
      <c r="C1456" s="597"/>
      <c r="D1456" s="597" t="s">
        <v>9418</v>
      </c>
      <c r="E1456" s="597" t="s">
        <v>9419</v>
      </c>
      <c r="F1456" s="597" t="s">
        <v>281</v>
      </c>
      <c r="G1456" s="597">
        <v>1</v>
      </c>
      <c r="H1456" s="597">
        <v>0</v>
      </c>
      <c r="I1456" s="597" t="s">
        <v>9420</v>
      </c>
      <c r="J1456" s="597" t="s">
        <v>6270</v>
      </c>
      <c r="K1456" s="597" t="s">
        <v>6270</v>
      </c>
      <c r="L1456" s="597" t="s">
        <v>675</v>
      </c>
      <c r="M1456" s="597" t="s">
        <v>285</v>
      </c>
      <c r="N1456" s="597" t="s">
        <v>6270</v>
      </c>
      <c r="O1456" s="597" t="s">
        <v>6270</v>
      </c>
      <c r="P1456" s="597" t="s">
        <v>9421</v>
      </c>
      <c r="Q1456" s="597">
        <v>374713</v>
      </c>
      <c r="R1456" s="621">
        <v>333822</v>
      </c>
      <c r="S1456" s="621">
        <v>332798</v>
      </c>
      <c r="T1456" s="621">
        <v>838</v>
      </c>
      <c r="U1456" s="621">
        <v>186</v>
      </c>
      <c r="V1456" s="621">
        <v>1024</v>
      </c>
      <c r="W1456" s="622">
        <v>0.99690000000000001</v>
      </c>
      <c r="X1456" s="464">
        <v>1</v>
      </c>
      <c r="Y1456" s="464">
        <v>1</v>
      </c>
      <c r="Z1456" s="464">
        <v>1</v>
      </c>
      <c r="AA1456" s="464">
        <v>1</v>
      </c>
      <c r="AB1456" s="464" t="s">
        <v>6270</v>
      </c>
      <c r="AC1456" s="463" t="s">
        <v>9422</v>
      </c>
      <c r="AD1456" s="463"/>
      <c r="AE1456" s="463"/>
      <c r="AF1456" s="463"/>
      <c r="AG1456" s="463"/>
      <c r="AH1456" s="463"/>
      <c r="AI1456" s="463"/>
      <c r="AJ1456" s="460"/>
      <c r="AK1456" s="460"/>
      <c r="AL1456" s="460"/>
      <c r="AM1456" s="460"/>
      <c r="AN1456" s="460"/>
      <c r="AO1456" s="460"/>
      <c r="AP1456" s="624" t="s">
        <v>323</v>
      </c>
      <c r="AQ1456" s="463">
        <v>1</v>
      </c>
      <c r="AT1456" s="177" t="s">
        <v>1319</v>
      </c>
      <c r="AU1456" s="392" t="s">
        <v>8749</v>
      </c>
      <c r="AV1456" s="392" t="s">
        <v>9423</v>
      </c>
      <c r="AW1456" s="392" t="s">
        <v>9424</v>
      </c>
      <c r="AX1456" s="450" t="s">
        <v>8747</v>
      </c>
    </row>
    <row r="1457" spans="1:50" ht="35.15" hidden="1" customHeight="1">
      <c r="A1457" s="149">
        <v>1453</v>
      </c>
      <c r="B1457" s="597" t="s">
        <v>6270</v>
      </c>
      <c r="C1457" s="597"/>
      <c r="D1457" s="597" t="s">
        <v>9425</v>
      </c>
      <c r="E1457" s="597" t="s">
        <v>6273</v>
      </c>
      <c r="F1457" s="597" t="s">
        <v>281</v>
      </c>
      <c r="G1457" s="597">
        <v>1</v>
      </c>
      <c r="H1457" s="597">
        <v>0</v>
      </c>
      <c r="I1457" s="597" t="s">
        <v>9420</v>
      </c>
      <c r="J1457" s="597" t="s">
        <v>6273</v>
      </c>
      <c r="K1457" s="597" t="s">
        <v>6273</v>
      </c>
      <c r="L1457" s="597" t="s">
        <v>675</v>
      </c>
      <c r="M1457" s="597" t="s">
        <v>285</v>
      </c>
      <c r="N1457" s="597" t="s">
        <v>6273</v>
      </c>
      <c r="O1457" s="597" t="s">
        <v>9426</v>
      </c>
      <c r="P1457" s="597" t="s">
        <v>9427</v>
      </c>
      <c r="Q1457" s="597">
        <v>135004</v>
      </c>
      <c r="R1457" s="621">
        <v>117840</v>
      </c>
      <c r="S1457" s="621">
        <v>117278</v>
      </c>
      <c r="T1457" s="621">
        <v>562</v>
      </c>
      <c r="U1457" s="621">
        <v>0</v>
      </c>
      <c r="V1457" s="621">
        <v>562</v>
      </c>
      <c r="W1457" s="622">
        <v>0.99519999999999997</v>
      </c>
      <c r="X1457" s="464">
        <v>1</v>
      </c>
      <c r="Y1457" s="464">
        <v>1</v>
      </c>
      <c r="Z1457" s="464">
        <v>1</v>
      </c>
      <c r="AA1457" s="464">
        <v>1</v>
      </c>
      <c r="AB1457" s="464" t="s">
        <v>6270</v>
      </c>
      <c r="AC1457" s="463" t="s">
        <v>9428</v>
      </c>
      <c r="AD1457" s="463"/>
      <c r="AE1457" s="463"/>
      <c r="AF1457" s="463"/>
      <c r="AG1457" s="463"/>
      <c r="AH1457" s="463"/>
      <c r="AI1457" s="463"/>
      <c r="AJ1457" s="460"/>
      <c r="AK1457" s="460"/>
      <c r="AL1457" s="460"/>
      <c r="AM1457" s="460"/>
      <c r="AN1457" s="460"/>
      <c r="AO1457" s="460"/>
      <c r="AP1457" s="624" t="s">
        <v>323</v>
      </c>
      <c r="AQ1457" s="463">
        <v>2</v>
      </c>
      <c r="AT1457" s="177" t="s">
        <v>1319</v>
      </c>
      <c r="AU1457" s="392" t="s">
        <v>8754</v>
      </c>
      <c r="AV1457" s="392" t="s">
        <v>3517</v>
      </c>
      <c r="AW1457" s="392" t="s">
        <v>3316</v>
      </c>
      <c r="AX1457" s="450" t="s">
        <v>3316</v>
      </c>
    </row>
    <row r="1458" spans="1:50" ht="35.15" hidden="1" customHeight="1">
      <c r="A1458" s="149">
        <v>1454</v>
      </c>
      <c r="B1458" s="597" t="s">
        <v>6270</v>
      </c>
      <c r="C1458" s="597"/>
      <c r="D1458" s="597" t="s">
        <v>9429</v>
      </c>
      <c r="E1458" s="597" t="s">
        <v>9430</v>
      </c>
      <c r="F1458" s="597" t="s">
        <v>281</v>
      </c>
      <c r="G1458" s="597">
        <v>1</v>
      </c>
      <c r="H1458" s="597">
        <v>0</v>
      </c>
      <c r="I1458" s="597" t="s">
        <v>9420</v>
      </c>
      <c r="J1458" s="597" t="s">
        <v>9431</v>
      </c>
      <c r="K1458" s="597" t="s">
        <v>9432</v>
      </c>
      <c r="L1458" s="597" t="s">
        <v>675</v>
      </c>
      <c r="M1458" s="597" t="s">
        <v>285</v>
      </c>
      <c r="N1458" s="597" t="s">
        <v>9430</v>
      </c>
      <c r="O1458" s="597" t="s">
        <v>9430</v>
      </c>
      <c r="P1458" s="597" t="s">
        <v>9433</v>
      </c>
      <c r="Q1458" s="597">
        <v>90225</v>
      </c>
      <c r="R1458" s="621">
        <v>90061</v>
      </c>
      <c r="S1458" s="621">
        <v>90061</v>
      </c>
      <c r="T1458" s="621">
        <v>0</v>
      </c>
      <c r="U1458" s="621">
        <v>0</v>
      </c>
      <c r="V1458" s="621">
        <v>0</v>
      </c>
      <c r="W1458" s="622">
        <v>1</v>
      </c>
      <c r="X1458" s="464">
        <v>1</v>
      </c>
      <c r="Y1458" s="464">
        <v>1</v>
      </c>
      <c r="Z1458" s="464">
        <v>1</v>
      </c>
      <c r="AA1458" s="464">
        <v>1</v>
      </c>
      <c r="AB1458" s="464" t="s">
        <v>6270</v>
      </c>
      <c r="AC1458" s="463" t="s">
        <v>9434</v>
      </c>
      <c r="AD1458" s="463"/>
      <c r="AE1458" s="463"/>
      <c r="AF1458" s="463"/>
      <c r="AG1458" s="463"/>
      <c r="AH1458" s="463"/>
      <c r="AI1458" s="463"/>
      <c r="AJ1458" s="460"/>
      <c r="AK1458" s="460"/>
      <c r="AL1458" s="460"/>
      <c r="AM1458" s="460"/>
      <c r="AN1458" s="460"/>
      <c r="AO1458" s="460"/>
      <c r="AP1458" s="463" t="s">
        <v>289</v>
      </c>
      <c r="AQ1458" s="463">
        <v>0</v>
      </c>
      <c r="AT1458" s="177" t="s">
        <v>1319</v>
      </c>
      <c r="AU1458" s="392" t="s">
        <v>8760</v>
      </c>
      <c r="AV1458" s="392" t="s">
        <v>9435</v>
      </c>
      <c r="AW1458" s="392" t="s">
        <v>9436</v>
      </c>
      <c r="AX1458" s="450" t="s">
        <v>8757</v>
      </c>
    </row>
    <row r="1459" spans="1:50" ht="35.15" hidden="1" customHeight="1">
      <c r="A1459" s="149">
        <v>1455</v>
      </c>
      <c r="B1459" s="597" t="s">
        <v>6270</v>
      </c>
      <c r="C1459" s="597"/>
      <c r="D1459" s="597" t="s">
        <v>9437</v>
      </c>
      <c r="E1459" s="597" t="s">
        <v>9438</v>
      </c>
      <c r="F1459" s="597" t="s">
        <v>281</v>
      </c>
      <c r="G1459" s="597">
        <v>1</v>
      </c>
      <c r="H1459" s="597">
        <v>0</v>
      </c>
      <c r="I1459" s="597" t="s">
        <v>9420</v>
      </c>
      <c r="J1459" s="597" t="s">
        <v>9439</v>
      </c>
      <c r="K1459" s="597" t="s">
        <v>9438</v>
      </c>
      <c r="L1459" s="597" t="s">
        <v>675</v>
      </c>
      <c r="M1459" s="597" t="s">
        <v>285</v>
      </c>
      <c r="N1459" s="597" t="s">
        <v>9440</v>
      </c>
      <c r="O1459" s="597" t="s">
        <v>9441</v>
      </c>
      <c r="P1459" s="597" t="s">
        <v>9442</v>
      </c>
      <c r="Q1459" s="597">
        <v>86238</v>
      </c>
      <c r="R1459" s="621">
        <v>80779</v>
      </c>
      <c r="S1459" s="621">
        <v>80321</v>
      </c>
      <c r="T1459" s="621">
        <v>458</v>
      </c>
      <c r="U1459" s="621">
        <v>0</v>
      </c>
      <c r="V1459" s="621">
        <v>458</v>
      </c>
      <c r="W1459" s="622">
        <v>0.99429999999999996</v>
      </c>
      <c r="X1459" s="464">
        <v>1</v>
      </c>
      <c r="Y1459" s="464">
        <v>1</v>
      </c>
      <c r="Z1459" s="464">
        <v>1</v>
      </c>
      <c r="AA1459" s="464">
        <v>1</v>
      </c>
      <c r="AB1459" s="464" t="s">
        <v>6270</v>
      </c>
      <c r="AC1459" s="463" t="s">
        <v>9443</v>
      </c>
      <c r="AD1459" s="463"/>
      <c r="AE1459" s="463"/>
      <c r="AF1459" s="463"/>
      <c r="AG1459" s="463"/>
      <c r="AH1459" s="463"/>
      <c r="AI1459" s="463"/>
      <c r="AJ1459" s="460"/>
      <c r="AK1459" s="460"/>
      <c r="AL1459" s="460"/>
      <c r="AM1459" s="460"/>
      <c r="AN1459" s="460"/>
      <c r="AO1459" s="460"/>
      <c r="AP1459" s="463" t="s">
        <v>289</v>
      </c>
      <c r="AQ1459" s="463">
        <v>0</v>
      </c>
      <c r="AT1459" s="177" t="s">
        <v>1319</v>
      </c>
      <c r="AU1459" s="392" t="s">
        <v>8766</v>
      </c>
      <c r="AV1459" s="392" t="s">
        <v>9444</v>
      </c>
      <c r="AW1459" s="392" t="s">
        <v>8764</v>
      </c>
      <c r="AX1459" s="450" t="s">
        <v>8764</v>
      </c>
    </row>
    <row r="1460" spans="1:50" ht="35.15" hidden="1" customHeight="1">
      <c r="A1460" s="149">
        <v>1456</v>
      </c>
      <c r="B1460" s="597" t="s">
        <v>6270</v>
      </c>
      <c r="C1460" s="597"/>
      <c r="D1460" s="597" t="s">
        <v>9445</v>
      </c>
      <c r="E1460" s="597" t="s">
        <v>9446</v>
      </c>
      <c r="F1460" s="597" t="s">
        <v>281</v>
      </c>
      <c r="G1460" s="597">
        <v>1</v>
      </c>
      <c r="H1460" s="597">
        <v>0</v>
      </c>
      <c r="I1460" s="597" t="s">
        <v>9420</v>
      </c>
      <c r="J1460" s="597" t="s">
        <v>9446</v>
      </c>
      <c r="K1460" s="597" t="s">
        <v>6270</v>
      </c>
      <c r="L1460" s="597" t="s">
        <v>675</v>
      </c>
      <c r="M1460" s="597" t="s">
        <v>285</v>
      </c>
      <c r="N1460" s="597" t="s">
        <v>9446</v>
      </c>
      <c r="O1460" s="597" t="s">
        <v>9446</v>
      </c>
      <c r="P1460" s="597" t="s">
        <v>9447</v>
      </c>
      <c r="Q1460" s="597">
        <v>68807</v>
      </c>
      <c r="R1460" s="621">
        <v>67826</v>
      </c>
      <c r="S1460" s="621">
        <v>67676</v>
      </c>
      <c r="T1460" s="621">
        <v>150</v>
      </c>
      <c r="U1460" s="621">
        <v>0</v>
      </c>
      <c r="V1460" s="621">
        <v>150</v>
      </c>
      <c r="W1460" s="622">
        <v>0.99780000000000002</v>
      </c>
      <c r="X1460" s="464">
        <v>1</v>
      </c>
      <c r="Y1460" s="464">
        <v>1</v>
      </c>
      <c r="Z1460" s="464">
        <v>1</v>
      </c>
      <c r="AA1460" s="464">
        <v>1</v>
      </c>
      <c r="AB1460" s="464" t="s">
        <v>6270</v>
      </c>
      <c r="AC1460" s="463" t="s">
        <v>9448</v>
      </c>
      <c r="AD1460" s="463"/>
      <c r="AE1460" s="463"/>
      <c r="AF1460" s="463"/>
      <c r="AG1460" s="463"/>
      <c r="AH1460" s="463"/>
      <c r="AI1460" s="463"/>
      <c r="AJ1460" s="460"/>
      <c r="AK1460" s="460"/>
      <c r="AL1460" s="460"/>
      <c r="AM1460" s="460"/>
      <c r="AN1460" s="460"/>
      <c r="AO1460" s="460"/>
      <c r="AP1460" s="463" t="s">
        <v>289</v>
      </c>
      <c r="AQ1460" s="463">
        <v>0</v>
      </c>
      <c r="AT1460" s="177" t="s">
        <v>1319</v>
      </c>
      <c r="AU1460" s="392" t="s">
        <v>8772</v>
      </c>
      <c r="AV1460" s="392" t="s">
        <v>9449</v>
      </c>
      <c r="AW1460" s="392" t="s">
        <v>8770</v>
      </c>
      <c r="AX1460" s="450" t="s">
        <v>8770</v>
      </c>
    </row>
    <row r="1461" spans="1:50" ht="35.15" hidden="1" customHeight="1">
      <c r="A1461" s="149">
        <v>1457</v>
      </c>
      <c r="B1461" s="597" t="s">
        <v>6270</v>
      </c>
      <c r="C1461" s="597"/>
      <c r="D1461" s="597" t="s">
        <v>9450</v>
      </c>
      <c r="E1461" s="597" t="s">
        <v>9451</v>
      </c>
      <c r="F1461" s="597" t="s">
        <v>281</v>
      </c>
      <c r="G1461" s="597">
        <v>1</v>
      </c>
      <c r="H1461" s="597">
        <v>0</v>
      </c>
      <c r="I1461" s="597" t="s">
        <v>9420</v>
      </c>
      <c r="J1461" s="597" t="s">
        <v>9452</v>
      </c>
      <c r="K1461" s="597" t="s">
        <v>6273</v>
      </c>
      <c r="L1461" s="597" t="s">
        <v>675</v>
      </c>
      <c r="M1461" s="597" t="s">
        <v>285</v>
      </c>
      <c r="N1461" s="597" t="s">
        <v>9451</v>
      </c>
      <c r="O1461" s="597" t="s">
        <v>9451</v>
      </c>
      <c r="P1461" s="597" t="s">
        <v>9453</v>
      </c>
      <c r="Q1461" s="597">
        <v>23450</v>
      </c>
      <c r="R1461" s="621">
        <v>23556</v>
      </c>
      <c r="S1461" s="621">
        <v>23256</v>
      </c>
      <c r="T1461" s="621">
        <v>292</v>
      </c>
      <c r="U1461" s="621">
        <v>8</v>
      </c>
      <c r="V1461" s="621">
        <v>300</v>
      </c>
      <c r="W1461" s="622">
        <v>0.98729999999999996</v>
      </c>
      <c r="X1461" s="464">
        <v>1</v>
      </c>
      <c r="Y1461" s="464">
        <v>1</v>
      </c>
      <c r="Z1461" s="464">
        <v>1</v>
      </c>
      <c r="AA1461" s="464">
        <v>1</v>
      </c>
      <c r="AB1461" s="464" t="s">
        <v>6270</v>
      </c>
      <c r="AC1461" s="463" t="s">
        <v>9454</v>
      </c>
      <c r="AD1461" s="463"/>
      <c r="AE1461" s="463"/>
      <c r="AF1461" s="463"/>
      <c r="AG1461" s="463"/>
      <c r="AH1461" s="463"/>
      <c r="AI1461" s="463"/>
      <c r="AJ1461" s="460"/>
      <c r="AK1461" s="460"/>
      <c r="AL1461" s="460"/>
      <c r="AM1461" s="460"/>
      <c r="AN1461" s="460"/>
      <c r="AO1461" s="460"/>
      <c r="AP1461" s="463" t="s">
        <v>289</v>
      </c>
      <c r="AQ1461" s="463">
        <v>0</v>
      </c>
      <c r="AT1461" s="177" t="s">
        <v>1319</v>
      </c>
      <c r="AU1461" s="392" t="s">
        <v>8778</v>
      </c>
      <c r="AV1461" s="392" t="s">
        <v>9455</v>
      </c>
      <c r="AW1461" s="392" t="s">
        <v>9456</v>
      </c>
      <c r="AX1461" s="450" t="s">
        <v>8776</v>
      </c>
    </row>
    <row r="1462" spans="1:50" ht="35.15" hidden="1" customHeight="1">
      <c r="A1462" s="149">
        <v>1458</v>
      </c>
      <c r="B1462" s="597" t="s">
        <v>1069</v>
      </c>
      <c r="C1462" s="597"/>
      <c r="D1462" s="597" t="s">
        <v>9457</v>
      </c>
      <c r="E1462" s="597" t="s">
        <v>9458</v>
      </c>
      <c r="F1462" s="597" t="s">
        <v>281</v>
      </c>
      <c r="G1462" s="597">
        <v>1</v>
      </c>
      <c r="H1462" s="597">
        <v>0</v>
      </c>
      <c r="I1462" s="597" t="s">
        <v>9420</v>
      </c>
      <c r="J1462" s="597" t="s">
        <v>9459</v>
      </c>
      <c r="K1462" s="597" t="s">
        <v>2605</v>
      </c>
      <c r="L1462" s="597" t="s">
        <v>1116</v>
      </c>
      <c r="M1462" s="597" t="s">
        <v>285</v>
      </c>
      <c r="N1462" s="597" t="s">
        <v>9458</v>
      </c>
      <c r="O1462" s="597" t="s">
        <v>9460</v>
      </c>
      <c r="P1462" s="597" t="s">
        <v>9461</v>
      </c>
      <c r="Q1462" s="597">
        <v>55603</v>
      </c>
      <c r="R1462" s="621">
        <v>55603</v>
      </c>
      <c r="S1462" s="621">
        <v>54671</v>
      </c>
      <c r="T1462" s="621">
        <v>859</v>
      </c>
      <c r="U1462" s="621">
        <v>73</v>
      </c>
      <c r="V1462" s="621">
        <v>932</v>
      </c>
      <c r="W1462" s="622">
        <v>0.98319999999999996</v>
      </c>
      <c r="X1462" s="464">
        <v>1</v>
      </c>
      <c r="Y1462" s="464">
        <v>1</v>
      </c>
      <c r="Z1462" s="464">
        <v>1</v>
      </c>
      <c r="AA1462" s="464">
        <v>1</v>
      </c>
      <c r="AB1462" s="464" t="s">
        <v>1069</v>
      </c>
      <c r="AC1462" s="463" t="s">
        <v>9462</v>
      </c>
      <c r="AD1462" s="463"/>
      <c r="AE1462" s="463"/>
      <c r="AF1462" s="463"/>
      <c r="AG1462" s="463"/>
      <c r="AH1462" s="463"/>
      <c r="AI1462" s="463"/>
      <c r="AJ1462" s="460"/>
      <c r="AK1462" s="460"/>
      <c r="AL1462" s="460"/>
      <c r="AM1462" s="460"/>
      <c r="AN1462" s="460"/>
      <c r="AO1462" s="460"/>
      <c r="AP1462" s="463" t="s">
        <v>289</v>
      </c>
      <c r="AQ1462" s="463">
        <v>0</v>
      </c>
      <c r="AT1462" s="177" t="s">
        <v>1319</v>
      </c>
      <c r="AU1462" s="392" t="s">
        <v>8784</v>
      </c>
      <c r="AV1462" s="392" t="s">
        <v>9463</v>
      </c>
      <c r="AW1462" s="392" t="s">
        <v>9464</v>
      </c>
      <c r="AX1462" s="450" t="s">
        <v>8782</v>
      </c>
    </row>
    <row r="1463" spans="1:50" ht="35.15" hidden="1" customHeight="1">
      <c r="A1463" s="149">
        <v>1459</v>
      </c>
      <c r="B1463" s="597" t="s">
        <v>6270</v>
      </c>
      <c r="C1463" s="597"/>
      <c r="D1463" s="597" t="s">
        <v>9465</v>
      </c>
      <c r="E1463" s="597" t="s">
        <v>9466</v>
      </c>
      <c r="F1463" s="597" t="s">
        <v>281</v>
      </c>
      <c r="G1463" s="597">
        <v>1</v>
      </c>
      <c r="H1463" s="597">
        <v>0</v>
      </c>
      <c r="I1463" s="597" t="s">
        <v>9420</v>
      </c>
      <c r="J1463" s="597" t="s">
        <v>9467</v>
      </c>
      <c r="K1463" s="597" t="s">
        <v>9432</v>
      </c>
      <c r="L1463" s="597" t="s">
        <v>675</v>
      </c>
      <c r="M1463" s="597" t="s">
        <v>285</v>
      </c>
      <c r="N1463" s="597" t="s">
        <v>9466</v>
      </c>
      <c r="O1463" s="597" t="s">
        <v>9468</v>
      </c>
      <c r="P1463" s="597" t="s">
        <v>9469</v>
      </c>
      <c r="Q1463" s="597">
        <v>25737</v>
      </c>
      <c r="R1463" s="621">
        <v>22928</v>
      </c>
      <c r="S1463" s="621">
        <v>22752</v>
      </c>
      <c r="T1463" s="621">
        <v>176</v>
      </c>
      <c r="U1463" s="621">
        <v>0</v>
      </c>
      <c r="V1463" s="621">
        <v>176</v>
      </c>
      <c r="W1463" s="622">
        <v>0.99229999999999996</v>
      </c>
      <c r="X1463" s="464">
        <v>1</v>
      </c>
      <c r="Y1463" s="464">
        <v>1</v>
      </c>
      <c r="Z1463" s="464">
        <v>1</v>
      </c>
      <c r="AA1463" s="464">
        <v>1</v>
      </c>
      <c r="AB1463" s="464" t="s">
        <v>6270</v>
      </c>
      <c r="AC1463" s="463" t="s">
        <v>9470</v>
      </c>
      <c r="AD1463" s="463"/>
      <c r="AE1463" s="463"/>
      <c r="AF1463" s="463"/>
      <c r="AG1463" s="463"/>
      <c r="AH1463" s="463"/>
      <c r="AI1463" s="463"/>
      <c r="AJ1463" s="460"/>
      <c r="AK1463" s="460"/>
      <c r="AL1463" s="460"/>
      <c r="AM1463" s="460"/>
      <c r="AN1463" s="460"/>
      <c r="AO1463" s="460"/>
      <c r="AP1463" s="463" t="s">
        <v>289</v>
      </c>
      <c r="AQ1463" s="463">
        <v>0</v>
      </c>
      <c r="AT1463" s="177" t="s">
        <v>1319</v>
      </c>
      <c r="AU1463" s="392" t="s">
        <v>8790</v>
      </c>
      <c r="AV1463" s="392" t="s">
        <v>9471</v>
      </c>
      <c r="AW1463" s="392" t="s">
        <v>8788</v>
      </c>
      <c r="AX1463" s="450" t="s">
        <v>8788</v>
      </c>
    </row>
    <row r="1464" spans="1:50" ht="35.15" hidden="1" customHeight="1">
      <c r="A1464" s="149">
        <v>1460</v>
      </c>
      <c r="B1464" s="597" t="s">
        <v>1069</v>
      </c>
      <c r="C1464" s="597"/>
      <c r="D1464" s="597" t="s">
        <v>9472</v>
      </c>
      <c r="E1464" s="597" t="s">
        <v>9473</v>
      </c>
      <c r="F1464" s="597" t="s">
        <v>281</v>
      </c>
      <c r="G1464" s="597">
        <v>1</v>
      </c>
      <c r="H1464" s="597">
        <v>0</v>
      </c>
      <c r="I1464" s="597" t="s">
        <v>9420</v>
      </c>
      <c r="J1464" s="597" t="s">
        <v>9474</v>
      </c>
      <c r="K1464" s="597" t="s">
        <v>2605</v>
      </c>
      <c r="L1464" s="597" t="s">
        <v>1116</v>
      </c>
      <c r="M1464" s="597" t="s">
        <v>285</v>
      </c>
      <c r="N1464" s="597" t="s">
        <v>9473</v>
      </c>
      <c r="O1464" s="597" t="s">
        <v>9475</v>
      </c>
      <c r="P1464" s="597" t="s">
        <v>9476</v>
      </c>
      <c r="Q1464" s="597">
        <v>46314</v>
      </c>
      <c r="R1464" s="621">
        <v>45504</v>
      </c>
      <c r="S1464" s="621">
        <v>44962</v>
      </c>
      <c r="T1464" s="621">
        <v>302</v>
      </c>
      <c r="U1464" s="621">
        <v>240</v>
      </c>
      <c r="V1464" s="621">
        <v>542</v>
      </c>
      <c r="W1464" s="622">
        <v>0.98809999999999998</v>
      </c>
      <c r="X1464" s="464">
        <v>1</v>
      </c>
      <c r="Y1464" s="464">
        <v>1</v>
      </c>
      <c r="Z1464" s="464">
        <v>1</v>
      </c>
      <c r="AA1464" s="464">
        <v>1</v>
      </c>
      <c r="AB1464" s="464" t="s">
        <v>1069</v>
      </c>
      <c r="AC1464" s="463" t="s">
        <v>9477</v>
      </c>
      <c r="AD1464" s="463"/>
      <c r="AE1464" s="463"/>
      <c r="AF1464" s="463"/>
      <c r="AG1464" s="463"/>
      <c r="AH1464" s="463"/>
      <c r="AI1464" s="463"/>
      <c r="AJ1464" s="460"/>
      <c r="AK1464" s="460"/>
      <c r="AL1464" s="460"/>
      <c r="AM1464" s="460"/>
      <c r="AN1464" s="460"/>
      <c r="AO1464" s="460"/>
      <c r="AP1464" s="463" t="s">
        <v>289</v>
      </c>
      <c r="AQ1464" s="463">
        <v>0</v>
      </c>
      <c r="AT1464" s="177" t="s">
        <v>279</v>
      </c>
      <c r="AU1464" s="392" t="s">
        <v>8796</v>
      </c>
      <c r="AV1464" s="392" t="s">
        <v>9478</v>
      </c>
      <c r="AW1464" s="392" t="s">
        <v>8794</v>
      </c>
      <c r="AX1464" s="450" t="s">
        <v>8794</v>
      </c>
    </row>
    <row r="1465" spans="1:50" ht="35.15" hidden="1" customHeight="1">
      <c r="A1465" s="149">
        <v>1461</v>
      </c>
      <c r="B1465" s="597" t="s">
        <v>6270</v>
      </c>
      <c r="C1465" s="597"/>
      <c r="D1465" s="597" t="s">
        <v>9479</v>
      </c>
      <c r="E1465" s="597" t="s">
        <v>9480</v>
      </c>
      <c r="F1465" s="597" t="s">
        <v>281</v>
      </c>
      <c r="G1465" s="597">
        <v>1</v>
      </c>
      <c r="H1465" s="597">
        <v>0</v>
      </c>
      <c r="I1465" s="597" t="s">
        <v>9420</v>
      </c>
      <c r="J1465" s="597" t="s">
        <v>9481</v>
      </c>
      <c r="K1465" s="597" t="s">
        <v>6273</v>
      </c>
      <c r="L1465" s="597" t="s">
        <v>675</v>
      </c>
      <c r="M1465" s="597" t="s">
        <v>285</v>
      </c>
      <c r="N1465" s="597" t="s">
        <v>9482</v>
      </c>
      <c r="O1465" s="597" t="s">
        <v>9483</v>
      </c>
      <c r="P1465" s="597" t="s">
        <v>9484</v>
      </c>
      <c r="Q1465" s="597">
        <v>35000</v>
      </c>
      <c r="R1465" s="621">
        <v>35367</v>
      </c>
      <c r="S1465" s="621">
        <v>34791</v>
      </c>
      <c r="T1465" s="621">
        <v>370</v>
      </c>
      <c r="U1465" s="621">
        <v>206</v>
      </c>
      <c r="V1465" s="621">
        <v>576</v>
      </c>
      <c r="W1465" s="622">
        <v>0.98370000000000002</v>
      </c>
      <c r="X1465" s="464">
        <v>1</v>
      </c>
      <c r="Y1465" s="464">
        <v>1</v>
      </c>
      <c r="Z1465" s="464">
        <v>0</v>
      </c>
      <c r="AA1465" s="464">
        <v>0</v>
      </c>
      <c r="AB1465" s="464" t="s">
        <v>6270</v>
      </c>
      <c r="AC1465" s="463" t="s">
        <v>9485</v>
      </c>
      <c r="AD1465" s="463"/>
      <c r="AE1465" s="463"/>
      <c r="AF1465" s="463"/>
      <c r="AG1465" s="463"/>
      <c r="AH1465" s="463"/>
      <c r="AI1465" s="463"/>
      <c r="AJ1465" s="460"/>
      <c r="AK1465" s="460"/>
      <c r="AL1465" s="460"/>
      <c r="AM1465" s="460"/>
      <c r="AN1465" s="460"/>
      <c r="AO1465" s="460"/>
      <c r="AP1465" s="463" t="s">
        <v>289</v>
      </c>
      <c r="AQ1465" s="463">
        <v>0</v>
      </c>
      <c r="AT1465" s="177" t="s">
        <v>279</v>
      </c>
      <c r="AU1465" s="392" t="s">
        <v>8802</v>
      </c>
      <c r="AV1465" s="392" t="s">
        <v>9486</v>
      </c>
      <c r="AW1465" s="392" t="s">
        <v>9487</v>
      </c>
      <c r="AX1465" s="450" t="s">
        <v>8800</v>
      </c>
    </row>
    <row r="1466" spans="1:50" ht="35.15" hidden="1" customHeight="1">
      <c r="A1466" s="149">
        <v>1462</v>
      </c>
      <c r="B1466" s="597" t="s">
        <v>6270</v>
      </c>
      <c r="C1466" s="597"/>
      <c r="D1466" s="597" t="s">
        <v>9488</v>
      </c>
      <c r="E1466" s="597" t="s">
        <v>9489</v>
      </c>
      <c r="F1466" s="597" t="s">
        <v>281</v>
      </c>
      <c r="G1466" s="597">
        <v>1</v>
      </c>
      <c r="H1466" s="597">
        <v>0</v>
      </c>
      <c r="I1466" s="597" t="s">
        <v>9420</v>
      </c>
      <c r="J1466" s="597" t="s">
        <v>9490</v>
      </c>
      <c r="K1466" s="597" t="s">
        <v>9438</v>
      </c>
      <c r="L1466" s="597" t="s">
        <v>675</v>
      </c>
      <c r="M1466" s="597" t="s">
        <v>285</v>
      </c>
      <c r="N1466" s="597" t="s">
        <v>9489</v>
      </c>
      <c r="O1466" s="597" t="s">
        <v>9489</v>
      </c>
      <c r="P1466" s="597" t="s">
        <v>9491</v>
      </c>
      <c r="Q1466" s="597">
        <v>30736</v>
      </c>
      <c r="R1466" s="621">
        <v>39310</v>
      </c>
      <c r="S1466" s="621">
        <v>38835</v>
      </c>
      <c r="T1466" s="621">
        <v>266</v>
      </c>
      <c r="U1466" s="621">
        <v>209</v>
      </c>
      <c r="V1466" s="621">
        <v>475</v>
      </c>
      <c r="W1466" s="622">
        <v>0.9879</v>
      </c>
      <c r="X1466" s="464">
        <v>1</v>
      </c>
      <c r="Y1466" s="464">
        <v>1</v>
      </c>
      <c r="Z1466" s="464">
        <v>1</v>
      </c>
      <c r="AA1466" s="464">
        <v>1</v>
      </c>
      <c r="AB1466" s="464" t="s">
        <v>6270</v>
      </c>
      <c r="AC1466" s="463" t="s">
        <v>9492</v>
      </c>
      <c r="AD1466" s="463"/>
      <c r="AE1466" s="463"/>
      <c r="AF1466" s="463"/>
      <c r="AG1466" s="463"/>
      <c r="AH1466" s="463"/>
      <c r="AI1466" s="463"/>
      <c r="AJ1466" s="460"/>
      <c r="AK1466" s="460"/>
      <c r="AL1466" s="460"/>
      <c r="AM1466" s="460"/>
      <c r="AN1466" s="460"/>
      <c r="AO1466" s="460"/>
      <c r="AP1466" s="463" t="s">
        <v>289</v>
      </c>
      <c r="AQ1466" s="463">
        <v>0</v>
      </c>
      <c r="AT1466" s="177" t="s">
        <v>1319</v>
      </c>
      <c r="AU1466" s="392" t="s">
        <v>8808</v>
      </c>
      <c r="AV1466" s="392" t="s">
        <v>9493</v>
      </c>
      <c r="AW1466" s="392" t="s">
        <v>627</v>
      </c>
      <c r="AX1466" s="450" t="s">
        <v>8806</v>
      </c>
    </row>
    <row r="1467" spans="1:50" ht="35.15" hidden="1" customHeight="1">
      <c r="A1467" s="149">
        <v>1463</v>
      </c>
      <c r="B1467" s="597" t="s">
        <v>6270</v>
      </c>
      <c r="C1467" s="597"/>
      <c r="D1467" s="597" t="s">
        <v>9494</v>
      </c>
      <c r="E1467" s="597" t="s">
        <v>9495</v>
      </c>
      <c r="F1467" s="597" t="s">
        <v>281</v>
      </c>
      <c r="G1467" s="597">
        <v>1</v>
      </c>
      <c r="H1467" s="597">
        <v>0</v>
      </c>
      <c r="I1467" s="597" t="s">
        <v>9420</v>
      </c>
      <c r="J1467" s="597" t="s">
        <v>9467</v>
      </c>
      <c r="K1467" s="597" t="s">
        <v>6270</v>
      </c>
      <c r="L1467" s="597" t="s">
        <v>675</v>
      </c>
      <c r="M1467" s="597" t="s">
        <v>285</v>
      </c>
      <c r="N1467" s="597" t="s">
        <v>9495</v>
      </c>
      <c r="O1467" s="597" t="s">
        <v>9495</v>
      </c>
      <c r="P1467" s="597" t="s">
        <v>9496</v>
      </c>
      <c r="Q1467" s="597">
        <v>31304</v>
      </c>
      <c r="R1467" s="621">
        <v>32782</v>
      </c>
      <c r="S1467" s="621">
        <v>32284</v>
      </c>
      <c r="T1467" s="621">
        <v>498</v>
      </c>
      <c r="U1467" s="621">
        <v>0</v>
      </c>
      <c r="V1467" s="621">
        <v>498</v>
      </c>
      <c r="W1467" s="622">
        <v>0.98480000000000001</v>
      </c>
      <c r="X1467" s="464">
        <v>1</v>
      </c>
      <c r="Y1467" s="464">
        <v>1</v>
      </c>
      <c r="Z1467" s="464">
        <v>1</v>
      </c>
      <c r="AA1467" s="464">
        <v>1</v>
      </c>
      <c r="AB1467" s="464" t="s">
        <v>6270</v>
      </c>
      <c r="AC1467" s="463" t="s">
        <v>9497</v>
      </c>
      <c r="AD1467" s="463"/>
      <c r="AE1467" s="463"/>
      <c r="AF1467" s="463"/>
      <c r="AG1467" s="463"/>
      <c r="AH1467" s="463"/>
      <c r="AI1467" s="463"/>
      <c r="AJ1467" s="460"/>
      <c r="AK1467" s="460"/>
      <c r="AL1467" s="460"/>
      <c r="AM1467" s="460"/>
      <c r="AN1467" s="460"/>
      <c r="AO1467" s="460"/>
      <c r="AP1467" s="463" t="s">
        <v>289</v>
      </c>
      <c r="AQ1467" s="463">
        <v>0</v>
      </c>
      <c r="AT1467" s="177" t="s">
        <v>1319</v>
      </c>
      <c r="AU1467" s="392" t="s">
        <v>8813</v>
      </c>
      <c r="AV1467" s="392" t="s">
        <v>9498</v>
      </c>
      <c r="AW1467" s="392" t="s">
        <v>8811</v>
      </c>
      <c r="AX1467" s="450" t="s">
        <v>8811</v>
      </c>
    </row>
    <row r="1468" spans="1:50" ht="35.15" hidden="1" customHeight="1">
      <c r="A1468" s="149">
        <v>1464</v>
      </c>
      <c r="B1468" s="597" t="s">
        <v>6270</v>
      </c>
      <c r="C1468" s="597"/>
      <c r="D1468" s="597" t="s">
        <v>9499</v>
      </c>
      <c r="E1468" s="597" t="s">
        <v>9500</v>
      </c>
      <c r="F1468" s="597" t="s">
        <v>281</v>
      </c>
      <c r="G1468" s="597">
        <v>1</v>
      </c>
      <c r="H1468" s="597">
        <v>0</v>
      </c>
      <c r="I1468" s="597" t="s">
        <v>9420</v>
      </c>
      <c r="J1468" s="597" t="s">
        <v>9501</v>
      </c>
      <c r="K1468" s="597" t="s">
        <v>6270</v>
      </c>
      <c r="L1468" s="597" t="s">
        <v>675</v>
      </c>
      <c r="M1468" s="597" t="s">
        <v>285</v>
      </c>
      <c r="N1468" s="597" t="s">
        <v>9500</v>
      </c>
      <c r="O1468" s="597" t="s">
        <v>9502</v>
      </c>
      <c r="P1468" s="597" t="s">
        <v>9503</v>
      </c>
      <c r="Q1468" s="597">
        <v>16900</v>
      </c>
      <c r="R1468" s="621">
        <v>17035</v>
      </c>
      <c r="S1468" s="621">
        <v>16694</v>
      </c>
      <c r="T1468" s="621">
        <v>200</v>
      </c>
      <c r="U1468" s="621">
        <v>141</v>
      </c>
      <c r="V1468" s="621">
        <v>341</v>
      </c>
      <c r="W1468" s="622">
        <v>0.98</v>
      </c>
      <c r="X1468" s="464">
        <v>1</v>
      </c>
      <c r="Y1468" s="464">
        <v>1</v>
      </c>
      <c r="Z1468" s="464">
        <v>1</v>
      </c>
      <c r="AA1468" s="464">
        <v>1</v>
      </c>
      <c r="AB1468" s="464" t="s">
        <v>6270</v>
      </c>
      <c r="AC1468" s="463" t="s">
        <v>9504</v>
      </c>
      <c r="AD1468" s="463"/>
      <c r="AE1468" s="463"/>
      <c r="AF1468" s="463"/>
      <c r="AG1468" s="463"/>
      <c r="AH1468" s="463"/>
      <c r="AI1468" s="463"/>
      <c r="AJ1468" s="460"/>
      <c r="AK1468" s="460"/>
      <c r="AL1468" s="460"/>
      <c r="AM1468" s="460"/>
      <c r="AN1468" s="460"/>
      <c r="AO1468" s="460"/>
      <c r="AP1468" s="463" t="s">
        <v>289</v>
      </c>
      <c r="AQ1468" s="463">
        <v>0</v>
      </c>
      <c r="AT1468" s="177" t="s">
        <v>1319</v>
      </c>
      <c r="AU1468" s="392" t="s">
        <v>8818</v>
      </c>
      <c r="AV1468" s="392" t="s">
        <v>9505</v>
      </c>
      <c r="AW1468" s="392" t="s">
        <v>8816</v>
      </c>
      <c r="AX1468" s="450" t="s">
        <v>8816</v>
      </c>
    </row>
    <row r="1469" spans="1:50" ht="35.15" hidden="1" customHeight="1">
      <c r="A1469" s="149">
        <v>1465</v>
      </c>
      <c r="B1469" s="597" t="s">
        <v>6270</v>
      </c>
      <c r="C1469" s="597"/>
      <c r="D1469" s="597" t="s">
        <v>9506</v>
      </c>
      <c r="E1469" s="597" t="s">
        <v>9507</v>
      </c>
      <c r="F1469" s="597" t="s">
        <v>281</v>
      </c>
      <c r="G1469" s="597">
        <v>1</v>
      </c>
      <c r="H1469" s="597">
        <v>0</v>
      </c>
      <c r="I1469" s="597" t="s">
        <v>9420</v>
      </c>
      <c r="J1469" s="597" t="s">
        <v>9508</v>
      </c>
      <c r="K1469" s="597" t="s">
        <v>6270</v>
      </c>
      <c r="L1469" s="597" t="s">
        <v>675</v>
      </c>
      <c r="M1469" s="597" t="s">
        <v>285</v>
      </c>
      <c r="N1469" s="597" t="s">
        <v>9507</v>
      </c>
      <c r="O1469" s="597" t="s">
        <v>9507</v>
      </c>
      <c r="P1469" s="597" t="s">
        <v>9509</v>
      </c>
      <c r="Q1469" s="597">
        <v>41030</v>
      </c>
      <c r="R1469" s="621">
        <v>41030</v>
      </c>
      <c r="S1469" s="621">
        <v>39706</v>
      </c>
      <c r="T1469" s="621">
        <v>1306</v>
      </c>
      <c r="U1469" s="621">
        <v>18</v>
      </c>
      <c r="V1469" s="621">
        <v>1324</v>
      </c>
      <c r="W1469" s="622">
        <v>0.9677</v>
      </c>
      <c r="X1469" s="464">
        <v>0</v>
      </c>
      <c r="Y1469" s="464">
        <v>1</v>
      </c>
      <c r="Z1469" s="464">
        <v>1</v>
      </c>
      <c r="AA1469" s="464">
        <v>0</v>
      </c>
      <c r="AB1469" s="464" t="s">
        <v>6270</v>
      </c>
      <c r="AC1469" s="463" t="s">
        <v>9510</v>
      </c>
      <c r="AD1469" s="463"/>
      <c r="AE1469" s="463"/>
      <c r="AF1469" s="463"/>
      <c r="AG1469" s="463"/>
      <c r="AH1469" s="463"/>
      <c r="AI1469" s="463"/>
      <c r="AJ1469" s="460"/>
      <c r="AK1469" s="460"/>
      <c r="AL1469" s="460"/>
      <c r="AM1469" s="460"/>
      <c r="AN1469" s="460"/>
      <c r="AO1469" s="460"/>
      <c r="AP1469" s="463" t="s">
        <v>289</v>
      </c>
      <c r="AQ1469" s="463">
        <v>0</v>
      </c>
      <c r="AT1469" s="177" t="s">
        <v>1319</v>
      </c>
      <c r="AU1469" s="392" t="s">
        <v>8819</v>
      </c>
      <c r="AV1469" s="392" t="s">
        <v>9511</v>
      </c>
      <c r="AW1469" s="392" t="s">
        <v>4707</v>
      </c>
      <c r="AX1469" s="450" t="s">
        <v>8816</v>
      </c>
    </row>
    <row r="1470" spans="1:50" ht="35.15" hidden="1" customHeight="1">
      <c r="A1470" s="149">
        <v>1466</v>
      </c>
      <c r="B1470" s="597" t="s">
        <v>6270</v>
      </c>
      <c r="C1470" s="597"/>
      <c r="D1470" s="597" t="s">
        <v>9512</v>
      </c>
      <c r="E1470" s="597" t="s">
        <v>9513</v>
      </c>
      <c r="F1470" s="597" t="s">
        <v>281</v>
      </c>
      <c r="G1470" s="597">
        <v>1</v>
      </c>
      <c r="H1470" s="597">
        <v>0</v>
      </c>
      <c r="I1470" s="597" t="s">
        <v>9420</v>
      </c>
      <c r="J1470" s="597" t="s">
        <v>9514</v>
      </c>
      <c r="K1470" s="597" t="s">
        <v>6270</v>
      </c>
      <c r="L1470" s="597" t="s">
        <v>675</v>
      </c>
      <c r="M1470" s="597" t="s">
        <v>285</v>
      </c>
      <c r="N1470" s="597" t="s">
        <v>9513</v>
      </c>
      <c r="O1470" s="597" t="s">
        <v>9513</v>
      </c>
      <c r="P1470" s="597" t="s">
        <v>9515</v>
      </c>
      <c r="Q1470" s="597">
        <v>30973</v>
      </c>
      <c r="R1470" s="621">
        <v>25361</v>
      </c>
      <c r="S1470" s="621">
        <v>24606</v>
      </c>
      <c r="T1470" s="621">
        <v>440</v>
      </c>
      <c r="U1470" s="621">
        <v>315</v>
      </c>
      <c r="V1470" s="621">
        <v>755</v>
      </c>
      <c r="W1470" s="622">
        <v>0.97019999999999995</v>
      </c>
      <c r="X1470" s="464">
        <v>0</v>
      </c>
      <c r="Y1470" s="464">
        <v>1</v>
      </c>
      <c r="Z1470" s="464">
        <v>1</v>
      </c>
      <c r="AA1470" s="464">
        <v>0</v>
      </c>
      <c r="AB1470" s="464" t="s">
        <v>6270</v>
      </c>
      <c r="AC1470" s="463" t="s">
        <v>9516</v>
      </c>
      <c r="AD1470" s="463"/>
      <c r="AE1470" s="463"/>
      <c r="AF1470" s="463"/>
      <c r="AG1470" s="463"/>
      <c r="AH1470" s="463"/>
      <c r="AI1470" s="463"/>
      <c r="AJ1470" s="460"/>
      <c r="AK1470" s="460"/>
      <c r="AL1470" s="460"/>
      <c r="AM1470" s="460"/>
      <c r="AN1470" s="460"/>
      <c r="AO1470" s="460"/>
      <c r="AP1470" s="463" t="s">
        <v>289</v>
      </c>
      <c r="AQ1470" s="463">
        <v>0</v>
      </c>
      <c r="AT1470" s="177" t="s">
        <v>1319</v>
      </c>
      <c r="AU1470" s="392" t="s">
        <v>8825</v>
      </c>
      <c r="AV1470" s="392" t="s">
        <v>9517</v>
      </c>
      <c r="AW1470" s="392" t="s">
        <v>9518</v>
      </c>
      <c r="AX1470" s="450" t="s">
        <v>8823</v>
      </c>
    </row>
    <row r="1471" spans="1:50" ht="35.15" hidden="1" customHeight="1">
      <c r="A1471" s="149">
        <v>1467</v>
      </c>
      <c r="B1471" s="597" t="s">
        <v>6270</v>
      </c>
      <c r="C1471" s="597"/>
      <c r="D1471" s="597" t="s">
        <v>9519</v>
      </c>
      <c r="E1471" s="597" t="s">
        <v>9520</v>
      </c>
      <c r="F1471" s="597" t="s">
        <v>281</v>
      </c>
      <c r="G1471" s="597">
        <v>2</v>
      </c>
      <c r="H1471" s="597">
        <v>0</v>
      </c>
      <c r="I1471" s="597" t="s">
        <v>9420</v>
      </c>
      <c r="J1471" s="597" t="s">
        <v>9521</v>
      </c>
      <c r="K1471" s="597" t="s">
        <v>6273</v>
      </c>
      <c r="L1471" s="597" t="s">
        <v>675</v>
      </c>
      <c r="M1471" s="597" t="s">
        <v>285</v>
      </c>
      <c r="N1471" s="597" t="s">
        <v>9520</v>
      </c>
      <c r="O1471" s="597" t="s">
        <v>9520</v>
      </c>
      <c r="P1471" s="597" t="s">
        <v>9522</v>
      </c>
      <c r="Q1471" s="597">
        <v>52220</v>
      </c>
      <c r="R1471" s="621">
        <v>51588</v>
      </c>
      <c r="S1471" s="621">
        <v>51581</v>
      </c>
      <c r="T1471" s="621">
        <v>7</v>
      </c>
      <c r="U1471" s="621">
        <v>0</v>
      </c>
      <c r="V1471" s="621">
        <v>7</v>
      </c>
      <c r="W1471" s="622">
        <v>0.99990000000000001</v>
      </c>
      <c r="X1471" s="464">
        <v>1</v>
      </c>
      <c r="Y1471" s="464">
        <v>1</v>
      </c>
      <c r="Z1471" s="464">
        <v>1</v>
      </c>
      <c r="AA1471" s="464">
        <v>1</v>
      </c>
      <c r="AB1471" s="464" t="s">
        <v>6270</v>
      </c>
      <c r="AC1471" s="463" t="s">
        <v>9523</v>
      </c>
      <c r="AD1471" s="463" t="s">
        <v>9524</v>
      </c>
      <c r="AE1471" s="463"/>
      <c r="AF1471" s="463"/>
      <c r="AG1471" s="463"/>
      <c r="AH1471" s="463"/>
      <c r="AI1471" s="463"/>
      <c r="AJ1471" s="460"/>
      <c r="AK1471" s="460"/>
      <c r="AL1471" s="460"/>
      <c r="AM1471" s="460"/>
      <c r="AN1471" s="460"/>
      <c r="AO1471" s="460"/>
      <c r="AP1471" s="463" t="s">
        <v>289</v>
      </c>
      <c r="AQ1471" s="463">
        <v>0</v>
      </c>
      <c r="AT1471" s="177" t="s">
        <v>1069</v>
      </c>
      <c r="AU1471" s="594" t="s">
        <v>8831</v>
      </c>
      <c r="AV1471" s="392" t="s">
        <v>9525</v>
      </c>
      <c r="AW1471" s="595" t="s">
        <v>9526</v>
      </c>
      <c r="AX1471" s="450" t="s">
        <v>8829</v>
      </c>
    </row>
    <row r="1472" spans="1:50" ht="35.15" hidden="1" customHeight="1">
      <c r="A1472" s="149">
        <v>1468</v>
      </c>
      <c r="B1472" s="597" t="s">
        <v>6270</v>
      </c>
      <c r="C1472" s="597"/>
      <c r="D1472" s="597" t="s">
        <v>9527</v>
      </c>
      <c r="E1472" s="597" t="s">
        <v>9528</v>
      </c>
      <c r="F1472" s="597" t="s">
        <v>281</v>
      </c>
      <c r="G1472" s="597">
        <v>1</v>
      </c>
      <c r="H1472" s="597">
        <v>0</v>
      </c>
      <c r="I1472" s="597" t="s">
        <v>9420</v>
      </c>
      <c r="J1472" s="597" t="s">
        <v>9529</v>
      </c>
      <c r="K1472" s="597" t="s">
        <v>6273</v>
      </c>
      <c r="L1472" s="597" t="s">
        <v>675</v>
      </c>
      <c r="M1472" s="597" t="s">
        <v>285</v>
      </c>
      <c r="N1472" s="597" t="s">
        <v>9528</v>
      </c>
      <c r="O1472" s="597" t="s">
        <v>9530</v>
      </c>
      <c r="P1472" s="597" t="s">
        <v>9531</v>
      </c>
      <c r="Q1472" s="597">
        <v>19334</v>
      </c>
      <c r="R1472" s="621">
        <v>18658</v>
      </c>
      <c r="S1472" s="621">
        <v>18359</v>
      </c>
      <c r="T1472" s="621">
        <v>172</v>
      </c>
      <c r="U1472" s="621">
        <v>127</v>
      </c>
      <c r="V1472" s="621">
        <v>299</v>
      </c>
      <c r="W1472" s="622">
        <v>0.98399999999999999</v>
      </c>
      <c r="X1472" s="464">
        <v>1</v>
      </c>
      <c r="Y1472" s="464">
        <v>1</v>
      </c>
      <c r="Z1472" s="464">
        <v>1</v>
      </c>
      <c r="AA1472" s="464">
        <v>1</v>
      </c>
      <c r="AB1472" s="464" t="s">
        <v>6270</v>
      </c>
      <c r="AC1472" s="463" t="s">
        <v>9532</v>
      </c>
      <c r="AD1472" s="463"/>
      <c r="AE1472" s="463"/>
      <c r="AF1472" s="463"/>
      <c r="AG1472" s="463"/>
      <c r="AH1472" s="463"/>
      <c r="AI1472" s="463"/>
      <c r="AJ1472" s="460"/>
      <c r="AK1472" s="460"/>
      <c r="AL1472" s="460"/>
      <c r="AM1472" s="460"/>
      <c r="AN1472" s="460"/>
      <c r="AO1472" s="460"/>
      <c r="AP1472" s="463" t="s">
        <v>289</v>
      </c>
      <c r="AQ1472" s="463">
        <v>0</v>
      </c>
      <c r="AT1472" s="177" t="s">
        <v>1319</v>
      </c>
      <c r="AU1472" s="392" t="s">
        <v>8837</v>
      </c>
      <c r="AV1472" s="392" t="s">
        <v>9533</v>
      </c>
      <c r="AW1472" s="392" t="s">
        <v>9534</v>
      </c>
      <c r="AX1472" s="450" t="s">
        <v>8835</v>
      </c>
    </row>
    <row r="1473" spans="1:50" ht="35.15" hidden="1" customHeight="1">
      <c r="A1473" s="149">
        <v>1469</v>
      </c>
      <c r="B1473" s="597" t="s">
        <v>6270</v>
      </c>
      <c r="C1473" s="597"/>
      <c r="D1473" s="597" t="s">
        <v>9535</v>
      </c>
      <c r="E1473" s="597" t="s">
        <v>9536</v>
      </c>
      <c r="F1473" s="597" t="s">
        <v>281</v>
      </c>
      <c r="G1473" s="597">
        <v>1</v>
      </c>
      <c r="H1473" s="597">
        <v>0</v>
      </c>
      <c r="I1473" s="597" t="s">
        <v>9420</v>
      </c>
      <c r="J1473" s="597" t="s">
        <v>9490</v>
      </c>
      <c r="K1473" s="597" t="s">
        <v>9432</v>
      </c>
      <c r="L1473" s="597" t="s">
        <v>675</v>
      </c>
      <c r="M1473" s="597" t="s">
        <v>285</v>
      </c>
      <c r="N1473" s="597" t="s">
        <v>9536</v>
      </c>
      <c r="O1473" s="597" t="s">
        <v>9536</v>
      </c>
      <c r="P1473" s="597" t="s">
        <v>9537</v>
      </c>
      <c r="Q1473" s="597">
        <v>17477</v>
      </c>
      <c r="R1473" s="621">
        <v>15830</v>
      </c>
      <c r="S1473" s="621">
        <v>15715</v>
      </c>
      <c r="T1473" s="621">
        <v>76</v>
      </c>
      <c r="U1473" s="621">
        <v>39</v>
      </c>
      <c r="V1473" s="621">
        <v>115</v>
      </c>
      <c r="W1473" s="622">
        <v>0.99270000000000003</v>
      </c>
      <c r="X1473" s="464">
        <v>1</v>
      </c>
      <c r="Y1473" s="464">
        <v>1</v>
      </c>
      <c r="Z1473" s="464">
        <v>1</v>
      </c>
      <c r="AA1473" s="464">
        <v>1</v>
      </c>
      <c r="AB1473" s="464" t="s">
        <v>6270</v>
      </c>
      <c r="AC1473" s="463" t="s">
        <v>9538</v>
      </c>
      <c r="AD1473" s="463"/>
      <c r="AE1473" s="463"/>
      <c r="AF1473" s="463"/>
      <c r="AG1473" s="463"/>
      <c r="AH1473" s="463"/>
      <c r="AI1473" s="463"/>
      <c r="AJ1473" s="460"/>
      <c r="AK1473" s="460"/>
      <c r="AL1473" s="460"/>
      <c r="AM1473" s="460"/>
      <c r="AN1473" s="460"/>
      <c r="AO1473" s="460"/>
      <c r="AP1473" s="463" t="s">
        <v>289</v>
      </c>
      <c r="AQ1473" s="463">
        <v>0</v>
      </c>
      <c r="AT1473" s="177" t="s">
        <v>1319</v>
      </c>
      <c r="AU1473" s="392" t="s">
        <v>8844</v>
      </c>
      <c r="AV1473" s="392" t="s">
        <v>9539</v>
      </c>
      <c r="AW1473" s="392" t="s">
        <v>8841</v>
      </c>
      <c r="AX1473" s="450" t="s">
        <v>8841</v>
      </c>
    </row>
    <row r="1474" spans="1:50" ht="35.15" hidden="1" customHeight="1">
      <c r="A1474" s="149">
        <v>1470</v>
      </c>
      <c r="B1474" s="597" t="s">
        <v>6270</v>
      </c>
      <c r="C1474" s="597"/>
      <c r="D1474" s="597" t="s">
        <v>9540</v>
      </c>
      <c r="E1474" s="597" t="s">
        <v>9432</v>
      </c>
      <c r="F1474" s="597" t="s">
        <v>281</v>
      </c>
      <c r="G1474" s="597">
        <v>1</v>
      </c>
      <c r="H1474" s="597">
        <v>0</v>
      </c>
      <c r="I1474" s="597" t="s">
        <v>9420</v>
      </c>
      <c r="J1474" s="597" t="s">
        <v>9431</v>
      </c>
      <c r="K1474" s="597" t="s">
        <v>9432</v>
      </c>
      <c r="L1474" s="597" t="s">
        <v>675</v>
      </c>
      <c r="M1474" s="597" t="s">
        <v>285</v>
      </c>
      <c r="N1474" s="597" t="s">
        <v>9541</v>
      </c>
      <c r="O1474" s="597" t="s">
        <v>9541</v>
      </c>
      <c r="P1474" s="597" t="s">
        <v>9542</v>
      </c>
      <c r="Q1474" s="597">
        <v>17159</v>
      </c>
      <c r="R1474" s="621">
        <v>17189</v>
      </c>
      <c r="S1474" s="621">
        <v>16921</v>
      </c>
      <c r="T1474" s="621">
        <v>214</v>
      </c>
      <c r="U1474" s="621">
        <v>54</v>
      </c>
      <c r="V1474" s="621">
        <v>268</v>
      </c>
      <c r="W1474" s="622">
        <v>0.98440000000000005</v>
      </c>
      <c r="X1474" s="464">
        <v>1</v>
      </c>
      <c r="Y1474" s="464">
        <v>1</v>
      </c>
      <c r="Z1474" s="464">
        <v>1</v>
      </c>
      <c r="AA1474" s="464">
        <v>1</v>
      </c>
      <c r="AB1474" s="464" t="s">
        <v>6270</v>
      </c>
      <c r="AC1474" s="463" t="s">
        <v>9543</v>
      </c>
      <c r="AD1474" s="463"/>
      <c r="AE1474" s="463"/>
      <c r="AF1474" s="463"/>
      <c r="AG1474" s="463"/>
      <c r="AH1474" s="463"/>
      <c r="AI1474" s="463"/>
      <c r="AJ1474" s="460"/>
      <c r="AK1474" s="460"/>
      <c r="AL1474" s="460"/>
      <c r="AM1474" s="460"/>
      <c r="AN1474" s="460"/>
      <c r="AO1474" s="460"/>
      <c r="AP1474" s="463" t="s">
        <v>289</v>
      </c>
      <c r="AQ1474" s="463">
        <v>0</v>
      </c>
      <c r="AT1474" s="177" t="s">
        <v>1319</v>
      </c>
      <c r="AU1474" s="392" t="s">
        <v>8851</v>
      </c>
      <c r="AV1474" s="392" t="s">
        <v>9544</v>
      </c>
      <c r="AW1474" s="392" t="s">
        <v>8848</v>
      </c>
      <c r="AX1474" s="450" t="s">
        <v>8848</v>
      </c>
    </row>
    <row r="1475" spans="1:50" ht="35.15" hidden="1" customHeight="1">
      <c r="A1475" s="149">
        <v>1471</v>
      </c>
      <c r="B1475" s="597" t="s">
        <v>6270</v>
      </c>
      <c r="C1475" s="597"/>
      <c r="D1475" s="597" t="s">
        <v>9545</v>
      </c>
      <c r="E1475" s="597" t="s">
        <v>9546</v>
      </c>
      <c r="F1475" s="597" t="s">
        <v>281</v>
      </c>
      <c r="G1475" s="597">
        <v>1</v>
      </c>
      <c r="H1475" s="597">
        <v>0</v>
      </c>
      <c r="I1475" s="597" t="s">
        <v>9420</v>
      </c>
      <c r="J1475" s="597" t="s">
        <v>9547</v>
      </c>
      <c r="K1475" s="597" t="s">
        <v>6270</v>
      </c>
      <c r="L1475" s="597" t="s">
        <v>675</v>
      </c>
      <c r="M1475" s="597" t="s">
        <v>285</v>
      </c>
      <c r="N1475" s="597" t="s">
        <v>9546</v>
      </c>
      <c r="O1475" s="597" t="s">
        <v>9546</v>
      </c>
      <c r="P1475" s="597" t="s">
        <v>9548</v>
      </c>
      <c r="Q1475" s="597">
        <v>12616</v>
      </c>
      <c r="R1475" s="621">
        <v>11893</v>
      </c>
      <c r="S1475" s="621">
        <v>11462</v>
      </c>
      <c r="T1475" s="621">
        <v>265</v>
      </c>
      <c r="U1475" s="621">
        <v>166</v>
      </c>
      <c r="V1475" s="621">
        <v>431</v>
      </c>
      <c r="W1475" s="622">
        <v>0.96379999999999999</v>
      </c>
      <c r="X1475" s="464">
        <v>0</v>
      </c>
      <c r="Y1475" s="464">
        <v>1</v>
      </c>
      <c r="Z1475" s="464">
        <v>1</v>
      </c>
      <c r="AA1475" s="464">
        <v>0</v>
      </c>
      <c r="AB1475" s="464" t="s">
        <v>6270</v>
      </c>
      <c r="AC1475" s="463" t="s">
        <v>9549</v>
      </c>
      <c r="AD1475" s="463"/>
      <c r="AE1475" s="463"/>
      <c r="AF1475" s="463"/>
      <c r="AG1475" s="463"/>
      <c r="AH1475" s="463"/>
      <c r="AI1475" s="463"/>
      <c r="AJ1475" s="460"/>
      <c r="AK1475" s="460"/>
      <c r="AL1475" s="460"/>
      <c r="AM1475" s="460"/>
      <c r="AN1475" s="460"/>
      <c r="AO1475" s="460"/>
      <c r="AP1475" s="463" t="s">
        <v>289</v>
      </c>
      <c r="AQ1475" s="463">
        <v>0</v>
      </c>
      <c r="AT1475" s="177" t="s">
        <v>1319</v>
      </c>
      <c r="AU1475" s="392" t="s">
        <v>8857</v>
      </c>
      <c r="AV1475" s="392" t="s">
        <v>9550</v>
      </c>
      <c r="AW1475" s="392" t="s">
        <v>7353</v>
      </c>
      <c r="AX1475" s="450" t="s">
        <v>8855</v>
      </c>
    </row>
    <row r="1476" spans="1:50" ht="35.15" hidden="1" customHeight="1">
      <c r="A1476" s="149">
        <v>1472</v>
      </c>
      <c r="B1476" s="597" t="s">
        <v>6270</v>
      </c>
      <c r="C1476" s="597"/>
      <c r="D1476" s="597" t="s">
        <v>9551</v>
      </c>
      <c r="E1476" s="597" t="s">
        <v>9552</v>
      </c>
      <c r="F1476" s="597" t="s">
        <v>281</v>
      </c>
      <c r="G1476" s="597">
        <v>1</v>
      </c>
      <c r="H1476" s="597">
        <v>0</v>
      </c>
      <c r="I1476" s="597" t="s">
        <v>9420</v>
      </c>
      <c r="J1476" s="597" t="s">
        <v>9552</v>
      </c>
      <c r="K1476" s="597" t="s">
        <v>9432</v>
      </c>
      <c r="L1476" s="597" t="s">
        <v>675</v>
      </c>
      <c r="M1476" s="597" t="s">
        <v>285</v>
      </c>
      <c r="N1476" s="597" t="s">
        <v>9552</v>
      </c>
      <c r="O1476" s="597" t="s">
        <v>9552</v>
      </c>
      <c r="P1476" s="597" t="s">
        <v>9553</v>
      </c>
      <c r="Q1476" s="597">
        <v>18789</v>
      </c>
      <c r="R1476" s="621">
        <v>18011</v>
      </c>
      <c r="S1476" s="621">
        <v>17861</v>
      </c>
      <c r="T1476" s="621">
        <v>150</v>
      </c>
      <c r="U1476" s="621">
        <v>0</v>
      </c>
      <c r="V1476" s="621">
        <v>150</v>
      </c>
      <c r="W1476" s="622">
        <v>0.99170000000000003</v>
      </c>
      <c r="X1476" s="464">
        <v>1</v>
      </c>
      <c r="Y1476" s="464">
        <v>1</v>
      </c>
      <c r="Z1476" s="464">
        <v>0</v>
      </c>
      <c r="AA1476" s="464">
        <v>0</v>
      </c>
      <c r="AB1476" s="464" t="s">
        <v>6270</v>
      </c>
      <c r="AC1476" s="463" t="s">
        <v>9554</v>
      </c>
      <c r="AD1476" s="463"/>
      <c r="AE1476" s="463"/>
      <c r="AF1476" s="463"/>
      <c r="AG1476" s="463"/>
      <c r="AH1476" s="463"/>
      <c r="AI1476" s="463"/>
      <c r="AJ1476" s="460"/>
      <c r="AK1476" s="460"/>
      <c r="AL1476" s="460"/>
      <c r="AM1476" s="460"/>
      <c r="AN1476" s="460"/>
      <c r="AO1476" s="460"/>
      <c r="AP1476" s="463" t="s">
        <v>289</v>
      </c>
      <c r="AQ1476" s="463">
        <v>0</v>
      </c>
      <c r="AT1476" s="177" t="s">
        <v>1319</v>
      </c>
      <c r="AU1476" s="392" t="s">
        <v>8864</v>
      </c>
      <c r="AV1476" s="392" t="s">
        <v>9555</v>
      </c>
      <c r="AW1476" s="392" t="s">
        <v>8861</v>
      </c>
      <c r="AX1476" s="450" t="s">
        <v>8861</v>
      </c>
    </row>
    <row r="1477" spans="1:50" ht="35.15" hidden="1" customHeight="1">
      <c r="A1477" s="149">
        <v>1473</v>
      </c>
      <c r="B1477" s="597" t="s">
        <v>6270</v>
      </c>
      <c r="C1477" s="597"/>
      <c r="D1477" s="597" t="s">
        <v>9556</v>
      </c>
      <c r="E1477" s="597" t="s">
        <v>3830</v>
      </c>
      <c r="F1477" s="597" t="s">
        <v>281</v>
      </c>
      <c r="G1477" s="597">
        <v>1</v>
      </c>
      <c r="H1477" s="597">
        <v>0</v>
      </c>
      <c r="I1477" s="597" t="s">
        <v>9420</v>
      </c>
      <c r="J1477" s="597" t="s">
        <v>9547</v>
      </c>
      <c r="K1477" s="597" t="s">
        <v>6270</v>
      </c>
      <c r="L1477" s="597" t="s">
        <v>675</v>
      </c>
      <c r="M1477" s="597" t="s">
        <v>285</v>
      </c>
      <c r="N1477" s="597" t="s">
        <v>3830</v>
      </c>
      <c r="O1477" s="597" t="s">
        <v>3830</v>
      </c>
      <c r="P1477" s="597" t="s">
        <v>9557</v>
      </c>
      <c r="Q1477" s="597">
        <v>19003</v>
      </c>
      <c r="R1477" s="621">
        <v>19218</v>
      </c>
      <c r="S1477" s="621">
        <v>18902</v>
      </c>
      <c r="T1477" s="621">
        <v>150</v>
      </c>
      <c r="U1477" s="621">
        <v>166</v>
      </c>
      <c r="V1477" s="621">
        <v>316</v>
      </c>
      <c r="W1477" s="622">
        <v>0.98360000000000003</v>
      </c>
      <c r="X1477" s="464">
        <v>1</v>
      </c>
      <c r="Y1477" s="464">
        <v>1</v>
      </c>
      <c r="Z1477" s="464">
        <v>1</v>
      </c>
      <c r="AA1477" s="464">
        <v>1</v>
      </c>
      <c r="AB1477" s="464" t="s">
        <v>6270</v>
      </c>
      <c r="AC1477" s="463" t="s">
        <v>9558</v>
      </c>
      <c r="AD1477" s="463"/>
      <c r="AE1477" s="463"/>
      <c r="AF1477" s="463"/>
      <c r="AG1477" s="463"/>
      <c r="AH1477" s="463"/>
      <c r="AI1477" s="463"/>
      <c r="AJ1477" s="460"/>
      <c r="AK1477" s="460"/>
      <c r="AL1477" s="460"/>
      <c r="AM1477" s="460"/>
      <c r="AN1477" s="460"/>
      <c r="AO1477" s="460"/>
      <c r="AP1477" s="463" t="s">
        <v>289</v>
      </c>
      <c r="AQ1477" s="463">
        <v>0</v>
      </c>
      <c r="AT1477" s="177" t="s">
        <v>1319</v>
      </c>
      <c r="AU1477" s="392" t="s">
        <v>8868</v>
      </c>
      <c r="AV1477" s="392" t="s">
        <v>9559</v>
      </c>
      <c r="AW1477" s="392" t="s">
        <v>2238</v>
      </c>
      <c r="AX1477" s="450" t="s">
        <v>2238</v>
      </c>
    </row>
    <row r="1478" spans="1:50" ht="35.15" hidden="1" customHeight="1">
      <c r="A1478" s="149">
        <v>1474</v>
      </c>
      <c r="B1478" s="597" t="s">
        <v>6270</v>
      </c>
      <c r="C1478" s="597"/>
      <c r="D1478" s="597" t="s">
        <v>9560</v>
      </c>
      <c r="E1478" s="597" t="s">
        <v>9561</v>
      </c>
      <c r="F1478" s="597" t="s">
        <v>281</v>
      </c>
      <c r="G1478" s="597">
        <v>1</v>
      </c>
      <c r="H1478" s="597">
        <v>0</v>
      </c>
      <c r="I1478" s="597" t="s">
        <v>9420</v>
      </c>
      <c r="J1478" s="597" t="s">
        <v>9452</v>
      </c>
      <c r="K1478" s="597" t="s">
        <v>6273</v>
      </c>
      <c r="L1478" s="597" t="s">
        <v>675</v>
      </c>
      <c r="M1478" s="597" t="s">
        <v>285</v>
      </c>
      <c r="N1478" s="597" t="s">
        <v>9562</v>
      </c>
      <c r="O1478" s="597" t="s">
        <v>9562</v>
      </c>
      <c r="P1478" s="597" t="s">
        <v>9563</v>
      </c>
      <c r="Q1478" s="597">
        <v>21634</v>
      </c>
      <c r="R1478" s="621">
        <v>22531</v>
      </c>
      <c r="S1478" s="621">
        <v>21392</v>
      </c>
      <c r="T1478" s="621">
        <v>1139</v>
      </c>
      <c r="U1478" s="621">
        <v>0</v>
      </c>
      <c r="V1478" s="621">
        <v>1139</v>
      </c>
      <c r="W1478" s="622">
        <v>0.94940000000000002</v>
      </c>
      <c r="X1478" s="464">
        <v>0</v>
      </c>
      <c r="Y1478" s="464">
        <v>1</v>
      </c>
      <c r="Z1478" s="464">
        <v>1</v>
      </c>
      <c r="AA1478" s="464">
        <v>0</v>
      </c>
      <c r="AB1478" s="464" t="s">
        <v>6270</v>
      </c>
      <c r="AC1478" s="463" t="s">
        <v>9564</v>
      </c>
      <c r="AD1478" s="463"/>
      <c r="AE1478" s="463"/>
      <c r="AF1478" s="463"/>
      <c r="AG1478" s="463"/>
      <c r="AH1478" s="463"/>
      <c r="AI1478" s="463"/>
      <c r="AJ1478" s="460"/>
      <c r="AK1478" s="460"/>
      <c r="AL1478" s="460"/>
      <c r="AM1478" s="460"/>
      <c r="AN1478" s="460"/>
      <c r="AO1478" s="460"/>
      <c r="AP1478" s="463" t="s">
        <v>289</v>
      </c>
      <c r="AQ1478" s="463">
        <v>0</v>
      </c>
      <c r="AT1478" s="177" t="s">
        <v>1069</v>
      </c>
      <c r="AU1478" s="594" t="s">
        <v>8874</v>
      </c>
      <c r="AV1478" s="392" t="s">
        <v>9565</v>
      </c>
      <c r="AW1478" s="595" t="s">
        <v>8872</v>
      </c>
      <c r="AX1478" s="450" t="s">
        <v>8872</v>
      </c>
    </row>
    <row r="1479" spans="1:50" ht="35.15" hidden="1" customHeight="1">
      <c r="A1479" s="149">
        <v>1475</v>
      </c>
      <c r="B1479" s="597" t="s">
        <v>6270</v>
      </c>
      <c r="C1479" s="597"/>
      <c r="D1479" s="597" t="s">
        <v>9566</v>
      </c>
      <c r="E1479" s="597" t="s">
        <v>9567</v>
      </c>
      <c r="F1479" s="597" t="s">
        <v>281</v>
      </c>
      <c r="G1479" s="597">
        <v>1</v>
      </c>
      <c r="H1479" s="597">
        <v>0</v>
      </c>
      <c r="I1479" s="597" t="s">
        <v>9420</v>
      </c>
      <c r="J1479" s="597" t="s">
        <v>9568</v>
      </c>
      <c r="K1479" s="597" t="s">
        <v>9432</v>
      </c>
      <c r="L1479" s="597" t="s">
        <v>675</v>
      </c>
      <c r="M1479" s="597" t="s">
        <v>285</v>
      </c>
      <c r="N1479" s="597" t="s">
        <v>9569</v>
      </c>
      <c r="O1479" s="597" t="s">
        <v>9569</v>
      </c>
      <c r="P1479" s="597" t="s">
        <v>9570</v>
      </c>
      <c r="Q1479" s="597">
        <v>11039</v>
      </c>
      <c r="R1479" s="621">
        <v>10103</v>
      </c>
      <c r="S1479" s="621">
        <v>9903</v>
      </c>
      <c r="T1479" s="621">
        <v>120</v>
      </c>
      <c r="U1479" s="621">
        <v>80</v>
      </c>
      <c r="V1479" s="621">
        <v>200</v>
      </c>
      <c r="W1479" s="622">
        <v>0.98019999999999996</v>
      </c>
      <c r="X1479" s="464">
        <v>1</v>
      </c>
      <c r="Y1479" s="464">
        <v>1</v>
      </c>
      <c r="Z1479" s="464">
        <v>1</v>
      </c>
      <c r="AA1479" s="464">
        <v>1</v>
      </c>
      <c r="AB1479" s="464" t="s">
        <v>6270</v>
      </c>
      <c r="AC1479" s="463" t="s">
        <v>9571</v>
      </c>
      <c r="AD1479" s="463"/>
      <c r="AE1479" s="463"/>
      <c r="AF1479" s="463"/>
      <c r="AG1479" s="463"/>
      <c r="AH1479" s="463"/>
      <c r="AI1479" s="463"/>
      <c r="AJ1479" s="460"/>
      <c r="AK1479" s="460"/>
      <c r="AL1479" s="460"/>
      <c r="AM1479" s="460"/>
      <c r="AN1479" s="460"/>
      <c r="AO1479" s="460"/>
      <c r="AP1479" s="463" t="s">
        <v>289</v>
      </c>
      <c r="AQ1479" s="463">
        <v>0</v>
      </c>
      <c r="AT1479" s="177" t="s">
        <v>1069</v>
      </c>
      <c r="AU1479" s="392" t="s">
        <v>8879</v>
      </c>
      <c r="AV1479" s="392" t="s">
        <v>9572</v>
      </c>
      <c r="AW1479" s="392" t="s">
        <v>9573</v>
      </c>
      <c r="AX1479" s="450" t="s">
        <v>8877</v>
      </c>
    </row>
    <row r="1480" spans="1:50" ht="35.15" hidden="1" customHeight="1">
      <c r="A1480" s="149">
        <v>1476</v>
      </c>
      <c r="B1480" s="597" t="s">
        <v>6270</v>
      </c>
      <c r="C1480" s="597"/>
      <c r="D1480" s="597" t="s">
        <v>9574</v>
      </c>
      <c r="E1480" s="597" t="s">
        <v>9575</v>
      </c>
      <c r="F1480" s="597" t="s">
        <v>281</v>
      </c>
      <c r="G1480" s="597">
        <v>1</v>
      </c>
      <c r="H1480" s="597">
        <v>0</v>
      </c>
      <c r="I1480" s="597" t="s">
        <v>9420</v>
      </c>
      <c r="J1480" s="597" t="s">
        <v>9576</v>
      </c>
      <c r="K1480" s="597" t="s">
        <v>9438</v>
      </c>
      <c r="L1480" s="597" t="s">
        <v>675</v>
      </c>
      <c r="M1480" s="597" t="s">
        <v>285</v>
      </c>
      <c r="N1480" s="597" t="s">
        <v>9575</v>
      </c>
      <c r="O1480" s="597" t="s">
        <v>9575</v>
      </c>
      <c r="P1480" s="597" t="s">
        <v>9577</v>
      </c>
      <c r="Q1480" s="597">
        <v>21328</v>
      </c>
      <c r="R1480" s="621">
        <v>23305</v>
      </c>
      <c r="S1480" s="621">
        <v>22659</v>
      </c>
      <c r="T1480" s="621">
        <v>407</v>
      </c>
      <c r="U1480" s="621">
        <v>239</v>
      </c>
      <c r="V1480" s="621">
        <v>646</v>
      </c>
      <c r="W1480" s="622">
        <v>0.97230000000000005</v>
      </c>
      <c r="X1480" s="464">
        <v>0</v>
      </c>
      <c r="Y1480" s="464">
        <v>1</v>
      </c>
      <c r="Z1480" s="464">
        <v>1</v>
      </c>
      <c r="AA1480" s="464">
        <v>0</v>
      </c>
      <c r="AB1480" s="464" t="s">
        <v>6270</v>
      </c>
      <c r="AC1480" s="463" t="s">
        <v>9578</v>
      </c>
      <c r="AD1480" s="463"/>
      <c r="AE1480" s="463"/>
      <c r="AF1480" s="463"/>
      <c r="AG1480" s="463"/>
      <c r="AH1480" s="463"/>
      <c r="AI1480" s="463"/>
      <c r="AJ1480" s="460"/>
      <c r="AK1480" s="460"/>
      <c r="AL1480" s="460"/>
      <c r="AM1480" s="460"/>
      <c r="AN1480" s="460"/>
      <c r="AO1480" s="460"/>
      <c r="AP1480" s="463" t="s">
        <v>289</v>
      </c>
      <c r="AQ1480" s="463">
        <v>0</v>
      </c>
      <c r="AT1480" s="177" t="s">
        <v>1069</v>
      </c>
      <c r="AU1480" s="594" t="s">
        <v>8885</v>
      </c>
      <c r="AV1480" s="392" t="s">
        <v>9579</v>
      </c>
      <c r="AW1480" s="595" t="s">
        <v>8883</v>
      </c>
      <c r="AX1480" s="450" t="s">
        <v>8883</v>
      </c>
    </row>
    <row r="1481" spans="1:50" ht="35.15" hidden="1" customHeight="1">
      <c r="A1481" s="149">
        <v>1477</v>
      </c>
      <c r="B1481" s="597" t="s">
        <v>6270</v>
      </c>
      <c r="C1481" s="597"/>
      <c r="D1481" s="597" t="s">
        <v>9580</v>
      </c>
      <c r="E1481" s="597" t="s">
        <v>9581</v>
      </c>
      <c r="F1481" s="597" t="s">
        <v>281</v>
      </c>
      <c r="G1481" s="597">
        <v>1</v>
      </c>
      <c r="H1481" s="597">
        <v>0</v>
      </c>
      <c r="I1481" s="597" t="s">
        <v>9420</v>
      </c>
      <c r="J1481" s="597" t="s">
        <v>9547</v>
      </c>
      <c r="K1481" s="597" t="s">
        <v>9438</v>
      </c>
      <c r="L1481" s="597" t="s">
        <v>675</v>
      </c>
      <c r="M1481" s="597" t="s">
        <v>285</v>
      </c>
      <c r="N1481" s="597" t="s">
        <v>9581</v>
      </c>
      <c r="O1481" s="597" t="s">
        <v>9581</v>
      </c>
      <c r="P1481" s="597" t="s">
        <v>9582</v>
      </c>
      <c r="Q1481" s="597">
        <v>16225</v>
      </c>
      <c r="R1481" s="621">
        <v>16520</v>
      </c>
      <c r="S1481" s="621">
        <v>16210</v>
      </c>
      <c r="T1481" s="621">
        <v>175</v>
      </c>
      <c r="U1481" s="621">
        <v>135</v>
      </c>
      <c r="V1481" s="621">
        <v>310</v>
      </c>
      <c r="W1481" s="622">
        <v>0.98119999999999996</v>
      </c>
      <c r="X1481" s="464">
        <v>1</v>
      </c>
      <c r="Y1481" s="464">
        <v>1</v>
      </c>
      <c r="Z1481" s="464">
        <v>1</v>
      </c>
      <c r="AA1481" s="464">
        <v>1</v>
      </c>
      <c r="AB1481" s="464" t="s">
        <v>6270</v>
      </c>
      <c r="AC1481" s="463" t="s">
        <v>9583</v>
      </c>
      <c r="AD1481" s="463"/>
      <c r="AE1481" s="463"/>
      <c r="AF1481" s="463"/>
      <c r="AG1481" s="463"/>
      <c r="AH1481" s="463"/>
      <c r="AI1481" s="463"/>
      <c r="AJ1481" s="460"/>
      <c r="AK1481" s="460"/>
      <c r="AL1481" s="460"/>
      <c r="AM1481" s="460"/>
      <c r="AN1481" s="460"/>
      <c r="AO1481" s="460"/>
      <c r="AP1481" s="463" t="s">
        <v>289</v>
      </c>
      <c r="AQ1481" s="463">
        <v>0</v>
      </c>
      <c r="AT1481" s="177" t="s">
        <v>1069</v>
      </c>
      <c r="AU1481" s="594" t="s">
        <v>8886</v>
      </c>
      <c r="AV1481" s="392" t="s">
        <v>9584</v>
      </c>
      <c r="AW1481" s="595" t="s">
        <v>9585</v>
      </c>
      <c r="AX1481" s="450" t="s">
        <v>8883</v>
      </c>
    </row>
    <row r="1482" spans="1:50" ht="35.15" hidden="1" customHeight="1">
      <c r="A1482" s="149">
        <v>1478</v>
      </c>
      <c r="B1482" s="597" t="s">
        <v>1069</v>
      </c>
      <c r="C1482" s="597"/>
      <c r="D1482" s="597" t="s">
        <v>9586</v>
      </c>
      <c r="E1482" s="597" t="s">
        <v>9587</v>
      </c>
      <c r="F1482" s="597" t="s">
        <v>281</v>
      </c>
      <c r="G1482" s="597">
        <v>1</v>
      </c>
      <c r="H1482" s="597">
        <v>0</v>
      </c>
      <c r="I1482" s="597" t="s">
        <v>9420</v>
      </c>
      <c r="J1482" s="597" t="s">
        <v>9588</v>
      </c>
      <c r="K1482" s="597" t="s">
        <v>2605</v>
      </c>
      <c r="L1482" s="597" t="s">
        <v>1116</v>
      </c>
      <c r="M1482" s="597" t="s">
        <v>285</v>
      </c>
      <c r="N1482" s="597" t="s">
        <v>9587</v>
      </c>
      <c r="O1482" s="597" t="s">
        <v>9587</v>
      </c>
      <c r="P1482" s="597" t="s">
        <v>9589</v>
      </c>
      <c r="Q1482" s="597">
        <v>10541</v>
      </c>
      <c r="R1482" s="621">
        <v>10179</v>
      </c>
      <c r="S1482" s="621">
        <v>10079</v>
      </c>
      <c r="T1482" s="621">
        <v>100</v>
      </c>
      <c r="U1482" s="621">
        <v>0</v>
      </c>
      <c r="V1482" s="621">
        <v>100</v>
      </c>
      <c r="W1482" s="622">
        <v>0.99019999999999997</v>
      </c>
      <c r="X1482" s="464">
        <v>1</v>
      </c>
      <c r="Y1482" s="464">
        <v>1</v>
      </c>
      <c r="Z1482" s="464">
        <v>0</v>
      </c>
      <c r="AA1482" s="464">
        <v>0</v>
      </c>
      <c r="AB1482" s="464" t="s">
        <v>1069</v>
      </c>
      <c r="AC1482" s="463" t="s">
        <v>9590</v>
      </c>
      <c r="AD1482" s="463"/>
      <c r="AE1482" s="463"/>
      <c r="AF1482" s="463"/>
      <c r="AG1482" s="463"/>
      <c r="AH1482" s="463"/>
      <c r="AI1482" s="463"/>
      <c r="AJ1482" s="460"/>
      <c r="AK1482" s="460"/>
      <c r="AL1482" s="460"/>
      <c r="AM1482" s="460"/>
      <c r="AN1482" s="460"/>
      <c r="AO1482" s="460"/>
      <c r="AP1482" s="463" t="s">
        <v>289</v>
      </c>
      <c r="AQ1482" s="463">
        <v>0</v>
      </c>
      <c r="AT1482" s="177" t="s">
        <v>1319</v>
      </c>
      <c r="AU1482" s="392" t="s">
        <v>8892</v>
      </c>
      <c r="AV1482" s="392" t="s">
        <v>9591</v>
      </c>
      <c r="AW1482" s="392" t="s">
        <v>8890</v>
      </c>
      <c r="AX1482" s="450" t="s">
        <v>8890</v>
      </c>
    </row>
    <row r="1483" spans="1:50" ht="35.15" hidden="1" customHeight="1">
      <c r="A1483" s="149">
        <v>1479</v>
      </c>
      <c r="B1483" s="597" t="s">
        <v>1069</v>
      </c>
      <c r="C1483" s="597"/>
      <c r="D1483" s="597" t="s">
        <v>9592</v>
      </c>
      <c r="E1483" s="597" t="s">
        <v>9593</v>
      </c>
      <c r="F1483" s="597" t="s">
        <v>281</v>
      </c>
      <c r="G1483" s="597">
        <v>1</v>
      </c>
      <c r="H1483" s="597">
        <v>0</v>
      </c>
      <c r="I1483" s="597" t="s">
        <v>9420</v>
      </c>
      <c r="J1483" s="597" t="s">
        <v>9588</v>
      </c>
      <c r="K1483" s="597" t="s">
        <v>2605</v>
      </c>
      <c r="L1483" s="597" t="s">
        <v>1116</v>
      </c>
      <c r="M1483" s="597" t="s">
        <v>285</v>
      </c>
      <c r="N1483" s="597" t="s">
        <v>9593</v>
      </c>
      <c r="O1483" s="597" t="s">
        <v>9593</v>
      </c>
      <c r="P1483" s="597" t="s">
        <v>9594</v>
      </c>
      <c r="Q1483" s="597">
        <v>16187</v>
      </c>
      <c r="R1483" s="621">
        <v>15618</v>
      </c>
      <c r="S1483" s="621">
        <v>15411</v>
      </c>
      <c r="T1483" s="621">
        <v>170</v>
      </c>
      <c r="U1483" s="621">
        <v>37</v>
      </c>
      <c r="V1483" s="621">
        <v>207</v>
      </c>
      <c r="W1483" s="622">
        <v>0.98670000000000002</v>
      </c>
      <c r="X1483" s="464">
        <v>1</v>
      </c>
      <c r="Y1483" s="464">
        <v>1</v>
      </c>
      <c r="Z1483" s="464">
        <v>1</v>
      </c>
      <c r="AA1483" s="464">
        <v>1</v>
      </c>
      <c r="AB1483" s="464" t="s">
        <v>1069</v>
      </c>
      <c r="AC1483" s="463" t="s">
        <v>9595</v>
      </c>
      <c r="AD1483" s="463"/>
      <c r="AE1483" s="463"/>
      <c r="AF1483" s="463"/>
      <c r="AG1483" s="463"/>
      <c r="AH1483" s="463"/>
      <c r="AI1483" s="463"/>
      <c r="AJ1483" s="460"/>
      <c r="AK1483" s="460"/>
      <c r="AL1483" s="460"/>
      <c r="AM1483" s="460"/>
      <c r="AN1483" s="460"/>
      <c r="AO1483" s="460"/>
      <c r="AP1483" s="463" t="s">
        <v>289</v>
      </c>
      <c r="AQ1483" s="463">
        <v>0</v>
      </c>
      <c r="AT1483" s="177" t="s">
        <v>1319</v>
      </c>
      <c r="AU1483" s="392" t="s">
        <v>8896</v>
      </c>
      <c r="AV1483" s="392" t="s">
        <v>9596</v>
      </c>
      <c r="AW1483" s="392" t="s">
        <v>8758</v>
      </c>
      <c r="AX1483" s="450" t="s">
        <v>8758</v>
      </c>
    </row>
    <row r="1484" spans="1:50" ht="35.15" hidden="1" customHeight="1">
      <c r="A1484" s="149">
        <v>1480</v>
      </c>
      <c r="B1484" s="597" t="s">
        <v>1069</v>
      </c>
      <c r="C1484" s="597"/>
      <c r="D1484" s="597" t="s">
        <v>9597</v>
      </c>
      <c r="E1484" s="597" t="s">
        <v>9598</v>
      </c>
      <c r="F1484" s="597" t="s">
        <v>281</v>
      </c>
      <c r="G1484" s="597">
        <v>1</v>
      </c>
      <c r="H1484" s="597">
        <v>0</v>
      </c>
      <c r="I1484" s="597" t="s">
        <v>9420</v>
      </c>
      <c r="J1484" s="597" t="s">
        <v>9588</v>
      </c>
      <c r="K1484" s="597" t="s">
        <v>2605</v>
      </c>
      <c r="L1484" s="597" t="s">
        <v>1116</v>
      </c>
      <c r="M1484" s="597" t="s">
        <v>285</v>
      </c>
      <c r="N1484" s="597" t="s">
        <v>9598</v>
      </c>
      <c r="O1484" s="597" t="s">
        <v>9598</v>
      </c>
      <c r="P1484" s="597" t="s">
        <v>9599</v>
      </c>
      <c r="Q1484" s="597">
        <v>15050</v>
      </c>
      <c r="R1484" s="621">
        <v>14320</v>
      </c>
      <c r="S1484" s="621">
        <v>14035</v>
      </c>
      <c r="T1484" s="621">
        <v>285</v>
      </c>
      <c r="U1484" s="621">
        <v>0</v>
      </c>
      <c r="V1484" s="621">
        <v>285</v>
      </c>
      <c r="W1484" s="622">
        <v>0.98009999999999997</v>
      </c>
      <c r="X1484" s="464">
        <v>1</v>
      </c>
      <c r="Y1484" s="464">
        <v>1</v>
      </c>
      <c r="Z1484" s="464">
        <v>1</v>
      </c>
      <c r="AA1484" s="464">
        <v>1</v>
      </c>
      <c r="AB1484" s="464" t="s">
        <v>1069</v>
      </c>
      <c r="AC1484" s="463" t="s">
        <v>9600</v>
      </c>
      <c r="AD1484" s="463"/>
      <c r="AE1484" s="463"/>
      <c r="AF1484" s="463"/>
      <c r="AG1484" s="463"/>
      <c r="AH1484" s="463"/>
      <c r="AI1484" s="463"/>
      <c r="AJ1484" s="460"/>
      <c r="AK1484" s="460"/>
      <c r="AL1484" s="460"/>
      <c r="AM1484" s="460"/>
      <c r="AN1484" s="460"/>
      <c r="AO1484" s="460"/>
      <c r="AP1484" s="463" t="s">
        <v>289</v>
      </c>
      <c r="AQ1484" s="463">
        <v>0</v>
      </c>
      <c r="AT1484" s="177" t="s">
        <v>1319</v>
      </c>
      <c r="AU1484" s="392" t="s">
        <v>8902</v>
      </c>
      <c r="AV1484" s="392" t="s">
        <v>9601</v>
      </c>
      <c r="AW1484" s="392" t="s">
        <v>8900</v>
      </c>
      <c r="AX1484" s="450" t="s">
        <v>8900</v>
      </c>
    </row>
    <row r="1485" spans="1:50" ht="35.15" hidden="1" customHeight="1">
      <c r="A1485" s="149">
        <v>1481</v>
      </c>
      <c r="B1485" s="597" t="s">
        <v>6270</v>
      </c>
      <c r="C1485" s="597"/>
      <c r="D1485" s="597" t="s">
        <v>9602</v>
      </c>
      <c r="E1485" s="597" t="s">
        <v>9603</v>
      </c>
      <c r="F1485" s="597" t="s">
        <v>281</v>
      </c>
      <c r="G1485" s="597">
        <v>1</v>
      </c>
      <c r="H1485" s="597">
        <v>0</v>
      </c>
      <c r="I1485" s="597" t="s">
        <v>9420</v>
      </c>
      <c r="J1485" s="597" t="s">
        <v>9514</v>
      </c>
      <c r="K1485" s="597" t="s">
        <v>6270</v>
      </c>
      <c r="L1485" s="597" t="s">
        <v>675</v>
      </c>
      <c r="M1485" s="597" t="s">
        <v>285</v>
      </c>
      <c r="N1485" s="597" t="s">
        <v>9603</v>
      </c>
      <c r="O1485" s="597" t="s">
        <v>9603</v>
      </c>
      <c r="P1485" s="597" t="s">
        <v>9604</v>
      </c>
      <c r="Q1485" s="597">
        <v>7818</v>
      </c>
      <c r="R1485" s="621">
        <v>7753</v>
      </c>
      <c r="S1485" s="621">
        <v>7289</v>
      </c>
      <c r="T1485" s="621">
        <v>332</v>
      </c>
      <c r="U1485" s="621">
        <v>132</v>
      </c>
      <c r="V1485" s="621">
        <v>464</v>
      </c>
      <c r="W1485" s="622">
        <v>0.94020000000000004</v>
      </c>
      <c r="X1485" s="464">
        <v>0</v>
      </c>
      <c r="Y1485" s="464">
        <v>1</v>
      </c>
      <c r="Z1485" s="464">
        <v>1</v>
      </c>
      <c r="AA1485" s="464">
        <v>0</v>
      </c>
      <c r="AB1485" s="464" t="s">
        <v>6270</v>
      </c>
      <c r="AC1485" s="463" t="s">
        <v>9605</v>
      </c>
      <c r="AD1485" s="463"/>
      <c r="AE1485" s="463"/>
      <c r="AF1485" s="463"/>
      <c r="AG1485" s="463"/>
      <c r="AH1485" s="463"/>
      <c r="AI1485" s="463"/>
      <c r="AJ1485" s="460"/>
      <c r="AK1485" s="460"/>
      <c r="AL1485" s="460"/>
      <c r="AM1485" s="460"/>
      <c r="AN1485" s="460"/>
      <c r="AO1485" s="460"/>
      <c r="AP1485" s="463" t="s">
        <v>289</v>
      </c>
      <c r="AQ1485" s="463">
        <v>0</v>
      </c>
      <c r="AT1485" s="177" t="s">
        <v>279</v>
      </c>
      <c r="AU1485" s="392" t="s">
        <v>8909</v>
      </c>
      <c r="AV1485" s="392" t="s">
        <v>9606</v>
      </c>
      <c r="AW1485" s="392" t="s">
        <v>8906</v>
      </c>
      <c r="AX1485" s="450" t="s">
        <v>8906</v>
      </c>
    </row>
    <row r="1486" spans="1:50" ht="35.15" hidden="1" customHeight="1">
      <c r="A1486" s="149">
        <v>1482</v>
      </c>
      <c r="B1486" s="597" t="s">
        <v>6270</v>
      </c>
      <c r="C1486" s="597"/>
      <c r="D1486" s="597" t="s">
        <v>9607</v>
      </c>
      <c r="E1486" s="597" t="s">
        <v>9608</v>
      </c>
      <c r="F1486" s="597" t="s">
        <v>281</v>
      </c>
      <c r="G1486" s="597">
        <v>1</v>
      </c>
      <c r="H1486" s="597">
        <v>0</v>
      </c>
      <c r="I1486" s="597" t="s">
        <v>9420</v>
      </c>
      <c r="J1486" s="597" t="s">
        <v>9452</v>
      </c>
      <c r="K1486" s="597" t="s">
        <v>6270</v>
      </c>
      <c r="L1486" s="597" t="s">
        <v>675</v>
      </c>
      <c r="M1486" s="597" t="s">
        <v>285</v>
      </c>
      <c r="N1486" s="597" t="s">
        <v>9609</v>
      </c>
      <c r="O1486" s="597" t="s">
        <v>9610</v>
      </c>
      <c r="P1486" s="597" t="s">
        <v>9611</v>
      </c>
      <c r="Q1486" s="597">
        <v>15863</v>
      </c>
      <c r="R1486" s="621">
        <v>15279</v>
      </c>
      <c r="S1486" s="621">
        <v>14591</v>
      </c>
      <c r="T1486" s="621">
        <v>584</v>
      </c>
      <c r="U1486" s="621">
        <v>104</v>
      </c>
      <c r="V1486" s="621">
        <v>688</v>
      </c>
      <c r="W1486" s="622">
        <v>0.95499999999999996</v>
      </c>
      <c r="X1486" s="464">
        <v>0</v>
      </c>
      <c r="Y1486" s="464">
        <v>1</v>
      </c>
      <c r="Z1486" s="464">
        <v>1</v>
      </c>
      <c r="AA1486" s="464">
        <v>0</v>
      </c>
      <c r="AB1486" s="464" t="s">
        <v>6270</v>
      </c>
      <c r="AC1486" s="463" t="s">
        <v>9612</v>
      </c>
      <c r="AD1486" s="463"/>
      <c r="AE1486" s="463"/>
      <c r="AF1486" s="463"/>
      <c r="AG1486" s="463"/>
      <c r="AH1486" s="463"/>
      <c r="AI1486" s="463"/>
      <c r="AJ1486" s="460"/>
      <c r="AK1486" s="460"/>
      <c r="AL1486" s="460"/>
      <c r="AM1486" s="460"/>
      <c r="AN1486" s="460"/>
      <c r="AO1486" s="460"/>
      <c r="AP1486" s="463" t="s">
        <v>289</v>
      </c>
      <c r="AQ1486" s="463">
        <v>0</v>
      </c>
      <c r="AT1486" s="177" t="s">
        <v>279</v>
      </c>
      <c r="AU1486" s="392" t="s">
        <v>8910</v>
      </c>
      <c r="AV1486" s="392" t="s">
        <v>9613</v>
      </c>
      <c r="AW1486" s="392" t="s">
        <v>9614</v>
      </c>
      <c r="AX1486" s="450" t="s">
        <v>8906</v>
      </c>
    </row>
    <row r="1487" spans="1:50" ht="35.15" hidden="1" customHeight="1">
      <c r="A1487" s="149">
        <v>1483</v>
      </c>
      <c r="B1487" s="597" t="s">
        <v>6270</v>
      </c>
      <c r="C1487" s="597"/>
      <c r="D1487" s="597" t="s">
        <v>9615</v>
      </c>
      <c r="E1487" s="597" t="s">
        <v>9616</v>
      </c>
      <c r="F1487" s="597" t="s">
        <v>281</v>
      </c>
      <c r="G1487" s="597">
        <v>1</v>
      </c>
      <c r="H1487" s="597">
        <v>0</v>
      </c>
      <c r="I1487" s="597" t="s">
        <v>9420</v>
      </c>
      <c r="J1487" s="597" t="s">
        <v>9431</v>
      </c>
      <c r="K1487" s="597" t="s">
        <v>9432</v>
      </c>
      <c r="L1487" s="597" t="s">
        <v>675</v>
      </c>
      <c r="M1487" s="597" t="s">
        <v>285</v>
      </c>
      <c r="N1487" s="597" t="s">
        <v>9616</v>
      </c>
      <c r="O1487" s="597" t="s">
        <v>9616</v>
      </c>
      <c r="P1487" s="597" t="s">
        <v>9617</v>
      </c>
      <c r="Q1487" s="597">
        <v>28975</v>
      </c>
      <c r="R1487" s="621">
        <v>27619</v>
      </c>
      <c r="S1487" s="621">
        <v>27114</v>
      </c>
      <c r="T1487" s="621">
        <v>325</v>
      </c>
      <c r="U1487" s="621">
        <v>112</v>
      </c>
      <c r="V1487" s="621">
        <v>505</v>
      </c>
      <c r="W1487" s="622">
        <v>0.98170000000000002</v>
      </c>
      <c r="X1487" s="464">
        <v>1</v>
      </c>
      <c r="Y1487" s="464">
        <v>1</v>
      </c>
      <c r="Z1487" s="464">
        <v>1</v>
      </c>
      <c r="AA1487" s="464">
        <v>1</v>
      </c>
      <c r="AB1487" s="464" t="s">
        <v>6270</v>
      </c>
      <c r="AC1487" s="463" t="s">
        <v>9618</v>
      </c>
      <c r="AD1487" s="463"/>
      <c r="AE1487" s="463"/>
      <c r="AF1487" s="463"/>
      <c r="AG1487" s="463"/>
      <c r="AH1487" s="463"/>
      <c r="AI1487" s="463"/>
      <c r="AJ1487" s="460"/>
      <c r="AK1487" s="460"/>
      <c r="AL1487" s="460"/>
      <c r="AM1487" s="460"/>
      <c r="AN1487" s="460"/>
      <c r="AO1487" s="460"/>
      <c r="AP1487" s="463" t="s">
        <v>289</v>
      </c>
      <c r="AQ1487" s="463">
        <v>0</v>
      </c>
      <c r="AT1487" s="177" t="s">
        <v>279</v>
      </c>
      <c r="AU1487" s="392" t="s">
        <v>8915</v>
      </c>
      <c r="AV1487" s="392" t="s">
        <v>9619</v>
      </c>
      <c r="AW1487" s="392" t="s">
        <v>8913</v>
      </c>
      <c r="AX1487" s="450" t="s">
        <v>8913</v>
      </c>
    </row>
    <row r="1488" spans="1:50" ht="35.15" hidden="1" customHeight="1">
      <c r="A1488" s="149">
        <v>1484</v>
      </c>
      <c r="B1488" s="597" t="s">
        <v>6270</v>
      </c>
      <c r="C1488" s="597"/>
      <c r="D1488" s="597" t="s">
        <v>9620</v>
      </c>
      <c r="E1488" s="597" t="s">
        <v>9621</v>
      </c>
      <c r="F1488" s="597" t="s">
        <v>281</v>
      </c>
      <c r="G1488" s="597">
        <v>1</v>
      </c>
      <c r="H1488" s="597">
        <v>0</v>
      </c>
      <c r="I1488" s="597" t="s">
        <v>9420</v>
      </c>
      <c r="J1488" s="597" t="s">
        <v>9621</v>
      </c>
      <c r="K1488" s="597" t="s">
        <v>9432</v>
      </c>
      <c r="L1488" s="597" t="s">
        <v>675</v>
      </c>
      <c r="M1488" s="597" t="s">
        <v>285</v>
      </c>
      <c r="N1488" s="597" t="s">
        <v>9621</v>
      </c>
      <c r="O1488" s="597" t="s">
        <v>9621</v>
      </c>
      <c r="P1488" s="597" t="s">
        <v>9622</v>
      </c>
      <c r="Q1488" s="597">
        <v>9130</v>
      </c>
      <c r="R1488" s="621">
        <v>8864</v>
      </c>
      <c r="S1488" s="621">
        <v>8688</v>
      </c>
      <c r="T1488" s="621">
        <v>129</v>
      </c>
      <c r="U1488" s="621">
        <v>47</v>
      </c>
      <c r="V1488" s="621">
        <v>176</v>
      </c>
      <c r="W1488" s="622">
        <v>0.98009999999999997</v>
      </c>
      <c r="X1488" s="464">
        <v>1</v>
      </c>
      <c r="Y1488" s="464">
        <v>1</v>
      </c>
      <c r="Z1488" s="464">
        <v>1</v>
      </c>
      <c r="AA1488" s="464">
        <v>1</v>
      </c>
      <c r="AB1488" s="464" t="s">
        <v>6270</v>
      </c>
      <c r="AC1488" s="463" t="s">
        <v>9623</v>
      </c>
      <c r="AD1488" s="463"/>
      <c r="AE1488" s="463"/>
      <c r="AF1488" s="463"/>
      <c r="AG1488" s="463"/>
      <c r="AH1488" s="463"/>
      <c r="AI1488" s="463"/>
      <c r="AJ1488" s="460"/>
      <c r="AK1488" s="460"/>
      <c r="AL1488" s="460"/>
      <c r="AM1488" s="460"/>
      <c r="AN1488" s="460"/>
      <c r="AO1488" s="460"/>
      <c r="AP1488" s="463" t="s">
        <v>289</v>
      </c>
      <c r="AQ1488" s="463">
        <v>0</v>
      </c>
      <c r="AT1488" s="177" t="s">
        <v>1069</v>
      </c>
      <c r="AU1488" s="392" t="s">
        <v>8921</v>
      </c>
      <c r="AV1488" s="392" t="s">
        <v>9624</v>
      </c>
      <c r="AW1488" s="392" t="s">
        <v>9625</v>
      </c>
      <c r="AX1488" s="450" t="s">
        <v>8919</v>
      </c>
    </row>
    <row r="1489" spans="1:50" ht="35.15" hidden="1" customHeight="1">
      <c r="A1489" s="149">
        <v>1485</v>
      </c>
      <c r="B1489" s="597" t="s">
        <v>6270</v>
      </c>
      <c r="C1489" s="597"/>
      <c r="D1489" s="597" t="s">
        <v>9626</v>
      </c>
      <c r="E1489" s="597" t="s">
        <v>9627</v>
      </c>
      <c r="F1489" s="597" t="s">
        <v>281</v>
      </c>
      <c r="G1489" s="597">
        <v>1</v>
      </c>
      <c r="H1489" s="597">
        <v>0</v>
      </c>
      <c r="I1489" s="597" t="s">
        <v>9420</v>
      </c>
      <c r="J1489" s="597" t="s">
        <v>9481</v>
      </c>
      <c r="K1489" s="597" t="s">
        <v>6273</v>
      </c>
      <c r="L1489" s="597" t="s">
        <v>675</v>
      </c>
      <c r="M1489" s="597" t="s">
        <v>285</v>
      </c>
      <c r="N1489" s="597" t="s">
        <v>9627</v>
      </c>
      <c r="O1489" s="597" t="s">
        <v>9628</v>
      </c>
      <c r="P1489" s="597" t="s">
        <v>9629</v>
      </c>
      <c r="Q1489" s="597">
        <v>9521</v>
      </c>
      <c r="R1489" s="621">
        <v>8776</v>
      </c>
      <c r="S1489" s="621">
        <v>8690</v>
      </c>
      <c r="T1489" s="621">
        <v>53</v>
      </c>
      <c r="U1489" s="621">
        <v>33</v>
      </c>
      <c r="V1489" s="621">
        <v>86</v>
      </c>
      <c r="W1489" s="622">
        <v>0.99019999999999997</v>
      </c>
      <c r="X1489" s="464">
        <v>1</v>
      </c>
      <c r="Y1489" s="464">
        <v>1</v>
      </c>
      <c r="Z1489" s="464">
        <v>1</v>
      </c>
      <c r="AA1489" s="464">
        <v>1</v>
      </c>
      <c r="AB1489" s="464" t="s">
        <v>6270</v>
      </c>
      <c r="AC1489" s="463" t="s">
        <v>9630</v>
      </c>
      <c r="AD1489" s="463"/>
      <c r="AE1489" s="463"/>
      <c r="AF1489" s="463"/>
      <c r="AG1489" s="463"/>
      <c r="AH1489" s="463"/>
      <c r="AI1489" s="463"/>
      <c r="AJ1489" s="460"/>
      <c r="AK1489" s="460"/>
      <c r="AL1489" s="460"/>
      <c r="AM1489" s="460"/>
      <c r="AN1489" s="460"/>
      <c r="AO1489" s="460"/>
      <c r="AP1489" s="463" t="s">
        <v>289</v>
      </c>
      <c r="AQ1489" s="463">
        <v>0</v>
      </c>
      <c r="AT1489" s="177" t="s">
        <v>1319</v>
      </c>
      <c r="AU1489" s="392" t="s">
        <v>8927</v>
      </c>
      <c r="AV1489" s="392" t="s">
        <v>9631</v>
      </c>
      <c r="AW1489" s="392" t="s">
        <v>9632</v>
      </c>
      <c r="AX1489" s="450" t="s">
        <v>8924</v>
      </c>
    </row>
    <row r="1490" spans="1:50" ht="35.15" hidden="1" customHeight="1">
      <c r="A1490" s="149">
        <v>1486</v>
      </c>
      <c r="B1490" s="597" t="s">
        <v>6270</v>
      </c>
      <c r="C1490" s="597"/>
      <c r="D1490" s="597" t="s">
        <v>9633</v>
      </c>
      <c r="E1490" s="597" t="s">
        <v>9634</v>
      </c>
      <c r="F1490" s="597" t="s">
        <v>281</v>
      </c>
      <c r="G1490" s="597">
        <v>1</v>
      </c>
      <c r="H1490" s="597">
        <v>0</v>
      </c>
      <c r="I1490" s="597" t="s">
        <v>9420</v>
      </c>
      <c r="J1490" s="597" t="s">
        <v>9452</v>
      </c>
      <c r="K1490" s="597" t="s">
        <v>6273</v>
      </c>
      <c r="L1490" s="597" t="s">
        <v>675</v>
      </c>
      <c r="M1490" s="597" t="s">
        <v>285</v>
      </c>
      <c r="N1490" s="597" t="s">
        <v>9635</v>
      </c>
      <c r="O1490" s="597" t="s">
        <v>9635</v>
      </c>
      <c r="P1490" s="597" t="s">
        <v>9636</v>
      </c>
      <c r="Q1490" s="597">
        <v>20155</v>
      </c>
      <c r="R1490" s="621">
        <v>19501</v>
      </c>
      <c r="S1490" s="621">
        <v>18914</v>
      </c>
      <c r="T1490" s="621">
        <v>569</v>
      </c>
      <c r="U1490" s="621">
        <v>18</v>
      </c>
      <c r="V1490" s="621">
        <v>587</v>
      </c>
      <c r="W1490" s="622">
        <v>0.96989999999999998</v>
      </c>
      <c r="X1490" s="464">
        <v>0</v>
      </c>
      <c r="Y1490" s="464">
        <v>1</v>
      </c>
      <c r="Z1490" s="464">
        <v>1</v>
      </c>
      <c r="AA1490" s="464">
        <v>0</v>
      </c>
      <c r="AB1490" s="464" t="s">
        <v>6270</v>
      </c>
      <c r="AC1490" s="463" t="s">
        <v>9637</v>
      </c>
      <c r="AD1490" s="463"/>
      <c r="AE1490" s="463"/>
      <c r="AF1490" s="463"/>
      <c r="AG1490" s="463"/>
      <c r="AH1490" s="463"/>
      <c r="AI1490" s="463"/>
      <c r="AJ1490" s="460"/>
      <c r="AK1490" s="460"/>
      <c r="AL1490" s="460"/>
      <c r="AM1490" s="460"/>
      <c r="AN1490" s="460"/>
      <c r="AO1490" s="460"/>
      <c r="AP1490" s="463" t="s">
        <v>289</v>
      </c>
      <c r="AQ1490" s="463">
        <v>0</v>
      </c>
      <c r="AT1490" s="177" t="s">
        <v>1319</v>
      </c>
      <c r="AU1490" s="392" t="s">
        <v>8934</v>
      </c>
      <c r="AV1490" s="392" t="s">
        <v>9638</v>
      </c>
      <c r="AW1490" s="392" t="s">
        <v>8930</v>
      </c>
      <c r="AX1490" s="450" t="s">
        <v>8930</v>
      </c>
    </row>
    <row r="1491" spans="1:50" ht="35.15" hidden="1" customHeight="1">
      <c r="A1491" s="149">
        <v>1487</v>
      </c>
      <c r="B1491" s="597" t="s">
        <v>6270</v>
      </c>
      <c r="C1491" s="597"/>
      <c r="D1491" s="597" t="s">
        <v>9639</v>
      </c>
      <c r="E1491" s="597" t="s">
        <v>9640</v>
      </c>
      <c r="F1491" s="597" t="s">
        <v>281</v>
      </c>
      <c r="G1491" s="597">
        <v>1</v>
      </c>
      <c r="H1491" s="597">
        <v>0</v>
      </c>
      <c r="I1491" s="597" t="s">
        <v>9420</v>
      </c>
      <c r="J1491" s="597" t="s">
        <v>9459</v>
      </c>
      <c r="K1491" s="597" t="s">
        <v>6273</v>
      </c>
      <c r="L1491" s="597" t="s">
        <v>675</v>
      </c>
      <c r="M1491" s="597" t="s">
        <v>285</v>
      </c>
      <c r="N1491" s="597" t="s">
        <v>9640</v>
      </c>
      <c r="O1491" s="597" t="s">
        <v>9641</v>
      </c>
      <c r="P1491" s="597" t="s">
        <v>9642</v>
      </c>
      <c r="Q1491" s="597">
        <v>6533</v>
      </c>
      <c r="R1491" s="621">
        <v>6533</v>
      </c>
      <c r="S1491" s="621">
        <v>6533</v>
      </c>
      <c r="T1491" s="621">
        <v>0</v>
      </c>
      <c r="U1491" s="621">
        <v>0</v>
      </c>
      <c r="V1491" s="621">
        <v>0</v>
      </c>
      <c r="W1491" s="622">
        <v>1</v>
      </c>
      <c r="X1491" s="464">
        <v>1</v>
      </c>
      <c r="Y1491" s="464">
        <v>1</v>
      </c>
      <c r="Z1491" s="464">
        <v>1</v>
      </c>
      <c r="AA1491" s="464">
        <v>1</v>
      </c>
      <c r="AB1491" s="464" t="s">
        <v>6270</v>
      </c>
      <c r="AC1491" s="463" t="s">
        <v>9643</v>
      </c>
      <c r="AD1491" s="463"/>
      <c r="AE1491" s="463"/>
      <c r="AF1491" s="463"/>
      <c r="AG1491" s="463"/>
      <c r="AH1491" s="463"/>
      <c r="AI1491" s="463"/>
      <c r="AJ1491" s="460"/>
      <c r="AK1491" s="460"/>
      <c r="AL1491" s="460"/>
      <c r="AM1491" s="460"/>
      <c r="AN1491" s="460"/>
      <c r="AO1491" s="460"/>
      <c r="AP1491" s="463" t="s">
        <v>289</v>
      </c>
      <c r="AQ1491" s="463">
        <v>0</v>
      </c>
      <c r="AT1491" s="177" t="s">
        <v>1319</v>
      </c>
      <c r="AU1491" s="392" t="s">
        <v>8939</v>
      </c>
      <c r="AV1491" s="392" t="s">
        <v>9644</v>
      </c>
      <c r="AW1491" s="392" t="s">
        <v>8937</v>
      </c>
      <c r="AX1491" s="450" t="s">
        <v>8937</v>
      </c>
    </row>
    <row r="1492" spans="1:50" ht="35.15" hidden="1" customHeight="1">
      <c r="A1492" s="149">
        <v>1488</v>
      </c>
      <c r="B1492" s="597" t="s">
        <v>6270</v>
      </c>
      <c r="C1492" s="597"/>
      <c r="D1492" s="597" t="s">
        <v>9645</v>
      </c>
      <c r="E1492" s="597" t="s">
        <v>9646</v>
      </c>
      <c r="F1492" s="597" t="s">
        <v>281</v>
      </c>
      <c r="G1492" s="597">
        <v>1</v>
      </c>
      <c r="H1492" s="597">
        <v>0</v>
      </c>
      <c r="I1492" s="597" t="s">
        <v>9420</v>
      </c>
      <c r="J1492" s="597" t="s">
        <v>9521</v>
      </c>
      <c r="K1492" s="597" t="s">
        <v>6273</v>
      </c>
      <c r="L1492" s="597" t="s">
        <v>675</v>
      </c>
      <c r="M1492" s="597" t="s">
        <v>285</v>
      </c>
      <c r="N1492" s="597" t="s">
        <v>9646</v>
      </c>
      <c r="O1492" s="597" t="s">
        <v>9647</v>
      </c>
      <c r="P1492" s="597" t="s">
        <v>9648</v>
      </c>
      <c r="Q1492" s="597">
        <v>8416</v>
      </c>
      <c r="R1492" s="621">
        <v>7729</v>
      </c>
      <c r="S1492" s="621">
        <v>7601</v>
      </c>
      <c r="T1492" s="621">
        <v>80</v>
      </c>
      <c r="U1492" s="621">
        <v>48</v>
      </c>
      <c r="V1492" s="621">
        <v>128</v>
      </c>
      <c r="W1492" s="622">
        <v>0.98340000000000005</v>
      </c>
      <c r="X1492" s="464">
        <v>1</v>
      </c>
      <c r="Y1492" s="464">
        <v>1</v>
      </c>
      <c r="Z1492" s="464">
        <v>0</v>
      </c>
      <c r="AA1492" s="464">
        <v>0</v>
      </c>
      <c r="AB1492" s="464" t="s">
        <v>6270</v>
      </c>
      <c r="AC1492" s="463" t="s">
        <v>9649</v>
      </c>
      <c r="AD1492" s="463"/>
      <c r="AE1492" s="463"/>
      <c r="AF1492" s="463"/>
      <c r="AG1492" s="463"/>
      <c r="AH1492" s="463"/>
      <c r="AI1492" s="463"/>
      <c r="AJ1492" s="460"/>
      <c r="AK1492" s="460"/>
      <c r="AL1492" s="460"/>
      <c r="AM1492" s="460"/>
      <c r="AN1492" s="460"/>
      <c r="AO1492" s="460"/>
      <c r="AP1492" s="463" t="s">
        <v>289</v>
      </c>
      <c r="AQ1492" s="463">
        <v>0</v>
      </c>
      <c r="AT1492" s="177" t="s">
        <v>279</v>
      </c>
      <c r="AU1492" s="392" t="s">
        <v>8945</v>
      </c>
      <c r="AV1492" s="392" t="s">
        <v>9650</v>
      </c>
      <c r="AW1492" s="392" t="s">
        <v>9651</v>
      </c>
      <c r="AX1492" s="450" t="s">
        <v>8943</v>
      </c>
    </row>
    <row r="1493" spans="1:50" ht="35.15" hidden="1" customHeight="1">
      <c r="A1493" s="149">
        <v>1489</v>
      </c>
      <c r="B1493" s="597" t="s">
        <v>1069</v>
      </c>
      <c r="C1493" s="597"/>
      <c r="D1493" s="597" t="s">
        <v>9652</v>
      </c>
      <c r="E1493" s="597" t="s">
        <v>9653</v>
      </c>
      <c r="F1493" s="597" t="s">
        <v>281</v>
      </c>
      <c r="G1493" s="597">
        <v>1</v>
      </c>
      <c r="H1493" s="597">
        <v>0</v>
      </c>
      <c r="I1493" s="597" t="s">
        <v>9420</v>
      </c>
      <c r="J1493" s="597" t="s">
        <v>9459</v>
      </c>
      <c r="K1493" s="597" t="s">
        <v>2605</v>
      </c>
      <c r="L1493" s="597" t="s">
        <v>1116</v>
      </c>
      <c r="M1493" s="597" t="s">
        <v>285</v>
      </c>
      <c r="N1493" s="597" t="s">
        <v>9653</v>
      </c>
      <c r="O1493" s="597" t="s">
        <v>9653</v>
      </c>
      <c r="P1493" s="597" t="s">
        <v>9654</v>
      </c>
      <c r="Q1493" s="597">
        <v>7890</v>
      </c>
      <c r="R1493" s="621">
        <v>7826</v>
      </c>
      <c r="S1493" s="621">
        <v>7726</v>
      </c>
      <c r="T1493" s="621">
        <v>8</v>
      </c>
      <c r="U1493" s="621">
        <v>92</v>
      </c>
      <c r="V1493" s="621">
        <v>100</v>
      </c>
      <c r="W1493" s="622">
        <v>0.98719999999999997</v>
      </c>
      <c r="X1493" s="464">
        <v>1</v>
      </c>
      <c r="Y1493" s="464">
        <v>1</v>
      </c>
      <c r="Z1493" s="464">
        <v>1</v>
      </c>
      <c r="AA1493" s="464">
        <v>1</v>
      </c>
      <c r="AB1493" s="464" t="s">
        <v>1069</v>
      </c>
      <c r="AC1493" s="463" t="s">
        <v>9655</v>
      </c>
      <c r="AD1493" s="463"/>
      <c r="AE1493" s="463"/>
      <c r="AF1493" s="463"/>
      <c r="AG1493" s="463"/>
      <c r="AH1493" s="463"/>
      <c r="AI1493" s="463"/>
      <c r="AJ1493" s="460"/>
      <c r="AK1493" s="460"/>
      <c r="AL1493" s="460"/>
      <c r="AM1493" s="460"/>
      <c r="AN1493" s="460"/>
      <c r="AO1493" s="460"/>
      <c r="AP1493" s="463" t="s">
        <v>289</v>
      </c>
      <c r="AQ1493" s="463">
        <v>0</v>
      </c>
      <c r="AT1493" s="177" t="s">
        <v>279</v>
      </c>
      <c r="AU1493" s="392" t="s">
        <v>8951</v>
      </c>
      <c r="AV1493" s="392" t="s">
        <v>9656</v>
      </c>
      <c r="AW1493" s="392" t="s">
        <v>9657</v>
      </c>
      <c r="AX1493" s="450" t="s">
        <v>8949</v>
      </c>
    </row>
    <row r="1494" spans="1:50" ht="35.15" hidden="1" customHeight="1">
      <c r="A1494" s="149">
        <v>1490</v>
      </c>
      <c r="B1494" s="597" t="s">
        <v>6270</v>
      </c>
      <c r="C1494" s="597"/>
      <c r="D1494" s="597" t="s">
        <v>9658</v>
      </c>
      <c r="E1494" s="597" t="s">
        <v>9659</v>
      </c>
      <c r="F1494" s="597" t="s">
        <v>281</v>
      </c>
      <c r="G1494" s="597">
        <v>1</v>
      </c>
      <c r="H1494" s="597">
        <v>0</v>
      </c>
      <c r="I1494" s="597" t="s">
        <v>9420</v>
      </c>
      <c r="J1494" s="597" t="s">
        <v>9521</v>
      </c>
      <c r="K1494" s="597" t="s">
        <v>6273</v>
      </c>
      <c r="L1494" s="597" t="s">
        <v>675</v>
      </c>
      <c r="M1494" s="597" t="s">
        <v>285</v>
      </c>
      <c r="N1494" s="597" t="s">
        <v>9659</v>
      </c>
      <c r="O1494" s="597" t="s">
        <v>9659</v>
      </c>
      <c r="P1494" s="597" t="s">
        <v>9660</v>
      </c>
      <c r="Q1494" s="597">
        <v>4213</v>
      </c>
      <c r="R1494" s="621">
        <v>4200</v>
      </c>
      <c r="S1494" s="621">
        <v>4087</v>
      </c>
      <c r="T1494" s="621">
        <v>65</v>
      </c>
      <c r="U1494" s="621">
        <v>48</v>
      </c>
      <c r="V1494" s="621">
        <v>113</v>
      </c>
      <c r="W1494" s="622">
        <v>0.97309999999999997</v>
      </c>
      <c r="X1494" s="464">
        <v>0</v>
      </c>
      <c r="Y1494" s="464">
        <v>1</v>
      </c>
      <c r="Z1494" s="464">
        <v>1</v>
      </c>
      <c r="AA1494" s="464">
        <v>0</v>
      </c>
      <c r="AB1494" s="464" t="s">
        <v>6270</v>
      </c>
      <c r="AC1494" s="463" t="s">
        <v>9661</v>
      </c>
      <c r="AD1494" s="463"/>
      <c r="AE1494" s="463"/>
      <c r="AF1494" s="463"/>
      <c r="AG1494" s="463"/>
      <c r="AH1494" s="463"/>
      <c r="AI1494" s="463"/>
      <c r="AJ1494" s="460"/>
      <c r="AK1494" s="460"/>
      <c r="AL1494" s="460"/>
      <c r="AM1494" s="460"/>
      <c r="AN1494" s="460"/>
      <c r="AO1494" s="460"/>
      <c r="AP1494" s="463" t="s">
        <v>289</v>
      </c>
      <c r="AQ1494" s="463">
        <v>0</v>
      </c>
      <c r="AT1494" s="177" t="s">
        <v>1319</v>
      </c>
      <c r="AU1494" s="392" t="s">
        <v>8956</v>
      </c>
      <c r="AV1494" s="392" t="s">
        <v>9662</v>
      </c>
      <c r="AW1494" s="392" t="s">
        <v>8954</v>
      </c>
      <c r="AX1494" s="450" t="s">
        <v>8954</v>
      </c>
    </row>
    <row r="1495" spans="1:50" ht="35.15" hidden="1" customHeight="1">
      <c r="A1495" s="149">
        <v>1491</v>
      </c>
      <c r="B1495" s="597" t="s">
        <v>6270</v>
      </c>
      <c r="C1495" s="597"/>
      <c r="D1495" s="597" t="s">
        <v>9663</v>
      </c>
      <c r="E1495" s="597" t="s">
        <v>9664</v>
      </c>
      <c r="F1495" s="597" t="s">
        <v>281</v>
      </c>
      <c r="G1495" s="597">
        <v>1</v>
      </c>
      <c r="H1495" s="597">
        <v>0</v>
      </c>
      <c r="I1495" s="597" t="s">
        <v>9420</v>
      </c>
      <c r="J1495" s="597" t="s">
        <v>9501</v>
      </c>
      <c r="K1495" s="597" t="s">
        <v>6270</v>
      </c>
      <c r="L1495" s="597" t="s">
        <v>675</v>
      </c>
      <c r="M1495" s="597" t="s">
        <v>285</v>
      </c>
      <c r="N1495" s="597" t="s">
        <v>9664</v>
      </c>
      <c r="O1495" s="597" t="s">
        <v>9664</v>
      </c>
      <c r="P1495" s="597" t="s">
        <v>9665</v>
      </c>
      <c r="Q1495" s="597">
        <v>3918</v>
      </c>
      <c r="R1495" s="621">
        <v>3744</v>
      </c>
      <c r="S1495" s="621">
        <v>3703</v>
      </c>
      <c r="T1495" s="621">
        <v>37</v>
      </c>
      <c r="U1495" s="621">
        <v>4</v>
      </c>
      <c r="V1495" s="621">
        <v>41</v>
      </c>
      <c r="W1495" s="622">
        <v>0.98899999999999999</v>
      </c>
      <c r="X1495" s="464">
        <v>1</v>
      </c>
      <c r="Y1495" s="464">
        <v>1</v>
      </c>
      <c r="Z1495" s="464">
        <v>1</v>
      </c>
      <c r="AA1495" s="464">
        <v>1</v>
      </c>
      <c r="AB1495" s="464" t="s">
        <v>6270</v>
      </c>
      <c r="AC1495" s="463" t="s">
        <v>9666</v>
      </c>
      <c r="AD1495" s="463"/>
      <c r="AE1495" s="463"/>
      <c r="AF1495" s="463"/>
      <c r="AG1495" s="463"/>
      <c r="AH1495" s="463"/>
      <c r="AI1495" s="463"/>
      <c r="AJ1495" s="460"/>
      <c r="AK1495" s="460"/>
      <c r="AL1495" s="460"/>
      <c r="AM1495" s="460"/>
      <c r="AN1495" s="460"/>
      <c r="AO1495" s="460"/>
      <c r="AP1495" s="463" t="s">
        <v>289</v>
      </c>
      <c r="AQ1495" s="463">
        <v>0</v>
      </c>
      <c r="AT1495" s="177" t="s">
        <v>1319</v>
      </c>
      <c r="AU1495" s="392" t="s">
        <v>8962</v>
      </c>
      <c r="AV1495" s="392" t="s">
        <v>9667</v>
      </c>
      <c r="AW1495" s="392" t="s">
        <v>8960</v>
      </c>
      <c r="AX1495" s="450" t="s">
        <v>8960</v>
      </c>
    </row>
    <row r="1496" spans="1:50" ht="35.15" hidden="1" customHeight="1">
      <c r="A1496" s="149">
        <v>1492</v>
      </c>
      <c r="B1496" s="597" t="s">
        <v>6270</v>
      </c>
      <c r="C1496" s="597"/>
      <c r="D1496" s="597" t="s">
        <v>9668</v>
      </c>
      <c r="E1496" s="597" t="s">
        <v>9669</v>
      </c>
      <c r="F1496" s="597" t="s">
        <v>281</v>
      </c>
      <c r="G1496" s="597">
        <v>1</v>
      </c>
      <c r="H1496" s="597">
        <v>0</v>
      </c>
      <c r="I1496" s="597" t="s">
        <v>9420</v>
      </c>
      <c r="J1496" s="597" t="s">
        <v>9467</v>
      </c>
      <c r="K1496" s="597" t="s">
        <v>6270</v>
      </c>
      <c r="L1496" s="597" t="s">
        <v>675</v>
      </c>
      <c r="M1496" s="597" t="s">
        <v>285</v>
      </c>
      <c r="N1496" s="597" t="s">
        <v>9669</v>
      </c>
      <c r="O1496" s="597" t="s">
        <v>9669</v>
      </c>
      <c r="P1496" s="597" t="s">
        <v>9670</v>
      </c>
      <c r="Q1496" s="597">
        <v>5053</v>
      </c>
      <c r="R1496" s="621">
        <v>5118</v>
      </c>
      <c r="S1496" s="621">
        <v>5021</v>
      </c>
      <c r="T1496" s="621">
        <v>97</v>
      </c>
      <c r="U1496" s="621">
        <v>0</v>
      </c>
      <c r="V1496" s="621">
        <v>97</v>
      </c>
      <c r="W1496" s="622">
        <v>0.98099999999999998</v>
      </c>
      <c r="X1496" s="464">
        <v>1</v>
      </c>
      <c r="Y1496" s="464">
        <v>1</v>
      </c>
      <c r="Z1496" s="464">
        <v>1</v>
      </c>
      <c r="AA1496" s="464">
        <v>1</v>
      </c>
      <c r="AB1496" s="464" t="s">
        <v>6270</v>
      </c>
      <c r="AC1496" s="463" t="s">
        <v>9671</v>
      </c>
      <c r="AD1496" s="463"/>
      <c r="AE1496" s="463"/>
      <c r="AF1496" s="463"/>
      <c r="AG1496" s="463"/>
      <c r="AH1496" s="463"/>
      <c r="AI1496" s="463"/>
      <c r="AJ1496" s="460"/>
      <c r="AK1496" s="460"/>
      <c r="AL1496" s="460"/>
      <c r="AM1496" s="460"/>
      <c r="AN1496" s="460"/>
      <c r="AO1496" s="460"/>
      <c r="AP1496" s="463" t="s">
        <v>289</v>
      </c>
      <c r="AQ1496" s="463">
        <v>0</v>
      </c>
      <c r="AT1496" s="177" t="s">
        <v>1319</v>
      </c>
      <c r="AU1496" s="392" t="s">
        <v>8963</v>
      </c>
      <c r="AV1496" s="392" t="s">
        <v>9672</v>
      </c>
      <c r="AW1496" s="392" t="s">
        <v>9608</v>
      </c>
      <c r="AX1496" s="450" t="s">
        <v>8960</v>
      </c>
    </row>
    <row r="1497" spans="1:50" ht="35.15" hidden="1" customHeight="1">
      <c r="A1497" s="149">
        <v>1493</v>
      </c>
      <c r="B1497" s="597" t="s">
        <v>1069</v>
      </c>
      <c r="C1497" s="597"/>
      <c r="D1497" s="597" t="s">
        <v>9673</v>
      </c>
      <c r="E1497" s="597" t="s">
        <v>9674</v>
      </c>
      <c r="F1497" s="597" t="s">
        <v>281</v>
      </c>
      <c r="G1497" s="597">
        <v>1</v>
      </c>
      <c r="H1497" s="597">
        <v>0</v>
      </c>
      <c r="I1497" s="597" t="s">
        <v>9420</v>
      </c>
      <c r="J1497" s="597" t="s">
        <v>9588</v>
      </c>
      <c r="K1497" s="597" t="s">
        <v>2605</v>
      </c>
      <c r="L1497" s="597" t="s">
        <v>1116</v>
      </c>
      <c r="M1497" s="597" t="s">
        <v>285</v>
      </c>
      <c r="N1497" s="597" t="s">
        <v>9674</v>
      </c>
      <c r="O1497" s="597" t="s">
        <v>9674</v>
      </c>
      <c r="P1497" s="597" t="s">
        <v>9675</v>
      </c>
      <c r="Q1497" s="597">
        <v>7525</v>
      </c>
      <c r="R1497" s="621">
        <v>7525</v>
      </c>
      <c r="S1497" s="621">
        <v>7375</v>
      </c>
      <c r="T1497" s="621">
        <v>85</v>
      </c>
      <c r="U1497" s="621">
        <v>65</v>
      </c>
      <c r="V1497" s="621">
        <v>150</v>
      </c>
      <c r="W1497" s="622">
        <v>0.98009999999999997</v>
      </c>
      <c r="X1497" s="464">
        <v>1</v>
      </c>
      <c r="Y1497" s="464">
        <v>1</v>
      </c>
      <c r="Z1497" s="464">
        <v>1</v>
      </c>
      <c r="AA1497" s="464">
        <v>1</v>
      </c>
      <c r="AB1497" s="464" t="s">
        <v>1069</v>
      </c>
      <c r="AC1497" s="463" t="s">
        <v>9676</v>
      </c>
      <c r="AD1497" s="463"/>
      <c r="AE1497" s="463"/>
      <c r="AF1497" s="463"/>
      <c r="AG1497" s="463"/>
      <c r="AH1497" s="463"/>
      <c r="AI1497" s="463"/>
      <c r="AJ1497" s="460"/>
      <c r="AK1497" s="460"/>
      <c r="AL1497" s="460"/>
      <c r="AM1497" s="460"/>
      <c r="AN1497" s="460"/>
      <c r="AO1497" s="460"/>
      <c r="AP1497" s="463" t="s">
        <v>289</v>
      </c>
      <c r="AQ1497" s="463">
        <v>0</v>
      </c>
      <c r="AT1497" s="177" t="s">
        <v>1319</v>
      </c>
      <c r="AU1497" s="392" t="s">
        <v>8969</v>
      </c>
      <c r="AV1497" s="392" t="s">
        <v>9677</v>
      </c>
      <c r="AW1497" s="392" t="s">
        <v>9678</v>
      </c>
      <c r="AX1497" s="450" t="s">
        <v>8966</v>
      </c>
    </row>
    <row r="1498" spans="1:50" ht="35.15" hidden="1" customHeight="1">
      <c r="A1498" s="149">
        <v>1494</v>
      </c>
      <c r="B1498" s="597" t="s">
        <v>6270</v>
      </c>
      <c r="C1498" s="597"/>
      <c r="D1498" s="597" t="s">
        <v>9679</v>
      </c>
      <c r="E1498" s="597" t="s">
        <v>9680</v>
      </c>
      <c r="F1498" s="597" t="s">
        <v>281</v>
      </c>
      <c r="G1498" s="597">
        <v>1</v>
      </c>
      <c r="H1498" s="597">
        <v>0</v>
      </c>
      <c r="I1498" s="597" t="s">
        <v>9420</v>
      </c>
      <c r="J1498" s="597" t="s">
        <v>9467</v>
      </c>
      <c r="K1498" s="597" t="s">
        <v>9432</v>
      </c>
      <c r="L1498" s="597" t="s">
        <v>675</v>
      </c>
      <c r="M1498" s="597" t="s">
        <v>285</v>
      </c>
      <c r="N1498" s="597" t="s">
        <v>9680</v>
      </c>
      <c r="O1498" s="597" t="s">
        <v>9680</v>
      </c>
      <c r="P1498" s="597" t="s">
        <v>9681</v>
      </c>
      <c r="Q1498" s="597">
        <v>3111</v>
      </c>
      <c r="R1498" s="621">
        <v>2916</v>
      </c>
      <c r="S1498" s="621">
        <v>2832</v>
      </c>
      <c r="T1498" s="621">
        <v>66</v>
      </c>
      <c r="U1498" s="621">
        <v>18</v>
      </c>
      <c r="V1498" s="621">
        <v>84</v>
      </c>
      <c r="W1498" s="622">
        <v>0.97119999999999995</v>
      </c>
      <c r="X1498" s="464">
        <v>0</v>
      </c>
      <c r="Y1498" s="464">
        <v>1</v>
      </c>
      <c r="Z1498" s="464">
        <v>1</v>
      </c>
      <c r="AA1498" s="464">
        <v>0</v>
      </c>
      <c r="AB1498" s="464" t="s">
        <v>6270</v>
      </c>
      <c r="AC1498" s="463" t="s">
        <v>9682</v>
      </c>
      <c r="AD1498" s="463"/>
      <c r="AE1498" s="463"/>
      <c r="AF1498" s="463"/>
      <c r="AG1498" s="463"/>
      <c r="AH1498" s="463"/>
      <c r="AI1498" s="463"/>
      <c r="AJ1498" s="460"/>
      <c r="AK1498" s="460"/>
      <c r="AL1498" s="460"/>
      <c r="AM1498" s="460"/>
      <c r="AN1498" s="460"/>
      <c r="AO1498" s="460"/>
      <c r="AP1498" s="463" t="s">
        <v>289</v>
      </c>
      <c r="AQ1498" s="463">
        <v>0</v>
      </c>
      <c r="AT1498" s="177" t="s">
        <v>1069</v>
      </c>
      <c r="AU1498" s="392" t="s">
        <v>8975</v>
      </c>
      <c r="AV1498" s="392" t="s">
        <v>9683</v>
      </c>
      <c r="AW1498" s="392" t="s">
        <v>9684</v>
      </c>
      <c r="AX1498" s="450" t="s">
        <v>8973</v>
      </c>
    </row>
    <row r="1499" spans="1:50" ht="35.15" hidden="1" customHeight="1">
      <c r="A1499" s="149">
        <v>1495</v>
      </c>
      <c r="B1499" s="597" t="s">
        <v>6270</v>
      </c>
      <c r="C1499" s="597"/>
      <c r="D1499" s="597" t="s">
        <v>9685</v>
      </c>
      <c r="E1499" s="597" t="s">
        <v>9686</v>
      </c>
      <c r="F1499" s="597" t="s">
        <v>745</v>
      </c>
      <c r="G1499" s="597">
        <v>0</v>
      </c>
      <c r="H1499" s="597">
        <v>1</v>
      </c>
      <c r="I1499" s="597" t="s">
        <v>9420</v>
      </c>
      <c r="J1499" s="597" t="s">
        <v>9521</v>
      </c>
      <c r="K1499" s="597" t="s">
        <v>6273</v>
      </c>
      <c r="L1499" s="597" t="s">
        <v>675</v>
      </c>
      <c r="M1499" s="597" t="s">
        <v>285</v>
      </c>
      <c r="N1499" s="597" t="s">
        <v>9686</v>
      </c>
      <c r="O1499" s="597" t="s">
        <v>9686</v>
      </c>
      <c r="P1499" s="597" t="s">
        <v>9687</v>
      </c>
      <c r="Q1499" s="597">
        <v>8441</v>
      </c>
      <c r="R1499" s="621">
        <v>8801</v>
      </c>
      <c r="S1499" s="621">
        <v>7990</v>
      </c>
      <c r="T1499" s="621">
        <v>669</v>
      </c>
      <c r="U1499" s="621">
        <v>142</v>
      </c>
      <c r="V1499" s="621">
        <v>811</v>
      </c>
      <c r="W1499" s="622">
        <v>0.90790000000000004</v>
      </c>
      <c r="X1499" s="464">
        <v>0</v>
      </c>
      <c r="Y1499" s="464">
        <v>1</v>
      </c>
      <c r="Z1499" s="464">
        <v>1</v>
      </c>
      <c r="AA1499" s="464">
        <v>0</v>
      </c>
      <c r="AB1499" s="464" t="s">
        <v>6270</v>
      </c>
      <c r="AC1499" s="463"/>
      <c r="AD1499" s="463"/>
      <c r="AE1499" s="463"/>
      <c r="AF1499" s="463"/>
      <c r="AG1499" s="463"/>
      <c r="AH1499" s="463"/>
      <c r="AI1499" s="463"/>
      <c r="AJ1499" s="460" t="s">
        <v>9425</v>
      </c>
      <c r="AK1499" s="460"/>
      <c r="AL1499" s="460"/>
      <c r="AM1499" s="460"/>
      <c r="AN1499" s="460"/>
      <c r="AO1499" s="460"/>
      <c r="AP1499" s="463" t="s">
        <v>289</v>
      </c>
      <c r="AQ1499" s="463">
        <v>0</v>
      </c>
      <c r="AT1499" s="177" t="s">
        <v>279</v>
      </c>
      <c r="AU1499" s="392" t="s">
        <v>8980</v>
      </c>
      <c r="AV1499" s="392" t="s">
        <v>9688</v>
      </c>
      <c r="AW1499" s="392" t="s">
        <v>8978</v>
      </c>
      <c r="AX1499" s="450" t="s">
        <v>8978</v>
      </c>
    </row>
    <row r="1500" spans="1:50" ht="35.15" hidden="1" customHeight="1">
      <c r="A1500" s="149">
        <v>1496</v>
      </c>
      <c r="B1500" s="597" t="s">
        <v>6270</v>
      </c>
      <c r="C1500" s="597"/>
      <c r="D1500" s="597" t="s">
        <v>9689</v>
      </c>
      <c r="E1500" s="597" t="s">
        <v>9690</v>
      </c>
      <c r="F1500" s="597" t="s">
        <v>281</v>
      </c>
      <c r="G1500" s="597">
        <v>1</v>
      </c>
      <c r="H1500" s="597">
        <v>0</v>
      </c>
      <c r="I1500" s="597" t="s">
        <v>9420</v>
      </c>
      <c r="J1500" s="597" t="s">
        <v>9514</v>
      </c>
      <c r="K1500" s="597" t="s">
        <v>6270</v>
      </c>
      <c r="L1500" s="597" t="s">
        <v>675</v>
      </c>
      <c r="M1500" s="597" t="s">
        <v>285</v>
      </c>
      <c r="N1500" s="597" t="s">
        <v>9690</v>
      </c>
      <c r="O1500" s="597" t="s">
        <v>9690</v>
      </c>
      <c r="P1500" s="597" t="s">
        <v>9691</v>
      </c>
      <c r="Q1500" s="597">
        <v>6675</v>
      </c>
      <c r="R1500" s="621">
        <v>6716</v>
      </c>
      <c r="S1500" s="621">
        <v>6312</v>
      </c>
      <c r="T1500" s="621">
        <v>355</v>
      </c>
      <c r="U1500" s="621">
        <v>49</v>
      </c>
      <c r="V1500" s="621">
        <v>404</v>
      </c>
      <c r="W1500" s="622">
        <v>0.93979999999999997</v>
      </c>
      <c r="X1500" s="464">
        <v>0</v>
      </c>
      <c r="Y1500" s="464">
        <v>1</v>
      </c>
      <c r="Z1500" s="464">
        <v>1</v>
      </c>
      <c r="AA1500" s="464">
        <v>0</v>
      </c>
      <c r="AB1500" s="464" t="s">
        <v>6270</v>
      </c>
      <c r="AC1500" s="463" t="s">
        <v>9692</v>
      </c>
      <c r="AD1500" s="463"/>
      <c r="AE1500" s="463"/>
      <c r="AF1500" s="463"/>
      <c r="AG1500" s="463"/>
      <c r="AH1500" s="463"/>
      <c r="AI1500" s="463"/>
      <c r="AJ1500" s="460"/>
      <c r="AK1500" s="460"/>
      <c r="AL1500" s="460"/>
      <c r="AM1500" s="460"/>
      <c r="AN1500" s="460"/>
      <c r="AO1500" s="460"/>
      <c r="AP1500" s="463" t="s">
        <v>289</v>
      </c>
      <c r="AQ1500" s="463">
        <v>0</v>
      </c>
      <c r="AT1500" s="177" t="s">
        <v>1319</v>
      </c>
      <c r="AU1500" s="392" t="s">
        <v>8986</v>
      </c>
      <c r="AV1500" s="392" t="s">
        <v>9693</v>
      </c>
      <c r="AW1500" s="392" t="s">
        <v>9694</v>
      </c>
      <c r="AX1500" s="450" t="s">
        <v>8983</v>
      </c>
    </row>
    <row r="1501" spans="1:50" ht="35.15" hidden="1" customHeight="1">
      <c r="A1501" s="149">
        <v>1497</v>
      </c>
      <c r="B1501" s="597" t="s">
        <v>1069</v>
      </c>
      <c r="C1501" s="597"/>
      <c r="D1501" s="597" t="s">
        <v>9695</v>
      </c>
      <c r="E1501" s="597" t="s">
        <v>9696</v>
      </c>
      <c r="F1501" s="597" t="s">
        <v>281</v>
      </c>
      <c r="G1501" s="597">
        <v>1</v>
      </c>
      <c r="H1501" s="597">
        <v>0</v>
      </c>
      <c r="I1501" s="597" t="s">
        <v>9420</v>
      </c>
      <c r="J1501" s="597" t="s">
        <v>9474</v>
      </c>
      <c r="K1501" s="597" t="s">
        <v>2605</v>
      </c>
      <c r="L1501" s="597" t="s">
        <v>1116</v>
      </c>
      <c r="M1501" s="597" t="s">
        <v>285</v>
      </c>
      <c r="N1501" s="597" t="s">
        <v>9696</v>
      </c>
      <c r="O1501" s="597" t="s">
        <v>9696</v>
      </c>
      <c r="P1501" s="597" t="s">
        <v>9697</v>
      </c>
      <c r="Q1501" s="597">
        <v>4064</v>
      </c>
      <c r="R1501" s="621">
        <v>3932</v>
      </c>
      <c r="S1501" s="621">
        <v>3891</v>
      </c>
      <c r="T1501" s="621">
        <v>34</v>
      </c>
      <c r="U1501" s="621">
        <v>7</v>
      </c>
      <c r="V1501" s="621">
        <v>41</v>
      </c>
      <c r="W1501" s="622">
        <v>0.98960000000000004</v>
      </c>
      <c r="X1501" s="464">
        <v>1</v>
      </c>
      <c r="Y1501" s="464">
        <v>1</v>
      </c>
      <c r="Z1501" s="464">
        <v>1</v>
      </c>
      <c r="AA1501" s="464">
        <v>1</v>
      </c>
      <c r="AB1501" s="464" t="s">
        <v>1069</v>
      </c>
      <c r="AC1501" s="463" t="s">
        <v>9698</v>
      </c>
      <c r="AD1501" s="463"/>
      <c r="AE1501" s="463"/>
      <c r="AF1501" s="463"/>
      <c r="AG1501" s="463"/>
      <c r="AH1501" s="463"/>
      <c r="AI1501" s="463"/>
      <c r="AJ1501" s="460"/>
      <c r="AK1501" s="460"/>
      <c r="AL1501" s="460"/>
      <c r="AM1501" s="460"/>
      <c r="AN1501" s="460"/>
      <c r="AO1501" s="460"/>
      <c r="AP1501" s="463" t="s">
        <v>289</v>
      </c>
      <c r="AQ1501" s="463">
        <v>0</v>
      </c>
      <c r="AT1501" s="177" t="s">
        <v>1319</v>
      </c>
      <c r="AU1501" s="392" t="s">
        <v>9000</v>
      </c>
      <c r="AV1501" s="392" t="s">
        <v>9699</v>
      </c>
      <c r="AW1501" s="392" t="s">
        <v>9700</v>
      </c>
      <c r="AX1501" s="450" t="s">
        <v>8998</v>
      </c>
    </row>
    <row r="1502" spans="1:50" ht="35.15" hidden="1" customHeight="1">
      <c r="A1502" s="149">
        <v>1498</v>
      </c>
      <c r="B1502" s="597" t="s">
        <v>6270</v>
      </c>
      <c r="C1502" s="597"/>
      <c r="D1502" s="597" t="s">
        <v>9701</v>
      </c>
      <c r="E1502" s="597" t="s">
        <v>9702</v>
      </c>
      <c r="F1502" s="597" t="s">
        <v>281</v>
      </c>
      <c r="G1502" s="597">
        <v>1</v>
      </c>
      <c r="H1502" s="597">
        <v>0</v>
      </c>
      <c r="I1502" s="597" t="s">
        <v>9420</v>
      </c>
      <c r="J1502" s="597" t="s">
        <v>9514</v>
      </c>
      <c r="K1502" s="597" t="s">
        <v>6270</v>
      </c>
      <c r="L1502" s="597" t="s">
        <v>675</v>
      </c>
      <c r="M1502" s="597" t="s">
        <v>285</v>
      </c>
      <c r="N1502" s="597" t="s">
        <v>9702</v>
      </c>
      <c r="O1502" s="597" t="s">
        <v>9702</v>
      </c>
      <c r="P1502" s="597" t="s">
        <v>9703</v>
      </c>
      <c r="Q1502" s="597">
        <v>3101</v>
      </c>
      <c r="R1502" s="621">
        <v>2829</v>
      </c>
      <c r="S1502" s="621">
        <v>2773</v>
      </c>
      <c r="T1502" s="621">
        <v>20</v>
      </c>
      <c r="U1502" s="621">
        <v>36</v>
      </c>
      <c r="V1502" s="621">
        <v>56</v>
      </c>
      <c r="W1502" s="622">
        <v>0.98019999999999996</v>
      </c>
      <c r="X1502" s="464">
        <v>1</v>
      </c>
      <c r="Y1502" s="464">
        <v>1</v>
      </c>
      <c r="Z1502" s="464">
        <v>0</v>
      </c>
      <c r="AA1502" s="464">
        <v>0</v>
      </c>
      <c r="AB1502" s="464" t="s">
        <v>6270</v>
      </c>
      <c r="AC1502" s="463" t="s">
        <v>9704</v>
      </c>
      <c r="AD1502" s="463"/>
      <c r="AE1502" s="463"/>
      <c r="AF1502" s="463"/>
      <c r="AG1502" s="463"/>
      <c r="AH1502" s="463"/>
      <c r="AI1502" s="463"/>
      <c r="AJ1502" s="460"/>
      <c r="AK1502" s="460"/>
      <c r="AL1502" s="460"/>
      <c r="AM1502" s="460"/>
      <c r="AN1502" s="460"/>
      <c r="AO1502" s="460"/>
      <c r="AP1502" s="463" t="s">
        <v>289</v>
      </c>
      <c r="AQ1502" s="463">
        <v>0</v>
      </c>
      <c r="AT1502" s="177" t="s">
        <v>1319</v>
      </c>
      <c r="AU1502" s="392" t="s">
        <v>9007</v>
      </c>
      <c r="AV1502" s="392" t="s">
        <v>9705</v>
      </c>
      <c r="AW1502" s="392" t="s">
        <v>9005</v>
      </c>
      <c r="AX1502" s="450" t="s">
        <v>9004</v>
      </c>
    </row>
    <row r="1503" spans="1:50" ht="35.15" hidden="1" customHeight="1">
      <c r="A1503" s="149">
        <v>1499</v>
      </c>
      <c r="B1503" s="597" t="s">
        <v>6270</v>
      </c>
      <c r="C1503" s="597"/>
      <c r="D1503" s="597" t="s">
        <v>9706</v>
      </c>
      <c r="E1503" s="597" t="s">
        <v>9707</v>
      </c>
      <c r="F1503" s="597" t="s">
        <v>281</v>
      </c>
      <c r="G1503" s="597">
        <v>1</v>
      </c>
      <c r="H1503" s="597">
        <v>0</v>
      </c>
      <c r="I1503" s="597" t="s">
        <v>9420</v>
      </c>
      <c r="J1503" s="597" t="s">
        <v>9459</v>
      </c>
      <c r="K1503" s="597" t="s">
        <v>6273</v>
      </c>
      <c r="L1503" s="597" t="s">
        <v>675</v>
      </c>
      <c r="M1503" s="597" t="s">
        <v>285</v>
      </c>
      <c r="N1503" s="597" t="s">
        <v>9707</v>
      </c>
      <c r="O1503" s="597" t="s">
        <v>9707</v>
      </c>
      <c r="P1503" s="597" t="s">
        <v>9708</v>
      </c>
      <c r="Q1503" s="597">
        <v>4810</v>
      </c>
      <c r="R1503" s="621">
        <v>4810</v>
      </c>
      <c r="S1503" s="621">
        <v>4764</v>
      </c>
      <c r="T1503" s="621">
        <v>0</v>
      </c>
      <c r="U1503" s="621">
        <v>46</v>
      </c>
      <c r="V1503" s="621">
        <v>46</v>
      </c>
      <c r="W1503" s="622">
        <v>0.99039999999999995</v>
      </c>
      <c r="X1503" s="464">
        <v>1</v>
      </c>
      <c r="Y1503" s="464">
        <v>1</v>
      </c>
      <c r="Z1503" s="464">
        <v>1</v>
      </c>
      <c r="AA1503" s="464">
        <v>1</v>
      </c>
      <c r="AB1503" s="464" t="s">
        <v>6270</v>
      </c>
      <c r="AC1503" s="463" t="s">
        <v>9709</v>
      </c>
      <c r="AD1503" s="463"/>
      <c r="AE1503" s="463"/>
      <c r="AF1503" s="463"/>
      <c r="AG1503" s="463"/>
      <c r="AH1503" s="463"/>
      <c r="AI1503" s="463"/>
      <c r="AJ1503" s="460"/>
      <c r="AK1503" s="460"/>
      <c r="AL1503" s="460"/>
      <c r="AM1503" s="460"/>
      <c r="AN1503" s="460"/>
      <c r="AO1503" s="460"/>
      <c r="AP1503" s="463" t="s">
        <v>289</v>
      </c>
      <c r="AQ1503" s="463">
        <v>0</v>
      </c>
      <c r="AT1503" s="177" t="s">
        <v>3946</v>
      </c>
      <c r="AU1503" s="392" t="s">
        <v>9016</v>
      </c>
      <c r="AV1503" s="392" t="s">
        <v>9710</v>
      </c>
      <c r="AW1503" s="392" t="s">
        <v>9711</v>
      </c>
      <c r="AX1503" s="450" t="s">
        <v>7297</v>
      </c>
    </row>
    <row r="1504" spans="1:50" ht="35.15" hidden="1" customHeight="1">
      <c r="A1504" s="149">
        <v>1500</v>
      </c>
      <c r="B1504" s="597" t="s">
        <v>6270</v>
      </c>
      <c r="C1504" s="597"/>
      <c r="D1504" s="597" t="s">
        <v>9712</v>
      </c>
      <c r="E1504" s="597" t="s">
        <v>9713</v>
      </c>
      <c r="F1504" s="597" t="s">
        <v>281</v>
      </c>
      <c r="G1504" s="597">
        <v>1</v>
      </c>
      <c r="H1504" s="597">
        <v>0</v>
      </c>
      <c r="I1504" s="597" t="s">
        <v>9420</v>
      </c>
      <c r="J1504" s="597" t="s">
        <v>9568</v>
      </c>
      <c r="K1504" s="597" t="s">
        <v>9432</v>
      </c>
      <c r="L1504" s="597" t="s">
        <v>675</v>
      </c>
      <c r="M1504" s="597" t="s">
        <v>285</v>
      </c>
      <c r="N1504" s="597" t="s">
        <v>9713</v>
      </c>
      <c r="O1504" s="597" t="s">
        <v>9713</v>
      </c>
      <c r="P1504" s="597" t="s">
        <v>9714</v>
      </c>
      <c r="Q1504" s="597">
        <v>4882</v>
      </c>
      <c r="R1504" s="621">
        <v>4683</v>
      </c>
      <c r="S1504" s="621">
        <v>4612</v>
      </c>
      <c r="T1504" s="621">
        <v>13</v>
      </c>
      <c r="U1504" s="621">
        <v>58</v>
      </c>
      <c r="V1504" s="621">
        <v>71</v>
      </c>
      <c r="W1504" s="622">
        <v>0.98480000000000001</v>
      </c>
      <c r="X1504" s="464">
        <v>1</v>
      </c>
      <c r="Y1504" s="464">
        <v>1</v>
      </c>
      <c r="Z1504" s="464">
        <v>1</v>
      </c>
      <c r="AA1504" s="464">
        <v>1</v>
      </c>
      <c r="AB1504" s="464" t="s">
        <v>6270</v>
      </c>
      <c r="AC1504" s="463" t="s">
        <v>9715</v>
      </c>
      <c r="AD1504" s="463"/>
      <c r="AE1504" s="463"/>
      <c r="AF1504" s="463"/>
      <c r="AG1504" s="463"/>
      <c r="AH1504" s="463"/>
      <c r="AI1504" s="463"/>
      <c r="AJ1504" s="460"/>
      <c r="AK1504" s="460"/>
      <c r="AL1504" s="460"/>
      <c r="AM1504" s="460"/>
      <c r="AN1504" s="460"/>
      <c r="AO1504" s="460"/>
      <c r="AP1504" s="463" t="s">
        <v>289</v>
      </c>
      <c r="AQ1504" s="463">
        <v>0</v>
      </c>
      <c r="AT1504" s="177" t="s">
        <v>1056</v>
      </c>
      <c r="AU1504" s="392" t="s">
        <v>9023</v>
      </c>
      <c r="AV1504" s="392" t="s">
        <v>9716</v>
      </c>
      <c r="AW1504" s="392" t="s">
        <v>9717</v>
      </c>
      <c r="AX1504" s="450" t="s">
        <v>6148</v>
      </c>
    </row>
    <row r="1505" spans="1:50" ht="35.15" hidden="1" customHeight="1">
      <c r="A1505" s="149">
        <v>1501</v>
      </c>
      <c r="B1505" s="597" t="s">
        <v>1069</v>
      </c>
      <c r="C1505" s="597"/>
      <c r="D1505" s="597" t="s">
        <v>9718</v>
      </c>
      <c r="E1505" s="597" t="s">
        <v>9719</v>
      </c>
      <c r="F1505" s="597" t="s">
        <v>745</v>
      </c>
      <c r="G1505" s="597">
        <v>1</v>
      </c>
      <c r="H1505" s="597">
        <v>0</v>
      </c>
      <c r="I1505" s="597" t="s">
        <v>9420</v>
      </c>
      <c r="J1505" s="597" t="s">
        <v>9474</v>
      </c>
      <c r="K1505" s="597" t="s">
        <v>2605</v>
      </c>
      <c r="L1505" s="597" t="s">
        <v>1116</v>
      </c>
      <c r="M1505" s="597" t="s">
        <v>285</v>
      </c>
      <c r="N1505" s="597" t="s">
        <v>9719</v>
      </c>
      <c r="O1505" s="597" t="s">
        <v>9719</v>
      </c>
      <c r="P1505" s="597" t="s">
        <v>9720</v>
      </c>
      <c r="Q1505" s="597">
        <v>2966</v>
      </c>
      <c r="R1505" s="621">
        <v>3181</v>
      </c>
      <c r="S1505" s="621">
        <v>3173</v>
      </c>
      <c r="T1505" s="621">
        <v>0</v>
      </c>
      <c r="U1505" s="621">
        <v>8</v>
      </c>
      <c r="V1505" s="621">
        <v>8</v>
      </c>
      <c r="W1505" s="622">
        <v>0.99750000000000005</v>
      </c>
      <c r="X1505" s="464">
        <v>1</v>
      </c>
      <c r="Y1505" s="464">
        <v>0</v>
      </c>
      <c r="Z1505" s="464">
        <v>0</v>
      </c>
      <c r="AA1505" s="464">
        <v>0</v>
      </c>
      <c r="AB1505" s="464" t="s">
        <v>1069</v>
      </c>
      <c r="AC1505" s="463"/>
      <c r="AD1505" s="463"/>
      <c r="AE1505" s="463"/>
      <c r="AF1505" s="463"/>
      <c r="AG1505" s="463"/>
      <c r="AH1505" s="463"/>
      <c r="AI1505" s="463"/>
      <c r="AJ1505" s="460"/>
      <c r="AK1505" s="460"/>
      <c r="AL1505" s="460"/>
      <c r="AM1505" s="460"/>
      <c r="AN1505" s="460"/>
      <c r="AO1505" s="460"/>
      <c r="AP1505" s="463" t="s">
        <v>289</v>
      </c>
      <c r="AQ1505" s="463">
        <v>0</v>
      </c>
      <c r="AT1505" s="177" t="s">
        <v>3946</v>
      </c>
      <c r="AU1505" s="392" t="s">
        <v>9032</v>
      </c>
      <c r="AV1505" s="392" t="s">
        <v>9721</v>
      </c>
      <c r="AW1505" s="392" t="s">
        <v>9722</v>
      </c>
      <c r="AX1505" s="450" t="s">
        <v>9027</v>
      </c>
    </row>
    <row r="1506" spans="1:50" ht="35.15" hidden="1" customHeight="1">
      <c r="A1506" s="149">
        <v>1502</v>
      </c>
      <c r="B1506" s="597" t="s">
        <v>1069</v>
      </c>
      <c r="C1506" s="597"/>
      <c r="D1506" s="597" t="s">
        <v>9723</v>
      </c>
      <c r="E1506" s="597" t="s">
        <v>9724</v>
      </c>
      <c r="F1506" s="597" t="s">
        <v>281</v>
      </c>
      <c r="G1506" s="597">
        <v>2</v>
      </c>
      <c r="H1506" s="597">
        <v>0</v>
      </c>
      <c r="I1506" s="597" t="s">
        <v>9420</v>
      </c>
      <c r="J1506" s="597" t="s">
        <v>9474</v>
      </c>
      <c r="K1506" s="597" t="s">
        <v>2605</v>
      </c>
      <c r="L1506" s="597" t="s">
        <v>1116</v>
      </c>
      <c r="M1506" s="597" t="s">
        <v>285</v>
      </c>
      <c r="N1506" s="597" t="s">
        <v>9724</v>
      </c>
      <c r="O1506" s="597" t="s">
        <v>9724</v>
      </c>
      <c r="P1506" s="597" t="s">
        <v>9725</v>
      </c>
      <c r="Q1506" s="597">
        <v>3381</v>
      </c>
      <c r="R1506" s="621">
        <v>3354</v>
      </c>
      <c r="S1506" s="621">
        <v>3287</v>
      </c>
      <c r="T1506" s="621">
        <v>61</v>
      </c>
      <c r="U1506" s="621">
        <v>6</v>
      </c>
      <c r="V1506" s="621">
        <v>67</v>
      </c>
      <c r="W1506" s="622">
        <v>0.98</v>
      </c>
      <c r="X1506" s="464">
        <v>1</v>
      </c>
      <c r="Y1506" s="464">
        <v>0</v>
      </c>
      <c r="Z1506" s="464">
        <v>1</v>
      </c>
      <c r="AA1506" s="464">
        <v>0</v>
      </c>
      <c r="AB1506" s="464" t="s">
        <v>1069</v>
      </c>
      <c r="AC1506" s="463" t="s">
        <v>9726</v>
      </c>
      <c r="AD1506" s="463" t="s">
        <v>9727</v>
      </c>
      <c r="AE1506" s="463"/>
      <c r="AF1506" s="463"/>
      <c r="AG1506" s="463"/>
      <c r="AH1506" s="463"/>
      <c r="AI1506" s="463"/>
      <c r="AJ1506" s="460"/>
      <c r="AK1506" s="460"/>
      <c r="AL1506" s="460"/>
      <c r="AM1506" s="460"/>
      <c r="AN1506" s="460"/>
      <c r="AO1506" s="460"/>
      <c r="AP1506" s="463" t="s">
        <v>289</v>
      </c>
      <c r="AQ1506" s="463">
        <v>0</v>
      </c>
      <c r="AT1506" s="177" t="s">
        <v>1056</v>
      </c>
      <c r="AU1506" s="392" t="s">
        <v>9037</v>
      </c>
      <c r="AV1506" s="392" t="s">
        <v>9728</v>
      </c>
      <c r="AW1506" s="392" t="s">
        <v>9729</v>
      </c>
      <c r="AX1506" s="450" t="s">
        <v>9034</v>
      </c>
    </row>
    <row r="1507" spans="1:50" ht="35.15" hidden="1" customHeight="1">
      <c r="A1507" s="149">
        <v>1503</v>
      </c>
      <c r="B1507" s="597" t="s">
        <v>6270</v>
      </c>
      <c r="C1507" s="597"/>
      <c r="D1507" s="597" t="s">
        <v>9730</v>
      </c>
      <c r="E1507" s="597" t="s">
        <v>9731</v>
      </c>
      <c r="F1507" s="597" t="s">
        <v>281</v>
      </c>
      <c r="G1507" s="597">
        <v>1</v>
      </c>
      <c r="H1507" s="597">
        <v>0</v>
      </c>
      <c r="I1507" s="597" t="s">
        <v>9420</v>
      </c>
      <c r="J1507" s="597" t="s">
        <v>9439</v>
      </c>
      <c r="K1507" s="597" t="s">
        <v>9438</v>
      </c>
      <c r="L1507" s="597" t="s">
        <v>675</v>
      </c>
      <c r="M1507" s="597" t="s">
        <v>285</v>
      </c>
      <c r="N1507" s="597" t="s">
        <v>9731</v>
      </c>
      <c r="O1507" s="597" t="s">
        <v>9732</v>
      </c>
      <c r="P1507" s="597" t="s">
        <v>9733</v>
      </c>
      <c r="Q1507" s="597">
        <v>4887</v>
      </c>
      <c r="R1507" s="621">
        <v>5043</v>
      </c>
      <c r="S1507" s="621">
        <v>4955</v>
      </c>
      <c r="T1507" s="621">
        <v>53</v>
      </c>
      <c r="U1507" s="621">
        <v>35</v>
      </c>
      <c r="V1507" s="621">
        <v>88</v>
      </c>
      <c r="W1507" s="622">
        <v>0.98260000000000003</v>
      </c>
      <c r="X1507" s="464">
        <v>1</v>
      </c>
      <c r="Y1507" s="464">
        <v>1</v>
      </c>
      <c r="Z1507" s="464">
        <v>0</v>
      </c>
      <c r="AA1507" s="464">
        <v>0</v>
      </c>
      <c r="AB1507" s="464" t="s">
        <v>6270</v>
      </c>
      <c r="AC1507" s="463" t="s">
        <v>9734</v>
      </c>
      <c r="AD1507" s="463"/>
      <c r="AE1507" s="463"/>
      <c r="AF1507" s="463"/>
      <c r="AG1507" s="463"/>
      <c r="AH1507" s="463"/>
      <c r="AI1507" s="463"/>
      <c r="AJ1507" s="460"/>
      <c r="AK1507" s="460"/>
      <c r="AL1507" s="460"/>
      <c r="AM1507" s="460"/>
      <c r="AN1507" s="460"/>
      <c r="AO1507" s="460"/>
      <c r="AP1507" s="463" t="s">
        <v>289</v>
      </c>
      <c r="AQ1507" s="463">
        <v>0</v>
      </c>
      <c r="AT1507" s="177" t="s">
        <v>3946</v>
      </c>
      <c r="AU1507" s="392" t="s">
        <v>9045</v>
      </c>
      <c r="AV1507" s="392" t="s">
        <v>9735</v>
      </c>
      <c r="AW1507" s="392" t="s">
        <v>9736</v>
      </c>
      <c r="AX1507" s="450" t="s">
        <v>6012</v>
      </c>
    </row>
    <row r="1508" spans="1:50" ht="35.15" hidden="1" customHeight="1">
      <c r="A1508" s="149">
        <v>1504</v>
      </c>
      <c r="B1508" s="597" t="s">
        <v>6270</v>
      </c>
      <c r="C1508" s="597"/>
      <c r="D1508" s="597" t="s">
        <v>9737</v>
      </c>
      <c r="E1508" s="597" t="s">
        <v>9738</v>
      </c>
      <c r="F1508" s="597" t="s">
        <v>281</v>
      </c>
      <c r="G1508" s="597">
        <v>1</v>
      </c>
      <c r="H1508" s="597">
        <v>0</v>
      </c>
      <c r="I1508" s="597" t="s">
        <v>9420</v>
      </c>
      <c r="J1508" s="597" t="s">
        <v>9431</v>
      </c>
      <c r="K1508" s="597" t="s">
        <v>9432</v>
      </c>
      <c r="L1508" s="597" t="s">
        <v>675</v>
      </c>
      <c r="M1508" s="597" t="s">
        <v>285</v>
      </c>
      <c r="N1508" s="597" t="s">
        <v>9738</v>
      </c>
      <c r="O1508" s="597" t="s">
        <v>9738</v>
      </c>
      <c r="P1508" s="597" t="s">
        <v>9739</v>
      </c>
      <c r="Q1508" s="597">
        <v>4912</v>
      </c>
      <c r="R1508" s="621">
        <v>4909</v>
      </c>
      <c r="S1508" s="621">
        <v>4564</v>
      </c>
      <c r="T1508" s="621">
        <v>327</v>
      </c>
      <c r="U1508" s="621">
        <v>18</v>
      </c>
      <c r="V1508" s="621">
        <v>345</v>
      </c>
      <c r="W1508" s="622">
        <v>0.92969999999999997</v>
      </c>
      <c r="X1508" s="464">
        <v>0</v>
      </c>
      <c r="Y1508" s="464">
        <v>1</v>
      </c>
      <c r="Z1508" s="464">
        <v>1</v>
      </c>
      <c r="AA1508" s="464">
        <v>0</v>
      </c>
      <c r="AB1508" s="464" t="s">
        <v>6270</v>
      </c>
      <c r="AC1508" s="463" t="s">
        <v>9740</v>
      </c>
      <c r="AD1508" s="463"/>
      <c r="AE1508" s="463"/>
      <c r="AF1508" s="463"/>
      <c r="AG1508" s="463"/>
      <c r="AH1508" s="463"/>
      <c r="AI1508" s="463"/>
      <c r="AJ1508" s="460"/>
      <c r="AK1508" s="460"/>
      <c r="AL1508" s="460"/>
      <c r="AM1508" s="460"/>
      <c r="AN1508" s="460"/>
      <c r="AO1508" s="460"/>
      <c r="AP1508" s="463" t="s">
        <v>289</v>
      </c>
      <c r="AQ1508" s="463">
        <v>0</v>
      </c>
      <c r="AT1508" s="177" t="s">
        <v>3946</v>
      </c>
      <c r="AU1508" s="392" t="s">
        <v>9052</v>
      </c>
      <c r="AV1508" s="392" t="s">
        <v>9741</v>
      </c>
      <c r="AW1508" s="392" t="s">
        <v>9742</v>
      </c>
      <c r="AX1508" s="450" t="s">
        <v>9048</v>
      </c>
    </row>
    <row r="1509" spans="1:50" ht="35.15" hidden="1" customHeight="1">
      <c r="A1509" s="149">
        <v>1505</v>
      </c>
      <c r="B1509" s="597" t="s">
        <v>6270</v>
      </c>
      <c r="C1509" s="597"/>
      <c r="D1509" s="597" t="s">
        <v>9743</v>
      </c>
      <c r="E1509" s="597" t="s">
        <v>4297</v>
      </c>
      <c r="F1509" s="597" t="s">
        <v>281</v>
      </c>
      <c r="G1509" s="597">
        <v>1</v>
      </c>
      <c r="H1509" s="597">
        <v>0</v>
      </c>
      <c r="I1509" s="597" t="s">
        <v>9420</v>
      </c>
      <c r="J1509" s="597" t="s">
        <v>9490</v>
      </c>
      <c r="K1509" s="597" t="s">
        <v>9438</v>
      </c>
      <c r="L1509" s="597" t="s">
        <v>675</v>
      </c>
      <c r="M1509" s="597" t="s">
        <v>285</v>
      </c>
      <c r="N1509" s="597" t="s">
        <v>4297</v>
      </c>
      <c r="O1509" s="597" t="s">
        <v>4297</v>
      </c>
      <c r="P1509" s="597" t="s">
        <v>9744</v>
      </c>
      <c r="Q1509" s="597">
        <v>4668</v>
      </c>
      <c r="R1509" s="621">
        <v>4668</v>
      </c>
      <c r="S1509" s="621">
        <v>4629</v>
      </c>
      <c r="T1509" s="621">
        <v>0</v>
      </c>
      <c r="U1509" s="621">
        <v>39</v>
      </c>
      <c r="V1509" s="621">
        <v>39</v>
      </c>
      <c r="W1509" s="622">
        <v>0.99160000000000004</v>
      </c>
      <c r="X1509" s="464">
        <v>1</v>
      </c>
      <c r="Y1509" s="464">
        <v>1</v>
      </c>
      <c r="Z1509" s="464">
        <v>1</v>
      </c>
      <c r="AA1509" s="464">
        <v>1</v>
      </c>
      <c r="AB1509" s="464" t="s">
        <v>6270</v>
      </c>
      <c r="AC1509" s="463" t="s">
        <v>9745</v>
      </c>
      <c r="AD1509" s="463"/>
      <c r="AE1509" s="463"/>
      <c r="AF1509" s="463"/>
      <c r="AG1509" s="463"/>
      <c r="AH1509" s="463"/>
      <c r="AI1509" s="463"/>
      <c r="AJ1509" s="460"/>
      <c r="AK1509" s="460"/>
      <c r="AL1509" s="460"/>
      <c r="AM1509" s="460"/>
      <c r="AN1509" s="460"/>
      <c r="AO1509" s="460"/>
      <c r="AP1509" s="463" t="s">
        <v>289</v>
      </c>
      <c r="AQ1509" s="463">
        <v>0</v>
      </c>
      <c r="AT1509" s="177" t="s">
        <v>1056</v>
      </c>
      <c r="AU1509" s="392" t="s">
        <v>9061</v>
      </c>
      <c r="AV1509" s="392" t="s">
        <v>9746</v>
      </c>
      <c r="AW1509" s="392" t="s">
        <v>9747</v>
      </c>
      <c r="AX1509" s="450" t="s">
        <v>9056</v>
      </c>
    </row>
    <row r="1510" spans="1:50" ht="35.15" hidden="1" customHeight="1">
      <c r="A1510" s="149">
        <v>1506</v>
      </c>
      <c r="B1510" s="597" t="s">
        <v>6270</v>
      </c>
      <c r="C1510" s="597"/>
      <c r="D1510" s="597" t="s">
        <v>9748</v>
      </c>
      <c r="E1510" s="597" t="s">
        <v>9749</v>
      </c>
      <c r="F1510" s="597" t="s">
        <v>281</v>
      </c>
      <c r="G1510" s="597">
        <v>1</v>
      </c>
      <c r="H1510" s="597">
        <v>0</v>
      </c>
      <c r="I1510" s="597" t="s">
        <v>9420</v>
      </c>
      <c r="J1510" s="597" t="s">
        <v>9490</v>
      </c>
      <c r="K1510" s="597" t="s">
        <v>9438</v>
      </c>
      <c r="L1510" s="597" t="s">
        <v>675</v>
      </c>
      <c r="M1510" s="597" t="s">
        <v>285</v>
      </c>
      <c r="N1510" s="597" t="s">
        <v>9749</v>
      </c>
      <c r="O1510" s="597" t="s">
        <v>9749</v>
      </c>
      <c r="P1510" s="597" t="s">
        <v>9750</v>
      </c>
      <c r="Q1510" s="597">
        <v>5002</v>
      </c>
      <c r="R1510" s="621">
        <v>4841</v>
      </c>
      <c r="S1510" s="621">
        <v>4685</v>
      </c>
      <c r="T1510" s="621">
        <v>138</v>
      </c>
      <c r="U1510" s="621">
        <v>18</v>
      </c>
      <c r="V1510" s="621">
        <v>156</v>
      </c>
      <c r="W1510" s="622">
        <v>0.96779999999999999</v>
      </c>
      <c r="X1510" s="464">
        <v>0</v>
      </c>
      <c r="Y1510" s="464">
        <v>1</v>
      </c>
      <c r="Z1510" s="464">
        <v>1</v>
      </c>
      <c r="AA1510" s="464">
        <v>0</v>
      </c>
      <c r="AB1510" s="464" t="s">
        <v>6270</v>
      </c>
      <c r="AC1510" s="463" t="s">
        <v>9751</v>
      </c>
      <c r="AD1510" s="463"/>
      <c r="AE1510" s="463"/>
      <c r="AF1510" s="463"/>
      <c r="AG1510" s="463"/>
      <c r="AH1510" s="463"/>
      <c r="AI1510" s="463"/>
      <c r="AJ1510" s="460"/>
      <c r="AK1510" s="460"/>
      <c r="AL1510" s="460"/>
      <c r="AM1510" s="460"/>
      <c r="AN1510" s="460"/>
      <c r="AO1510" s="460"/>
      <c r="AP1510" s="463" t="s">
        <v>289</v>
      </c>
      <c r="AQ1510" s="463">
        <v>0</v>
      </c>
      <c r="AT1510" s="177" t="s">
        <v>3946</v>
      </c>
      <c r="AU1510" s="392" t="s">
        <v>9070</v>
      </c>
      <c r="AV1510" s="392" t="s">
        <v>9752</v>
      </c>
      <c r="AW1510" s="392" t="s">
        <v>9065</v>
      </c>
      <c r="AX1510" s="450" t="s">
        <v>9065</v>
      </c>
    </row>
    <row r="1511" spans="1:50" ht="35.15" hidden="1" customHeight="1">
      <c r="A1511" s="149">
        <v>1507</v>
      </c>
      <c r="B1511" s="597" t="s">
        <v>6270</v>
      </c>
      <c r="C1511" s="597"/>
      <c r="D1511" s="597" t="s">
        <v>9753</v>
      </c>
      <c r="E1511" s="597" t="s">
        <v>9754</v>
      </c>
      <c r="F1511" s="597" t="s">
        <v>281</v>
      </c>
      <c r="G1511" s="597">
        <v>1</v>
      </c>
      <c r="H1511" s="597">
        <v>0</v>
      </c>
      <c r="I1511" s="597" t="s">
        <v>9420</v>
      </c>
      <c r="J1511" s="597" t="s">
        <v>9490</v>
      </c>
      <c r="K1511" s="597" t="s">
        <v>9438</v>
      </c>
      <c r="L1511" s="597" t="s">
        <v>675</v>
      </c>
      <c r="M1511" s="597" t="s">
        <v>285</v>
      </c>
      <c r="N1511" s="597" t="s">
        <v>9489</v>
      </c>
      <c r="O1511" s="597" t="s">
        <v>9489</v>
      </c>
      <c r="P1511" s="597" t="s">
        <v>9755</v>
      </c>
      <c r="Q1511" s="597">
        <v>6628</v>
      </c>
      <c r="R1511" s="621">
        <v>5973</v>
      </c>
      <c r="S1511" s="621">
        <v>5033</v>
      </c>
      <c r="T1511" s="621">
        <v>919</v>
      </c>
      <c r="U1511" s="621">
        <v>21</v>
      </c>
      <c r="V1511" s="621">
        <v>940</v>
      </c>
      <c r="W1511" s="622">
        <v>0.84260000000000002</v>
      </c>
      <c r="X1511" s="464">
        <v>0</v>
      </c>
      <c r="Y1511" s="464">
        <v>1</v>
      </c>
      <c r="Z1511" s="464">
        <v>1</v>
      </c>
      <c r="AA1511" s="464">
        <v>0</v>
      </c>
      <c r="AB1511" s="464" t="s">
        <v>6270</v>
      </c>
      <c r="AC1511" s="463" t="s">
        <v>9756</v>
      </c>
      <c r="AD1511" s="463"/>
      <c r="AE1511" s="463"/>
      <c r="AF1511" s="463"/>
      <c r="AG1511" s="463"/>
      <c r="AH1511" s="463"/>
      <c r="AI1511" s="463"/>
      <c r="AJ1511" s="460"/>
      <c r="AK1511" s="460"/>
      <c r="AL1511" s="460"/>
      <c r="AM1511" s="460"/>
      <c r="AN1511" s="460"/>
      <c r="AO1511" s="460"/>
      <c r="AP1511" s="463" t="s">
        <v>289</v>
      </c>
      <c r="AQ1511" s="463">
        <v>0</v>
      </c>
      <c r="AT1511" s="177" t="s">
        <v>1056</v>
      </c>
      <c r="AU1511" s="392" t="s">
        <v>9075</v>
      </c>
      <c r="AV1511" s="392" t="s">
        <v>9757</v>
      </c>
      <c r="AW1511" s="392" t="s">
        <v>9073</v>
      </c>
      <c r="AX1511" s="450" t="s">
        <v>9073</v>
      </c>
    </row>
    <row r="1512" spans="1:50" ht="35.15" hidden="1" customHeight="1">
      <c r="A1512" s="149">
        <v>1508</v>
      </c>
      <c r="B1512" s="597" t="s">
        <v>1069</v>
      </c>
      <c r="C1512" s="597"/>
      <c r="D1512" s="597" t="s">
        <v>9758</v>
      </c>
      <c r="E1512" s="597" t="s">
        <v>9759</v>
      </c>
      <c r="F1512" s="597" t="s">
        <v>281</v>
      </c>
      <c r="G1512" s="597">
        <v>1</v>
      </c>
      <c r="H1512" s="597">
        <v>0</v>
      </c>
      <c r="I1512" s="597" t="s">
        <v>9420</v>
      </c>
      <c r="J1512" s="597" t="s">
        <v>9459</v>
      </c>
      <c r="K1512" s="597" t="s">
        <v>2605</v>
      </c>
      <c r="L1512" s="597" t="s">
        <v>1116</v>
      </c>
      <c r="M1512" s="597" t="s">
        <v>285</v>
      </c>
      <c r="N1512" s="597" t="s">
        <v>9759</v>
      </c>
      <c r="O1512" s="597" t="s">
        <v>9759</v>
      </c>
      <c r="P1512" s="597" t="s">
        <v>9760</v>
      </c>
      <c r="Q1512" s="597">
        <v>3888</v>
      </c>
      <c r="R1512" s="621">
        <v>3802</v>
      </c>
      <c r="S1512" s="621">
        <v>3770</v>
      </c>
      <c r="T1512" s="621">
        <v>12</v>
      </c>
      <c r="U1512" s="621">
        <v>20</v>
      </c>
      <c r="V1512" s="621">
        <v>32</v>
      </c>
      <c r="W1512" s="622">
        <v>0.99160000000000004</v>
      </c>
      <c r="X1512" s="464">
        <v>1</v>
      </c>
      <c r="Y1512" s="464">
        <v>1</v>
      </c>
      <c r="Z1512" s="464">
        <v>1</v>
      </c>
      <c r="AA1512" s="464">
        <v>1</v>
      </c>
      <c r="AB1512" s="464" t="s">
        <v>1069</v>
      </c>
      <c r="AC1512" s="463" t="s">
        <v>9761</v>
      </c>
      <c r="AD1512" s="463"/>
      <c r="AE1512" s="463"/>
      <c r="AF1512" s="463"/>
      <c r="AG1512" s="463"/>
      <c r="AH1512" s="463"/>
      <c r="AI1512" s="463"/>
      <c r="AJ1512" s="460"/>
      <c r="AK1512" s="460"/>
      <c r="AL1512" s="460"/>
      <c r="AM1512" s="460"/>
      <c r="AN1512" s="460"/>
      <c r="AO1512" s="460"/>
      <c r="AP1512" s="463" t="s">
        <v>289</v>
      </c>
      <c r="AQ1512" s="463">
        <v>0</v>
      </c>
      <c r="AT1512" s="177" t="s">
        <v>1076</v>
      </c>
      <c r="AU1512" s="392" t="s">
        <v>9083</v>
      </c>
      <c r="AV1512" s="392" t="s">
        <v>9762</v>
      </c>
      <c r="AW1512" s="392" t="s">
        <v>9763</v>
      </c>
      <c r="AX1512" s="450" t="s">
        <v>9078</v>
      </c>
    </row>
    <row r="1513" spans="1:50" ht="35.15" hidden="1" customHeight="1">
      <c r="A1513" s="149">
        <v>1509</v>
      </c>
      <c r="B1513" s="597" t="s">
        <v>6270</v>
      </c>
      <c r="C1513" s="597"/>
      <c r="D1513" s="597" t="s">
        <v>9764</v>
      </c>
      <c r="E1513" s="597" t="s">
        <v>9765</v>
      </c>
      <c r="F1513" s="597" t="s">
        <v>281</v>
      </c>
      <c r="G1513" s="597">
        <v>1</v>
      </c>
      <c r="H1513" s="597">
        <v>0</v>
      </c>
      <c r="I1513" s="597" t="s">
        <v>9420</v>
      </c>
      <c r="J1513" s="597" t="s">
        <v>9508</v>
      </c>
      <c r="K1513" s="597" t="s">
        <v>6270</v>
      </c>
      <c r="L1513" s="597" t="s">
        <v>675</v>
      </c>
      <c r="M1513" s="597" t="s">
        <v>285</v>
      </c>
      <c r="N1513" s="597" t="s">
        <v>9765</v>
      </c>
      <c r="O1513" s="597" t="s">
        <v>9765</v>
      </c>
      <c r="P1513" s="597" t="s">
        <v>9766</v>
      </c>
      <c r="Q1513" s="597">
        <v>12701</v>
      </c>
      <c r="R1513" s="621">
        <v>13048</v>
      </c>
      <c r="S1513" s="621">
        <v>12889</v>
      </c>
      <c r="T1513" s="621">
        <v>54</v>
      </c>
      <c r="U1513" s="621">
        <v>105</v>
      </c>
      <c r="V1513" s="621">
        <v>159</v>
      </c>
      <c r="W1513" s="622">
        <v>0.98780000000000001</v>
      </c>
      <c r="X1513" s="464">
        <v>1</v>
      </c>
      <c r="Y1513" s="464">
        <v>1</v>
      </c>
      <c r="Z1513" s="464">
        <v>1</v>
      </c>
      <c r="AA1513" s="464">
        <v>1</v>
      </c>
      <c r="AB1513" s="464" t="s">
        <v>6270</v>
      </c>
      <c r="AC1513" s="463" t="s">
        <v>9767</v>
      </c>
      <c r="AD1513" s="463"/>
      <c r="AE1513" s="463"/>
      <c r="AF1513" s="463"/>
      <c r="AG1513" s="463"/>
      <c r="AH1513" s="463"/>
      <c r="AI1513" s="463"/>
      <c r="AJ1513" s="460"/>
      <c r="AK1513" s="460"/>
      <c r="AL1513" s="460"/>
      <c r="AM1513" s="460"/>
      <c r="AN1513" s="460"/>
      <c r="AO1513" s="460"/>
      <c r="AP1513" s="463" t="s">
        <v>289</v>
      </c>
      <c r="AQ1513" s="463">
        <v>0</v>
      </c>
      <c r="AT1513" s="177" t="s">
        <v>1056</v>
      </c>
      <c r="AU1513" s="392" t="s">
        <v>9088</v>
      </c>
      <c r="AV1513" s="392" t="s">
        <v>9768</v>
      </c>
      <c r="AW1513" s="392" t="s">
        <v>9769</v>
      </c>
      <c r="AX1513" s="450" t="s">
        <v>9086</v>
      </c>
    </row>
    <row r="1514" spans="1:50" ht="35.15" hidden="1" customHeight="1">
      <c r="A1514" s="149">
        <v>1510</v>
      </c>
      <c r="B1514" s="597" t="s">
        <v>6270</v>
      </c>
      <c r="C1514" s="597"/>
      <c r="D1514" s="597" t="s">
        <v>9770</v>
      </c>
      <c r="E1514" s="597" t="s">
        <v>9771</v>
      </c>
      <c r="F1514" s="597" t="s">
        <v>281</v>
      </c>
      <c r="G1514" s="597">
        <v>1</v>
      </c>
      <c r="H1514" s="597">
        <v>0</v>
      </c>
      <c r="I1514" s="597" t="s">
        <v>9420</v>
      </c>
      <c r="J1514" s="597" t="s">
        <v>9439</v>
      </c>
      <c r="K1514" s="597" t="s">
        <v>9438</v>
      </c>
      <c r="L1514" s="597" t="s">
        <v>675</v>
      </c>
      <c r="M1514" s="597" t="s">
        <v>285</v>
      </c>
      <c r="N1514" s="597" t="s">
        <v>9771</v>
      </c>
      <c r="O1514" s="597" t="s">
        <v>9771</v>
      </c>
      <c r="P1514" s="597" t="s">
        <v>9772</v>
      </c>
      <c r="Q1514" s="597">
        <v>6132</v>
      </c>
      <c r="R1514" s="621">
        <v>6026</v>
      </c>
      <c r="S1514" s="621">
        <v>5916</v>
      </c>
      <c r="T1514" s="621">
        <v>60</v>
      </c>
      <c r="U1514" s="621">
        <v>50</v>
      </c>
      <c r="V1514" s="621">
        <v>110</v>
      </c>
      <c r="W1514" s="622">
        <v>0.98170000000000002</v>
      </c>
      <c r="X1514" s="464">
        <v>1</v>
      </c>
      <c r="Y1514" s="464">
        <v>1</v>
      </c>
      <c r="Z1514" s="464">
        <v>1</v>
      </c>
      <c r="AA1514" s="464">
        <v>1</v>
      </c>
      <c r="AB1514" s="464" t="s">
        <v>6270</v>
      </c>
      <c r="AC1514" s="463" t="s">
        <v>9773</v>
      </c>
      <c r="AD1514" s="463"/>
      <c r="AE1514" s="463"/>
      <c r="AF1514" s="463"/>
      <c r="AG1514" s="463"/>
      <c r="AH1514" s="463"/>
      <c r="AI1514" s="463"/>
      <c r="AJ1514" s="460"/>
      <c r="AK1514" s="460"/>
      <c r="AL1514" s="460"/>
      <c r="AM1514" s="460"/>
      <c r="AN1514" s="460"/>
      <c r="AO1514" s="460"/>
      <c r="AP1514" s="463" t="s">
        <v>289</v>
      </c>
      <c r="AQ1514" s="463">
        <v>0</v>
      </c>
      <c r="AT1514" s="177" t="s">
        <v>1056</v>
      </c>
      <c r="AU1514" s="392" t="s">
        <v>9097</v>
      </c>
      <c r="AV1514" s="392" t="s">
        <v>9774</v>
      </c>
      <c r="AW1514" s="392" t="s">
        <v>9092</v>
      </c>
      <c r="AX1514" s="450" t="s">
        <v>9092</v>
      </c>
    </row>
    <row r="1515" spans="1:50" ht="35.15" hidden="1" customHeight="1">
      <c r="A1515" s="149">
        <v>1511</v>
      </c>
      <c r="B1515" s="597" t="s">
        <v>6270</v>
      </c>
      <c r="C1515" s="597"/>
      <c r="D1515" s="597" t="s">
        <v>9775</v>
      </c>
      <c r="E1515" s="597" t="s">
        <v>9776</v>
      </c>
      <c r="F1515" s="597" t="s">
        <v>281</v>
      </c>
      <c r="G1515" s="597">
        <v>1</v>
      </c>
      <c r="H1515" s="597">
        <v>0</v>
      </c>
      <c r="I1515" s="597" t="s">
        <v>9420</v>
      </c>
      <c r="J1515" s="597" t="s">
        <v>9576</v>
      </c>
      <c r="K1515" s="597" t="s">
        <v>9438</v>
      </c>
      <c r="L1515" s="597" t="s">
        <v>675</v>
      </c>
      <c r="M1515" s="597" t="s">
        <v>285</v>
      </c>
      <c r="N1515" s="597" t="s">
        <v>9776</v>
      </c>
      <c r="O1515" s="597" t="s">
        <v>9776</v>
      </c>
      <c r="P1515" s="597" t="s">
        <v>9777</v>
      </c>
      <c r="Q1515" s="597">
        <v>4936</v>
      </c>
      <c r="R1515" s="621">
        <v>4936</v>
      </c>
      <c r="S1515" s="621">
        <v>4914</v>
      </c>
      <c r="T1515" s="621">
        <v>22</v>
      </c>
      <c r="U1515" s="621">
        <v>0</v>
      </c>
      <c r="V1515" s="621">
        <v>22</v>
      </c>
      <c r="W1515" s="622">
        <v>0.99550000000000005</v>
      </c>
      <c r="X1515" s="464">
        <v>1</v>
      </c>
      <c r="Y1515" s="464">
        <v>1</v>
      </c>
      <c r="Z1515" s="464">
        <v>1</v>
      </c>
      <c r="AA1515" s="464">
        <v>1</v>
      </c>
      <c r="AB1515" s="464" t="s">
        <v>6270</v>
      </c>
      <c r="AC1515" s="463" t="s">
        <v>9778</v>
      </c>
      <c r="AD1515" s="463"/>
      <c r="AE1515" s="463"/>
      <c r="AF1515" s="463"/>
      <c r="AG1515" s="463"/>
      <c r="AH1515" s="463"/>
      <c r="AI1515" s="463"/>
      <c r="AJ1515" s="460"/>
      <c r="AK1515" s="460"/>
      <c r="AL1515" s="460"/>
      <c r="AM1515" s="460"/>
      <c r="AN1515" s="460"/>
      <c r="AO1515" s="460"/>
      <c r="AP1515" s="463" t="s">
        <v>289</v>
      </c>
      <c r="AQ1515" s="463">
        <v>0</v>
      </c>
      <c r="AT1515" s="177" t="s">
        <v>3946</v>
      </c>
      <c r="AU1515" s="392" t="s">
        <v>9103</v>
      </c>
      <c r="AV1515" s="392" t="s">
        <v>9779</v>
      </c>
      <c r="AW1515" s="392" t="s">
        <v>9100</v>
      </c>
      <c r="AX1515" s="450" t="s">
        <v>9100</v>
      </c>
    </row>
    <row r="1516" spans="1:50" ht="35.15" hidden="1" customHeight="1">
      <c r="A1516" s="149">
        <v>1512</v>
      </c>
      <c r="B1516" s="597" t="s">
        <v>6270</v>
      </c>
      <c r="C1516" s="597"/>
      <c r="D1516" s="597" t="s">
        <v>9780</v>
      </c>
      <c r="E1516" s="597" t="s">
        <v>9781</v>
      </c>
      <c r="F1516" s="597" t="s">
        <v>281</v>
      </c>
      <c r="G1516" s="597">
        <v>1</v>
      </c>
      <c r="H1516" s="597">
        <v>0</v>
      </c>
      <c r="I1516" s="597" t="s">
        <v>9420</v>
      </c>
      <c r="J1516" s="597" t="s">
        <v>9439</v>
      </c>
      <c r="K1516" s="597" t="s">
        <v>9438</v>
      </c>
      <c r="L1516" s="597" t="s">
        <v>675</v>
      </c>
      <c r="M1516" s="597" t="s">
        <v>285</v>
      </c>
      <c r="N1516" s="597" t="s">
        <v>9781</v>
      </c>
      <c r="O1516" s="597" t="s">
        <v>9781</v>
      </c>
      <c r="P1516" s="597" t="s">
        <v>9782</v>
      </c>
      <c r="Q1516" s="597">
        <v>3243</v>
      </c>
      <c r="R1516" s="621">
        <v>3211</v>
      </c>
      <c r="S1516" s="621">
        <v>3179</v>
      </c>
      <c r="T1516" s="621">
        <v>17</v>
      </c>
      <c r="U1516" s="621">
        <v>15</v>
      </c>
      <c r="V1516" s="621">
        <v>32</v>
      </c>
      <c r="W1516" s="622">
        <v>0.99</v>
      </c>
      <c r="X1516" s="464">
        <v>1</v>
      </c>
      <c r="Y1516" s="464">
        <v>1</v>
      </c>
      <c r="Z1516" s="464">
        <v>0</v>
      </c>
      <c r="AA1516" s="464">
        <v>0</v>
      </c>
      <c r="AB1516" s="464" t="s">
        <v>6270</v>
      </c>
      <c r="AC1516" s="463" t="s">
        <v>9783</v>
      </c>
      <c r="AD1516" s="463"/>
      <c r="AE1516" s="463"/>
      <c r="AF1516" s="463"/>
      <c r="AG1516" s="463"/>
      <c r="AH1516" s="463"/>
      <c r="AI1516" s="463"/>
      <c r="AJ1516" s="460"/>
      <c r="AK1516" s="460"/>
      <c r="AL1516" s="460"/>
      <c r="AM1516" s="460"/>
      <c r="AN1516" s="460"/>
      <c r="AO1516" s="460"/>
      <c r="AP1516" s="463" t="s">
        <v>289</v>
      </c>
      <c r="AQ1516" s="463">
        <v>0</v>
      </c>
      <c r="AT1516" s="177" t="s">
        <v>3946</v>
      </c>
      <c r="AU1516" s="392" t="s">
        <v>9109</v>
      </c>
      <c r="AV1516" s="392" t="s">
        <v>9784</v>
      </c>
      <c r="AW1516" s="392" t="s">
        <v>9107</v>
      </c>
      <c r="AX1516" s="450" t="s">
        <v>9107</v>
      </c>
    </row>
    <row r="1517" spans="1:50" ht="35.15" hidden="1" customHeight="1">
      <c r="A1517" s="149">
        <v>1513</v>
      </c>
      <c r="B1517" s="597" t="s">
        <v>6270</v>
      </c>
      <c r="C1517" s="597"/>
      <c r="D1517" s="597" t="s">
        <v>9785</v>
      </c>
      <c r="E1517" s="597" t="s">
        <v>9786</v>
      </c>
      <c r="F1517" s="597" t="s">
        <v>281</v>
      </c>
      <c r="G1517" s="597">
        <v>1</v>
      </c>
      <c r="H1517" s="597">
        <v>0</v>
      </c>
      <c r="I1517" s="597" t="s">
        <v>9420</v>
      </c>
      <c r="J1517" s="597" t="s">
        <v>9481</v>
      </c>
      <c r="K1517" s="597" t="s">
        <v>6273</v>
      </c>
      <c r="L1517" s="597" t="s">
        <v>675</v>
      </c>
      <c r="M1517" s="597" t="s">
        <v>285</v>
      </c>
      <c r="N1517" s="597" t="s">
        <v>9786</v>
      </c>
      <c r="O1517" s="597" t="s">
        <v>9787</v>
      </c>
      <c r="P1517" s="597" t="s">
        <v>9788</v>
      </c>
      <c r="Q1517" s="597">
        <v>7284</v>
      </c>
      <c r="R1517" s="621">
        <v>6733</v>
      </c>
      <c r="S1517" s="621">
        <v>6638</v>
      </c>
      <c r="T1517" s="621">
        <v>58</v>
      </c>
      <c r="U1517" s="621">
        <v>37</v>
      </c>
      <c r="V1517" s="621">
        <v>95</v>
      </c>
      <c r="W1517" s="622">
        <v>0.9859</v>
      </c>
      <c r="X1517" s="464">
        <v>1</v>
      </c>
      <c r="Y1517" s="464">
        <v>1</v>
      </c>
      <c r="Z1517" s="464">
        <v>1</v>
      </c>
      <c r="AA1517" s="464">
        <v>1</v>
      </c>
      <c r="AB1517" s="464" t="s">
        <v>6270</v>
      </c>
      <c r="AC1517" s="463" t="s">
        <v>9789</v>
      </c>
      <c r="AD1517" s="463"/>
      <c r="AE1517" s="463"/>
      <c r="AF1517" s="463"/>
      <c r="AG1517" s="463"/>
      <c r="AH1517" s="463"/>
      <c r="AI1517" s="463"/>
      <c r="AJ1517" s="460"/>
      <c r="AK1517" s="460"/>
      <c r="AL1517" s="460"/>
      <c r="AM1517" s="460"/>
      <c r="AN1517" s="460"/>
      <c r="AO1517" s="460"/>
      <c r="AP1517" s="463" t="s">
        <v>289</v>
      </c>
      <c r="AQ1517" s="463">
        <v>0</v>
      </c>
      <c r="AT1517" s="177" t="s">
        <v>3946</v>
      </c>
      <c r="AU1517" s="392" t="s">
        <v>9116</v>
      </c>
      <c r="AV1517" s="392" t="s">
        <v>9790</v>
      </c>
      <c r="AW1517" s="392" t="s">
        <v>840</v>
      </c>
      <c r="AX1517" s="450" t="s">
        <v>9113</v>
      </c>
    </row>
    <row r="1518" spans="1:50" ht="35.15" hidden="1" customHeight="1">
      <c r="A1518" s="149">
        <v>1514</v>
      </c>
      <c r="B1518" s="597" t="s">
        <v>6270</v>
      </c>
      <c r="C1518" s="597"/>
      <c r="D1518" s="597" t="s">
        <v>9791</v>
      </c>
      <c r="E1518" s="597" t="s">
        <v>9792</v>
      </c>
      <c r="F1518" s="597" t="s">
        <v>281</v>
      </c>
      <c r="G1518" s="597">
        <v>1</v>
      </c>
      <c r="H1518" s="597">
        <v>0</v>
      </c>
      <c r="I1518" s="597" t="s">
        <v>9420</v>
      </c>
      <c r="J1518" s="597" t="s">
        <v>9568</v>
      </c>
      <c r="K1518" s="597" t="s">
        <v>9432</v>
      </c>
      <c r="L1518" s="597" t="s">
        <v>675</v>
      </c>
      <c r="M1518" s="597" t="s">
        <v>285</v>
      </c>
      <c r="N1518" s="597" t="s">
        <v>9792</v>
      </c>
      <c r="O1518" s="597" t="s">
        <v>9792</v>
      </c>
      <c r="P1518" s="597" t="s">
        <v>9793</v>
      </c>
      <c r="Q1518" s="597">
        <v>3504</v>
      </c>
      <c r="R1518" s="621">
        <v>3389</v>
      </c>
      <c r="S1518" s="621">
        <v>2812</v>
      </c>
      <c r="T1518" s="621">
        <v>568</v>
      </c>
      <c r="U1518" s="621">
        <v>9</v>
      </c>
      <c r="V1518" s="621">
        <v>577</v>
      </c>
      <c r="W1518" s="622">
        <v>0.82969999999999999</v>
      </c>
      <c r="X1518" s="464">
        <v>0</v>
      </c>
      <c r="Y1518" s="464">
        <v>1</v>
      </c>
      <c r="Z1518" s="464">
        <v>1</v>
      </c>
      <c r="AA1518" s="464">
        <v>0</v>
      </c>
      <c r="AB1518" s="464" t="s">
        <v>6270</v>
      </c>
      <c r="AC1518" s="463" t="s">
        <v>9794</v>
      </c>
      <c r="AD1518" s="463"/>
      <c r="AE1518" s="463"/>
      <c r="AF1518" s="463"/>
      <c r="AG1518" s="463"/>
      <c r="AH1518" s="463"/>
      <c r="AI1518" s="463"/>
      <c r="AJ1518" s="460"/>
      <c r="AK1518" s="460"/>
      <c r="AL1518" s="460"/>
      <c r="AM1518" s="460"/>
      <c r="AN1518" s="460"/>
      <c r="AO1518" s="460"/>
      <c r="AP1518" s="463" t="s">
        <v>289</v>
      </c>
      <c r="AQ1518" s="463">
        <v>0</v>
      </c>
      <c r="AT1518" s="177" t="s">
        <v>3946</v>
      </c>
      <c r="AU1518" s="392" t="s">
        <v>9123</v>
      </c>
      <c r="AV1518" s="392" t="s">
        <v>9795</v>
      </c>
      <c r="AW1518" s="392" t="s">
        <v>9796</v>
      </c>
      <c r="AX1518" s="450" t="s">
        <v>9119</v>
      </c>
    </row>
    <row r="1519" spans="1:50" ht="35.15" hidden="1" customHeight="1">
      <c r="A1519" s="149">
        <v>1515</v>
      </c>
      <c r="B1519" s="597" t="s">
        <v>6270</v>
      </c>
      <c r="C1519" s="597"/>
      <c r="D1519" s="597" t="s">
        <v>9797</v>
      </c>
      <c r="E1519" s="597" t="s">
        <v>9798</v>
      </c>
      <c r="F1519" s="597" t="s">
        <v>281</v>
      </c>
      <c r="G1519" s="597">
        <v>1</v>
      </c>
      <c r="H1519" s="597">
        <v>0</v>
      </c>
      <c r="I1519" s="597" t="s">
        <v>9420</v>
      </c>
      <c r="J1519" s="597" t="s">
        <v>9521</v>
      </c>
      <c r="K1519" s="597" t="s">
        <v>6273</v>
      </c>
      <c r="L1519" s="597" t="s">
        <v>675</v>
      </c>
      <c r="M1519" s="597" t="s">
        <v>285</v>
      </c>
      <c r="N1519" s="597" t="s">
        <v>9798</v>
      </c>
      <c r="O1519" s="597" t="s">
        <v>9798</v>
      </c>
      <c r="P1519" s="597" t="s">
        <v>9799</v>
      </c>
      <c r="Q1519" s="597">
        <v>3497</v>
      </c>
      <c r="R1519" s="621">
        <v>3364</v>
      </c>
      <c r="S1519" s="621">
        <v>2176</v>
      </c>
      <c r="T1519" s="621">
        <v>914</v>
      </c>
      <c r="U1519" s="621">
        <v>274</v>
      </c>
      <c r="V1519" s="621">
        <v>1188</v>
      </c>
      <c r="W1519" s="622">
        <v>0.64680000000000004</v>
      </c>
      <c r="X1519" s="464">
        <v>0</v>
      </c>
      <c r="Y1519" s="464">
        <v>0</v>
      </c>
      <c r="Z1519" s="464">
        <v>1</v>
      </c>
      <c r="AA1519" s="464">
        <v>0</v>
      </c>
      <c r="AB1519" s="464" t="s">
        <v>6270</v>
      </c>
      <c r="AC1519" s="463" t="s">
        <v>9800</v>
      </c>
      <c r="AD1519" s="463"/>
      <c r="AE1519" s="463"/>
      <c r="AF1519" s="463"/>
      <c r="AG1519" s="463"/>
      <c r="AH1519" s="463"/>
      <c r="AI1519" s="463"/>
      <c r="AJ1519" s="460"/>
      <c r="AK1519" s="460"/>
      <c r="AL1519" s="460"/>
      <c r="AM1519" s="460"/>
      <c r="AN1519" s="460"/>
      <c r="AO1519" s="460"/>
      <c r="AP1519" s="463" t="s">
        <v>289</v>
      </c>
      <c r="AQ1519" s="463">
        <v>0</v>
      </c>
      <c r="AT1519" s="177" t="s">
        <v>3946</v>
      </c>
      <c r="AU1519" s="392" t="s">
        <v>9129</v>
      </c>
      <c r="AV1519" s="392" t="s">
        <v>9801</v>
      </c>
      <c r="AW1519" s="392" t="s">
        <v>9802</v>
      </c>
      <c r="AX1519" s="450" t="s">
        <v>9126</v>
      </c>
    </row>
    <row r="1520" spans="1:50" ht="35.15" hidden="1" customHeight="1">
      <c r="A1520" s="149">
        <v>1516</v>
      </c>
      <c r="B1520" s="597" t="s">
        <v>6270</v>
      </c>
      <c r="C1520" s="597"/>
      <c r="D1520" s="597" t="s">
        <v>9803</v>
      </c>
      <c r="E1520" s="597" t="s">
        <v>9804</v>
      </c>
      <c r="F1520" s="597" t="s">
        <v>281</v>
      </c>
      <c r="G1520" s="597">
        <v>1</v>
      </c>
      <c r="H1520" s="597">
        <v>0</v>
      </c>
      <c r="I1520" s="597" t="s">
        <v>9420</v>
      </c>
      <c r="J1520" s="597" t="s">
        <v>9576</v>
      </c>
      <c r="K1520" s="597" t="s">
        <v>9438</v>
      </c>
      <c r="L1520" s="597" t="s">
        <v>675</v>
      </c>
      <c r="M1520" s="597" t="s">
        <v>285</v>
      </c>
      <c r="N1520" s="597" t="s">
        <v>9804</v>
      </c>
      <c r="O1520" s="597" t="s">
        <v>9804</v>
      </c>
      <c r="P1520" s="597" t="s">
        <v>9805</v>
      </c>
      <c r="Q1520" s="597">
        <v>3600</v>
      </c>
      <c r="R1520" s="621">
        <v>3612</v>
      </c>
      <c r="S1520" s="621">
        <v>3565</v>
      </c>
      <c r="T1520" s="621">
        <v>6</v>
      </c>
      <c r="U1520" s="621">
        <v>41</v>
      </c>
      <c r="V1520" s="621">
        <v>47</v>
      </c>
      <c r="W1520" s="622">
        <v>0.98699999999999999</v>
      </c>
      <c r="X1520" s="464">
        <v>1</v>
      </c>
      <c r="Y1520" s="464">
        <v>1</v>
      </c>
      <c r="Z1520" s="464">
        <v>1</v>
      </c>
      <c r="AA1520" s="464">
        <v>1</v>
      </c>
      <c r="AB1520" s="464" t="s">
        <v>6270</v>
      </c>
      <c r="AC1520" s="463" t="s">
        <v>9806</v>
      </c>
      <c r="AD1520" s="463"/>
      <c r="AE1520" s="463"/>
      <c r="AF1520" s="463"/>
      <c r="AG1520" s="463"/>
      <c r="AH1520" s="463"/>
      <c r="AI1520" s="463"/>
      <c r="AJ1520" s="460"/>
      <c r="AK1520" s="460"/>
      <c r="AL1520" s="460"/>
      <c r="AM1520" s="460"/>
      <c r="AN1520" s="460"/>
      <c r="AO1520" s="460"/>
      <c r="AP1520" s="463" t="s">
        <v>289</v>
      </c>
      <c r="AQ1520" s="463">
        <v>0</v>
      </c>
      <c r="AT1520" s="177" t="s">
        <v>3946</v>
      </c>
      <c r="AU1520" s="392" t="s">
        <v>9136</v>
      </c>
      <c r="AV1520" s="392" t="s">
        <v>9807</v>
      </c>
      <c r="AW1520" s="392" t="s">
        <v>9808</v>
      </c>
      <c r="AX1520" s="450" t="s">
        <v>9133</v>
      </c>
    </row>
    <row r="1521" spans="1:50" ht="35.15" hidden="1" customHeight="1">
      <c r="A1521" s="149">
        <v>1517</v>
      </c>
      <c r="B1521" s="597" t="s">
        <v>1069</v>
      </c>
      <c r="C1521" s="597"/>
      <c r="D1521" s="597" t="s">
        <v>9809</v>
      </c>
      <c r="E1521" s="597" t="s">
        <v>9810</v>
      </c>
      <c r="F1521" s="597" t="s">
        <v>281</v>
      </c>
      <c r="G1521" s="597">
        <v>1</v>
      </c>
      <c r="H1521" s="597">
        <v>0</v>
      </c>
      <c r="I1521" s="597" t="s">
        <v>9420</v>
      </c>
      <c r="J1521" s="597" t="s">
        <v>9576</v>
      </c>
      <c r="K1521" s="597" t="s">
        <v>2605</v>
      </c>
      <c r="L1521" s="597" t="s">
        <v>1116</v>
      </c>
      <c r="M1521" s="597" t="s">
        <v>285</v>
      </c>
      <c r="N1521" s="597" t="s">
        <v>9810</v>
      </c>
      <c r="O1521" s="597" t="s">
        <v>9810</v>
      </c>
      <c r="P1521" s="597" t="s">
        <v>9811</v>
      </c>
      <c r="Q1521" s="597">
        <v>3053</v>
      </c>
      <c r="R1521" s="621">
        <v>2925</v>
      </c>
      <c r="S1521" s="621">
        <v>2869</v>
      </c>
      <c r="T1521" s="621">
        <v>44</v>
      </c>
      <c r="U1521" s="621">
        <v>12</v>
      </c>
      <c r="V1521" s="621">
        <v>56</v>
      </c>
      <c r="W1521" s="622">
        <v>0.98089999999999999</v>
      </c>
      <c r="X1521" s="464">
        <v>1</v>
      </c>
      <c r="Y1521" s="464">
        <v>1</v>
      </c>
      <c r="Z1521" s="464">
        <v>1</v>
      </c>
      <c r="AA1521" s="464">
        <v>1</v>
      </c>
      <c r="AB1521" s="464" t="s">
        <v>1069</v>
      </c>
      <c r="AC1521" s="463" t="s">
        <v>9812</v>
      </c>
      <c r="AD1521" s="463"/>
      <c r="AE1521" s="463"/>
      <c r="AF1521" s="463"/>
      <c r="AG1521" s="463"/>
      <c r="AH1521" s="463"/>
      <c r="AI1521" s="463"/>
      <c r="AJ1521" s="460"/>
      <c r="AK1521" s="460"/>
      <c r="AL1521" s="460"/>
      <c r="AM1521" s="460"/>
      <c r="AN1521" s="460"/>
      <c r="AO1521" s="460"/>
      <c r="AP1521" s="463" t="s">
        <v>289</v>
      </c>
      <c r="AQ1521" s="463">
        <v>0</v>
      </c>
      <c r="AT1521" s="177" t="s">
        <v>3946</v>
      </c>
      <c r="AU1521" s="392" t="s">
        <v>9142</v>
      </c>
      <c r="AV1521" s="392" t="s">
        <v>9813</v>
      </c>
      <c r="AW1521" s="392" t="s">
        <v>9140</v>
      </c>
      <c r="AX1521" s="450" t="s">
        <v>9140</v>
      </c>
    </row>
    <row r="1522" spans="1:50" ht="35.15" hidden="1" customHeight="1">
      <c r="A1522" s="149">
        <v>1518</v>
      </c>
      <c r="B1522" s="597" t="s">
        <v>6270</v>
      </c>
      <c r="C1522" s="597"/>
      <c r="D1522" s="597" t="s">
        <v>9814</v>
      </c>
      <c r="E1522" s="597" t="s">
        <v>9815</v>
      </c>
      <c r="F1522" s="597" t="s">
        <v>281</v>
      </c>
      <c r="G1522" s="597">
        <v>1</v>
      </c>
      <c r="H1522" s="597">
        <v>0</v>
      </c>
      <c r="I1522" s="597" t="s">
        <v>9420</v>
      </c>
      <c r="J1522" s="597" t="s">
        <v>9439</v>
      </c>
      <c r="K1522" s="597" t="s">
        <v>9438</v>
      </c>
      <c r="L1522" s="597" t="s">
        <v>675</v>
      </c>
      <c r="M1522" s="597" t="s">
        <v>285</v>
      </c>
      <c r="N1522" s="597" t="s">
        <v>9815</v>
      </c>
      <c r="O1522" s="597" t="s">
        <v>9815</v>
      </c>
      <c r="P1522" s="597" t="s">
        <v>9816</v>
      </c>
      <c r="Q1522" s="597">
        <v>2720</v>
      </c>
      <c r="R1522" s="621">
        <v>2177</v>
      </c>
      <c r="S1522" s="621">
        <v>2157</v>
      </c>
      <c r="T1522" s="621">
        <v>0</v>
      </c>
      <c r="U1522" s="621">
        <v>20</v>
      </c>
      <c r="V1522" s="621">
        <v>20</v>
      </c>
      <c r="W1522" s="622">
        <v>0.99080000000000001</v>
      </c>
      <c r="X1522" s="464">
        <v>1</v>
      </c>
      <c r="Y1522" s="464">
        <v>1</v>
      </c>
      <c r="Z1522" s="464">
        <v>1</v>
      </c>
      <c r="AA1522" s="464">
        <v>1</v>
      </c>
      <c r="AB1522" s="464" t="s">
        <v>6270</v>
      </c>
      <c r="AC1522" s="463" t="s">
        <v>9817</v>
      </c>
      <c r="AD1522" s="463"/>
      <c r="AE1522" s="463"/>
      <c r="AF1522" s="463"/>
      <c r="AG1522" s="463"/>
      <c r="AH1522" s="463"/>
      <c r="AI1522" s="463"/>
      <c r="AJ1522" s="460"/>
      <c r="AK1522" s="460"/>
      <c r="AL1522" s="460"/>
      <c r="AM1522" s="460"/>
      <c r="AN1522" s="460"/>
      <c r="AO1522" s="460"/>
      <c r="AP1522" s="463" t="s">
        <v>289</v>
      </c>
      <c r="AQ1522" s="463">
        <v>0</v>
      </c>
      <c r="AT1522" s="177" t="s">
        <v>1076</v>
      </c>
      <c r="AU1522" s="392" t="s">
        <v>9148</v>
      </c>
      <c r="AV1522" s="392" t="s">
        <v>9818</v>
      </c>
      <c r="AW1522" s="392" t="s">
        <v>9819</v>
      </c>
      <c r="AX1522" s="450" t="s">
        <v>9145</v>
      </c>
    </row>
    <row r="1523" spans="1:50" ht="35.15" hidden="1" customHeight="1">
      <c r="A1523" s="149">
        <v>1519</v>
      </c>
      <c r="B1523" s="597" t="s">
        <v>6270</v>
      </c>
      <c r="C1523" s="597"/>
      <c r="D1523" s="597" t="s">
        <v>9820</v>
      </c>
      <c r="E1523" s="597" t="s">
        <v>9821</v>
      </c>
      <c r="F1523" s="597" t="s">
        <v>281</v>
      </c>
      <c r="G1523" s="597">
        <v>1</v>
      </c>
      <c r="H1523" s="597">
        <v>0</v>
      </c>
      <c r="I1523" s="597" t="s">
        <v>9420</v>
      </c>
      <c r="J1523" s="597" t="s">
        <v>9514</v>
      </c>
      <c r="K1523" s="597" t="s">
        <v>6270</v>
      </c>
      <c r="L1523" s="597" t="s">
        <v>675</v>
      </c>
      <c r="M1523" s="597" t="s">
        <v>285</v>
      </c>
      <c r="N1523" s="597" t="s">
        <v>9821</v>
      </c>
      <c r="O1523" s="597" t="s">
        <v>9821</v>
      </c>
      <c r="P1523" s="597" t="s">
        <v>9822</v>
      </c>
      <c r="Q1523" s="597">
        <v>2042</v>
      </c>
      <c r="R1523" s="621">
        <v>2040</v>
      </c>
      <c r="S1523" s="621">
        <v>2020</v>
      </c>
      <c r="T1523" s="621">
        <v>16</v>
      </c>
      <c r="U1523" s="621">
        <v>4</v>
      </c>
      <c r="V1523" s="621">
        <v>20</v>
      </c>
      <c r="W1523" s="622">
        <v>0.99019999999999997</v>
      </c>
      <c r="X1523" s="464">
        <v>1</v>
      </c>
      <c r="Y1523" s="464">
        <v>1</v>
      </c>
      <c r="Z1523" s="464">
        <v>1</v>
      </c>
      <c r="AA1523" s="464">
        <v>1</v>
      </c>
      <c r="AB1523" s="464" t="s">
        <v>6270</v>
      </c>
      <c r="AC1523" s="463" t="s">
        <v>9823</v>
      </c>
      <c r="AD1523" s="463"/>
      <c r="AE1523" s="463"/>
      <c r="AF1523" s="463"/>
      <c r="AG1523" s="463"/>
      <c r="AH1523" s="463"/>
      <c r="AI1523" s="463"/>
      <c r="AJ1523" s="460"/>
      <c r="AK1523" s="460"/>
      <c r="AL1523" s="460"/>
      <c r="AM1523" s="460"/>
      <c r="AN1523" s="460"/>
      <c r="AO1523" s="460"/>
      <c r="AP1523" s="463" t="s">
        <v>289</v>
      </c>
      <c r="AQ1523" s="463">
        <v>0</v>
      </c>
      <c r="AT1523" s="177" t="s">
        <v>1056</v>
      </c>
      <c r="AU1523" s="392" t="s">
        <v>9154</v>
      </c>
      <c r="AV1523" s="392" t="s">
        <v>9824</v>
      </c>
      <c r="AW1523" s="392" t="s">
        <v>9152</v>
      </c>
      <c r="AX1523" s="450" t="s">
        <v>9152</v>
      </c>
    </row>
    <row r="1524" spans="1:50" ht="35.15" hidden="1" customHeight="1">
      <c r="A1524" s="149">
        <v>1520</v>
      </c>
      <c r="B1524" s="597" t="s">
        <v>1069</v>
      </c>
      <c r="C1524" s="597"/>
      <c r="D1524" s="597" t="s">
        <v>9825</v>
      </c>
      <c r="E1524" s="597" t="s">
        <v>9826</v>
      </c>
      <c r="F1524" s="597" t="s">
        <v>281</v>
      </c>
      <c r="G1524" s="597">
        <v>1</v>
      </c>
      <c r="H1524" s="597">
        <v>0</v>
      </c>
      <c r="I1524" s="597" t="s">
        <v>9420</v>
      </c>
      <c r="J1524" s="597" t="s">
        <v>9588</v>
      </c>
      <c r="K1524" s="597" t="s">
        <v>2605</v>
      </c>
      <c r="L1524" s="597" t="s">
        <v>1116</v>
      </c>
      <c r="M1524" s="597" t="s">
        <v>285</v>
      </c>
      <c r="N1524" s="597" t="s">
        <v>9826</v>
      </c>
      <c r="O1524" s="597" t="s">
        <v>9826</v>
      </c>
      <c r="P1524" s="597" t="s">
        <v>9827</v>
      </c>
      <c r="Q1524" s="597">
        <v>4623</v>
      </c>
      <c r="R1524" s="621">
        <v>4471</v>
      </c>
      <c r="S1524" s="621">
        <v>4436</v>
      </c>
      <c r="T1524" s="621">
        <v>35</v>
      </c>
      <c r="U1524" s="621">
        <v>0</v>
      </c>
      <c r="V1524" s="621">
        <v>35</v>
      </c>
      <c r="W1524" s="622">
        <v>0.99219999999999997</v>
      </c>
      <c r="X1524" s="464">
        <v>1</v>
      </c>
      <c r="Y1524" s="464">
        <v>1</v>
      </c>
      <c r="Z1524" s="464">
        <v>1</v>
      </c>
      <c r="AA1524" s="464">
        <v>1</v>
      </c>
      <c r="AB1524" s="464" t="s">
        <v>1069</v>
      </c>
      <c r="AC1524" s="463" t="s">
        <v>9828</v>
      </c>
      <c r="AD1524" s="463"/>
      <c r="AE1524" s="463"/>
      <c r="AF1524" s="463"/>
      <c r="AG1524" s="463"/>
      <c r="AH1524" s="463"/>
      <c r="AI1524" s="463"/>
      <c r="AJ1524" s="460"/>
      <c r="AK1524" s="460"/>
      <c r="AL1524" s="460"/>
      <c r="AM1524" s="460"/>
      <c r="AN1524" s="460"/>
      <c r="AO1524" s="460"/>
      <c r="AP1524" s="463" t="s">
        <v>289</v>
      </c>
      <c r="AQ1524" s="463">
        <v>0</v>
      </c>
      <c r="AT1524" s="177" t="s">
        <v>3946</v>
      </c>
      <c r="AU1524" s="392" t="s">
        <v>9159</v>
      </c>
      <c r="AV1524" s="392" t="s">
        <v>9829</v>
      </c>
      <c r="AW1524" s="392" t="s">
        <v>9830</v>
      </c>
      <c r="AX1524" s="450" t="s">
        <v>9157</v>
      </c>
    </row>
    <row r="1525" spans="1:50" ht="35.15" hidden="1" customHeight="1">
      <c r="A1525" s="149">
        <v>1521</v>
      </c>
      <c r="B1525" s="597" t="s">
        <v>6270</v>
      </c>
      <c r="C1525" s="597"/>
      <c r="D1525" s="597" t="s">
        <v>9831</v>
      </c>
      <c r="E1525" s="597" t="s">
        <v>9832</v>
      </c>
      <c r="F1525" s="597" t="s">
        <v>281</v>
      </c>
      <c r="G1525" s="597">
        <v>1</v>
      </c>
      <c r="H1525" s="597">
        <v>0</v>
      </c>
      <c r="I1525" s="597" t="s">
        <v>9420</v>
      </c>
      <c r="J1525" s="597" t="s">
        <v>9529</v>
      </c>
      <c r="K1525" s="597" t="s">
        <v>6273</v>
      </c>
      <c r="L1525" s="597" t="s">
        <v>675</v>
      </c>
      <c r="M1525" s="597" t="s">
        <v>285</v>
      </c>
      <c r="N1525" s="597" t="s">
        <v>9832</v>
      </c>
      <c r="O1525" s="597" t="s">
        <v>9833</v>
      </c>
      <c r="P1525" s="597" t="s">
        <v>9834</v>
      </c>
      <c r="Q1525" s="597">
        <v>3299</v>
      </c>
      <c r="R1525" s="621">
        <v>3522</v>
      </c>
      <c r="S1525" s="621">
        <v>3458</v>
      </c>
      <c r="T1525" s="621">
        <v>56</v>
      </c>
      <c r="U1525" s="621">
        <v>8</v>
      </c>
      <c r="V1525" s="621">
        <v>64</v>
      </c>
      <c r="W1525" s="622">
        <v>0.98180000000000001</v>
      </c>
      <c r="X1525" s="464">
        <v>1</v>
      </c>
      <c r="Y1525" s="464">
        <v>1</v>
      </c>
      <c r="Z1525" s="464">
        <v>1</v>
      </c>
      <c r="AA1525" s="464">
        <v>1</v>
      </c>
      <c r="AB1525" s="464" t="s">
        <v>6270</v>
      </c>
      <c r="AC1525" s="463" t="s">
        <v>9835</v>
      </c>
      <c r="AD1525" s="463"/>
      <c r="AE1525" s="463"/>
      <c r="AF1525" s="463"/>
      <c r="AG1525" s="463"/>
      <c r="AH1525" s="463"/>
      <c r="AI1525" s="463"/>
      <c r="AJ1525" s="460"/>
      <c r="AK1525" s="460"/>
      <c r="AL1525" s="460"/>
      <c r="AM1525" s="460"/>
      <c r="AN1525" s="460"/>
      <c r="AO1525" s="460"/>
      <c r="AP1525" s="463" t="s">
        <v>289</v>
      </c>
      <c r="AQ1525" s="463">
        <v>0</v>
      </c>
      <c r="AT1525" s="177" t="s">
        <v>3946</v>
      </c>
      <c r="AU1525" s="392" t="s">
        <v>9166</v>
      </c>
      <c r="AV1525" s="392" t="s">
        <v>9836</v>
      </c>
      <c r="AW1525" s="392" t="s">
        <v>9837</v>
      </c>
      <c r="AX1525" s="450" t="s">
        <v>9162</v>
      </c>
    </row>
    <row r="1526" spans="1:50" ht="35.15" hidden="1" customHeight="1">
      <c r="A1526" s="149">
        <v>1522</v>
      </c>
      <c r="B1526" s="597" t="s">
        <v>6270</v>
      </c>
      <c r="C1526" s="597"/>
      <c r="D1526" s="597" t="s">
        <v>9838</v>
      </c>
      <c r="E1526" s="597" t="s">
        <v>9839</v>
      </c>
      <c r="F1526" s="597" t="s">
        <v>281</v>
      </c>
      <c r="G1526" s="597">
        <v>1</v>
      </c>
      <c r="H1526" s="597">
        <v>0</v>
      </c>
      <c r="I1526" s="597" t="s">
        <v>9420</v>
      </c>
      <c r="J1526" s="597" t="s">
        <v>9521</v>
      </c>
      <c r="K1526" s="597" t="s">
        <v>6273</v>
      </c>
      <c r="L1526" s="597" t="s">
        <v>675</v>
      </c>
      <c r="M1526" s="597" t="s">
        <v>285</v>
      </c>
      <c r="N1526" s="597" t="s">
        <v>9839</v>
      </c>
      <c r="O1526" s="597" t="s">
        <v>9840</v>
      </c>
      <c r="P1526" s="597" t="s">
        <v>9841</v>
      </c>
      <c r="Q1526" s="597">
        <v>7556</v>
      </c>
      <c r="R1526" s="621">
        <v>6300</v>
      </c>
      <c r="S1526" s="621">
        <v>5884</v>
      </c>
      <c r="T1526" s="621">
        <v>200</v>
      </c>
      <c r="U1526" s="621">
        <v>216</v>
      </c>
      <c r="V1526" s="621">
        <v>416</v>
      </c>
      <c r="W1526" s="622">
        <v>0.93400000000000005</v>
      </c>
      <c r="X1526" s="464">
        <v>0</v>
      </c>
      <c r="Y1526" s="464">
        <v>1</v>
      </c>
      <c r="Z1526" s="464">
        <v>1</v>
      </c>
      <c r="AA1526" s="464">
        <v>0</v>
      </c>
      <c r="AB1526" s="464" t="s">
        <v>6270</v>
      </c>
      <c r="AC1526" s="463" t="s">
        <v>9842</v>
      </c>
      <c r="AD1526" s="463"/>
      <c r="AE1526" s="463"/>
      <c r="AF1526" s="463"/>
      <c r="AG1526" s="463"/>
      <c r="AH1526" s="463"/>
      <c r="AI1526" s="463"/>
      <c r="AJ1526" s="460"/>
      <c r="AK1526" s="460"/>
      <c r="AL1526" s="460"/>
      <c r="AM1526" s="460"/>
      <c r="AN1526" s="460"/>
      <c r="AO1526" s="460"/>
      <c r="AP1526" s="463" t="s">
        <v>289</v>
      </c>
      <c r="AQ1526" s="463">
        <v>0</v>
      </c>
      <c r="AT1526" s="177" t="s">
        <v>3946</v>
      </c>
      <c r="AU1526" s="392" t="s">
        <v>9172</v>
      </c>
      <c r="AV1526" s="392" t="s">
        <v>9843</v>
      </c>
      <c r="AW1526" s="392" t="s">
        <v>9844</v>
      </c>
      <c r="AX1526" s="450" t="s">
        <v>9169</v>
      </c>
    </row>
    <row r="1527" spans="1:50" ht="35.15" hidden="1" customHeight="1">
      <c r="A1527" s="149">
        <v>1523</v>
      </c>
      <c r="B1527" s="597" t="s">
        <v>6270</v>
      </c>
      <c r="C1527" s="597"/>
      <c r="D1527" s="597" t="s">
        <v>9845</v>
      </c>
      <c r="E1527" s="597" t="s">
        <v>9846</v>
      </c>
      <c r="F1527" s="597" t="s">
        <v>281</v>
      </c>
      <c r="G1527" s="597">
        <v>1</v>
      </c>
      <c r="H1527" s="597">
        <v>0</v>
      </c>
      <c r="I1527" s="597" t="s">
        <v>9420</v>
      </c>
      <c r="J1527" s="597" t="s">
        <v>9514</v>
      </c>
      <c r="K1527" s="597" t="s">
        <v>6270</v>
      </c>
      <c r="L1527" s="597" t="s">
        <v>675</v>
      </c>
      <c r="M1527" s="597" t="s">
        <v>285</v>
      </c>
      <c r="N1527" s="597" t="s">
        <v>9846</v>
      </c>
      <c r="O1527" s="597" t="s">
        <v>9846</v>
      </c>
      <c r="P1527" s="597" t="s">
        <v>9847</v>
      </c>
      <c r="Q1527" s="597">
        <v>2019</v>
      </c>
      <c r="R1527" s="621">
        <v>2019</v>
      </c>
      <c r="S1527" s="621">
        <v>1989</v>
      </c>
      <c r="T1527" s="621">
        <v>30</v>
      </c>
      <c r="U1527" s="621">
        <v>0</v>
      </c>
      <c r="V1527" s="621">
        <v>30</v>
      </c>
      <c r="W1527" s="622">
        <v>0.98509999999999998</v>
      </c>
      <c r="X1527" s="464">
        <v>1</v>
      </c>
      <c r="Y1527" s="464">
        <v>1</v>
      </c>
      <c r="Z1527" s="464">
        <v>1</v>
      </c>
      <c r="AA1527" s="464">
        <v>1</v>
      </c>
      <c r="AB1527" s="464" t="s">
        <v>6270</v>
      </c>
      <c r="AC1527" s="463" t="s">
        <v>9848</v>
      </c>
      <c r="AD1527" s="463"/>
      <c r="AE1527" s="463"/>
      <c r="AF1527" s="463"/>
      <c r="AG1527" s="463"/>
      <c r="AH1527" s="463"/>
      <c r="AI1527" s="463"/>
      <c r="AJ1527" s="460"/>
      <c r="AK1527" s="460"/>
      <c r="AL1527" s="460"/>
      <c r="AM1527" s="460"/>
      <c r="AN1527" s="460"/>
      <c r="AO1527" s="460"/>
      <c r="AP1527" s="463" t="s">
        <v>289</v>
      </c>
      <c r="AQ1527" s="463">
        <v>0</v>
      </c>
      <c r="AT1527" s="177" t="s">
        <v>1056</v>
      </c>
      <c r="AU1527" s="392" t="s">
        <v>9178</v>
      </c>
      <c r="AV1527" s="392" t="s">
        <v>9849</v>
      </c>
      <c r="AW1527" s="392" t="s">
        <v>9850</v>
      </c>
      <c r="AX1527" s="450" t="s">
        <v>9176</v>
      </c>
    </row>
    <row r="1528" spans="1:50" ht="35.15" hidden="1" customHeight="1">
      <c r="A1528" s="149">
        <v>1524</v>
      </c>
      <c r="B1528" s="597" t="s">
        <v>6270</v>
      </c>
      <c r="C1528" s="597"/>
      <c r="D1528" s="597" t="s">
        <v>9851</v>
      </c>
      <c r="E1528" s="597" t="s">
        <v>9852</v>
      </c>
      <c r="F1528" s="597" t="s">
        <v>281</v>
      </c>
      <c r="G1528" s="597">
        <v>4</v>
      </c>
      <c r="H1528" s="597">
        <v>0</v>
      </c>
      <c r="I1528" s="597" t="s">
        <v>9420</v>
      </c>
      <c r="J1528" s="597" t="s">
        <v>9501</v>
      </c>
      <c r="K1528" s="597" t="s">
        <v>9438</v>
      </c>
      <c r="L1528" s="597" t="s">
        <v>675</v>
      </c>
      <c r="M1528" s="597" t="s">
        <v>285</v>
      </c>
      <c r="N1528" s="597" t="s">
        <v>9852</v>
      </c>
      <c r="O1528" s="597" t="s">
        <v>9852</v>
      </c>
      <c r="P1528" s="597" t="s">
        <v>9853</v>
      </c>
      <c r="Q1528" s="597">
        <v>2274</v>
      </c>
      <c r="R1528" s="621">
        <v>2274</v>
      </c>
      <c r="S1528" s="621">
        <v>2230</v>
      </c>
      <c r="T1528" s="621">
        <v>44</v>
      </c>
      <c r="U1528" s="621">
        <v>0</v>
      </c>
      <c r="V1528" s="621">
        <v>44</v>
      </c>
      <c r="W1528" s="622">
        <v>0.98070000000000002</v>
      </c>
      <c r="X1528" s="464">
        <v>1</v>
      </c>
      <c r="Y1528" s="464">
        <v>1</v>
      </c>
      <c r="Z1528" s="464">
        <v>0</v>
      </c>
      <c r="AA1528" s="464">
        <v>0</v>
      </c>
      <c r="AB1528" s="464" t="s">
        <v>6270</v>
      </c>
      <c r="AC1528" s="463" t="s">
        <v>9854</v>
      </c>
      <c r="AD1528" s="464" t="s">
        <v>9855</v>
      </c>
      <c r="AE1528" s="464" t="s">
        <v>9856</v>
      </c>
      <c r="AF1528" s="464" t="s">
        <v>9857</v>
      </c>
      <c r="AG1528" s="463"/>
      <c r="AH1528" s="463"/>
      <c r="AI1528" s="463"/>
      <c r="AJ1528" s="460"/>
      <c r="AK1528" s="460"/>
      <c r="AL1528" s="460"/>
      <c r="AM1528" s="460"/>
      <c r="AN1528" s="460"/>
      <c r="AO1528" s="460"/>
      <c r="AP1528" s="463" t="s">
        <v>289</v>
      </c>
      <c r="AQ1528" s="463">
        <v>0</v>
      </c>
      <c r="AT1528" s="177" t="s">
        <v>1056</v>
      </c>
      <c r="AU1528" s="392" t="s">
        <v>9184</v>
      </c>
      <c r="AV1528" s="392" t="s">
        <v>9858</v>
      </c>
      <c r="AW1528" s="392" t="s">
        <v>9859</v>
      </c>
      <c r="AX1528" s="450" t="s">
        <v>9182</v>
      </c>
    </row>
    <row r="1529" spans="1:50" ht="35.15" hidden="1" customHeight="1">
      <c r="A1529" s="149">
        <v>1525</v>
      </c>
      <c r="B1529" s="597" t="s">
        <v>6270</v>
      </c>
      <c r="C1529" s="597"/>
      <c r="D1529" s="597" t="s">
        <v>9860</v>
      </c>
      <c r="E1529" s="597" t="s">
        <v>9861</v>
      </c>
      <c r="F1529" s="597" t="s">
        <v>281</v>
      </c>
      <c r="G1529" s="597">
        <v>1</v>
      </c>
      <c r="H1529" s="597">
        <v>0</v>
      </c>
      <c r="I1529" s="597" t="s">
        <v>9420</v>
      </c>
      <c r="J1529" s="597" t="s">
        <v>6270</v>
      </c>
      <c r="K1529" s="597" t="s">
        <v>6270</v>
      </c>
      <c r="L1529" s="597" t="s">
        <v>675</v>
      </c>
      <c r="M1529" s="597" t="s">
        <v>285</v>
      </c>
      <c r="N1529" s="597" t="s">
        <v>6270</v>
      </c>
      <c r="O1529" s="597" t="s">
        <v>6270</v>
      </c>
      <c r="P1529" s="597" t="s">
        <v>9862</v>
      </c>
      <c r="Q1529" s="597">
        <v>94450</v>
      </c>
      <c r="R1529" s="621">
        <v>89661</v>
      </c>
      <c r="S1529" s="621">
        <v>86901</v>
      </c>
      <c r="T1529" s="621">
        <v>2476</v>
      </c>
      <c r="U1529" s="621">
        <v>284</v>
      </c>
      <c r="V1529" s="621">
        <v>2760</v>
      </c>
      <c r="W1529" s="622">
        <v>0.96919999999999995</v>
      </c>
      <c r="X1529" s="464">
        <v>0</v>
      </c>
      <c r="Y1529" s="464">
        <v>1</v>
      </c>
      <c r="Z1529" s="464">
        <v>1</v>
      </c>
      <c r="AA1529" s="464">
        <v>0</v>
      </c>
      <c r="AB1529" s="464" t="s">
        <v>6270</v>
      </c>
      <c r="AC1529" s="463" t="s">
        <v>9863</v>
      </c>
      <c r="AD1529" s="463"/>
      <c r="AE1529" s="463"/>
      <c r="AF1529" s="463"/>
      <c r="AG1529" s="463"/>
      <c r="AH1529" s="463"/>
      <c r="AI1529" s="463"/>
      <c r="AJ1529" s="460"/>
      <c r="AK1529" s="460"/>
      <c r="AL1529" s="460"/>
      <c r="AM1529" s="460"/>
      <c r="AN1529" s="460"/>
      <c r="AO1529" s="460"/>
      <c r="AP1529" s="463" t="s">
        <v>289</v>
      </c>
      <c r="AQ1529" s="463">
        <v>0</v>
      </c>
      <c r="AT1529" s="177" t="s">
        <v>1056</v>
      </c>
      <c r="AU1529" s="392" t="s">
        <v>9190</v>
      </c>
      <c r="AV1529" s="392" t="s">
        <v>9864</v>
      </c>
      <c r="AW1529" s="392" t="s">
        <v>9865</v>
      </c>
      <c r="AX1529" s="450" t="s">
        <v>9187</v>
      </c>
    </row>
    <row r="1530" spans="1:50" ht="35.15" hidden="1" customHeight="1">
      <c r="A1530" s="149">
        <v>1526</v>
      </c>
      <c r="B1530" s="597" t="s">
        <v>6270</v>
      </c>
      <c r="C1530" s="597"/>
      <c r="D1530" s="597" t="s">
        <v>9866</v>
      </c>
      <c r="E1530" s="597" t="s">
        <v>3316</v>
      </c>
      <c r="F1530" s="597" t="s">
        <v>281</v>
      </c>
      <c r="G1530" s="597">
        <v>1</v>
      </c>
      <c r="H1530" s="597">
        <v>0</v>
      </c>
      <c r="I1530" s="597" t="s">
        <v>9420</v>
      </c>
      <c r="J1530" s="597" t="s">
        <v>9508</v>
      </c>
      <c r="K1530" s="597" t="s">
        <v>6270</v>
      </c>
      <c r="L1530" s="597" t="s">
        <v>675</v>
      </c>
      <c r="M1530" s="597" t="s">
        <v>285</v>
      </c>
      <c r="N1530" s="597" t="s">
        <v>3316</v>
      </c>
      <c r="O1530" s="597" t="s">
        <v>3316</v>
      </c>
      <c r="P1530" s="597" t="s">
        <v>9867</v>
      </c>
      <c r="Q1530" s="597">
        <v>18853</v>
      </c>
      <c r="R1530" s="621">
        <v>24512</v>
      </c>
      <c r="S1530" s="621">
        <v>23072</v>
      </c>
      <c r="T1530" s="621">
        <v>993</v>
      </c>
      <c r="U1530" s="621">
        <v>447</v>
      </c>
      <c r="V1530" s="621">
        <v>1440</v>
      </c>
      <c r="W1530" s="622">
        <v>0.94130000000000003</v>
      </c>
      <c r="X1530" s="464">
        <v>0</v>
      </c>
      <c r="Y1530" s="464">
        <v>1</v>
      </c>
      <c r="Z1530" s="464">
        <v>1</v>
      </c>
      <c r="AA1530" s="464">
        <v>0</v>
      </c>
      <c r="AB1530" s="464" t="s">
        <v>6270</v>
      </c>
      <c r="AC1530" s="463" t="s">
        <v>9868</v>
      </c>
      <c r="AD1530" s="463"/>
      <c r="AE1530" s="463"/>
      <c r="AF1530" s="463"/>
      <c r="AG1530" s="463"/>
      <c r="AH1530" s="463"/>
      <c r="AI1530" s="463"/>
      <c r="AJ1530" s="460"/>
      <c r="AK1530" s="460"/>
      <c r="AL1530" s="460"/>
      <c r="AM1530" s="460"/>
      <c r="AN1530" s="460"/>
      <c r="AO1530" s="460"/>
      <c r="AP1530" s="463" t="s">
        <v>289</v>
      </c>
      <c r="AQ1530" s="463">
        <v>0</v>
      </c>
      <c r="AT1530" s="177" t="s">
        <v>1056</v>
      </c>
      <c r="AU1530" s="392" t="s">
        <v>9195</v>
      </c>
      <c r="AV1530" s="392" t="s">
        <v>9869</v>
      </c>
      <c r="AW1530" s="392" t="s">
        <v>9193</v>
      </c>
      <c r="AX1530" s="450" t="s">
        <v>9193</v>
      </c>
    </row>
    <row r="1531" spans="1:50" ht="35.15" hidden="1" customHeight="1">
      <c r="A1531" s="149">
        <v>1527</v>
      </c>
      <c r="B1531" s="597" t="s">
        <v>6270</v>
      </c>
      <c r="C1531" s="597"/>
      <c r="D1531" s="597" t="s">
        <v>9870</v>
      </c>
      <c r="E1531" s="597" t="s">
        <v>9871</v>
      </c>
      <c r="F1531" s="597" t="s">
        <v>281</v>
      </c>
      <c r="G1531" s="597">
        <v>7</v>
      </c>
      <c r="H1531" s="597">
        <v>0</v>
      </c>
      <c r="I1531" s="597" t="s">
        <v>9420</v>
      </c>
      <c r="J1531" s="597" t="s">
        <v>9529</v>
      </c>
      <c r="K1531" s="597" t="s">
        <v>9432</v>
      </c>
      <c r="L1531" s="597" t="s">
        <v>675</v>
      </c>
      <c r="M1531" s="597" t="s">
        <v>285</v>
      </c>
      <c r="N1531" s="597" t="s">
        <v>9871</v>
      </c>
      <c r="O1531" s="597" t="s">
        <v>9871</v>
      </c>
      <c r="P1531" s="597" t="s">
        <v>9872</v>
      </c>
      <c r="Q1531" s="597">
        <v>2610</v>
      </c>
      <c r="R1531" s="621">
        <v>2601</v>
      </c>
      <c r="S1531" s="621">
        <v>2551</v>
      </c>
      <c r="T1531" s="621">
        <v>50</v>
      </c>
      <c r="U1531" s="621">
        <v>0</v>
      </c>
      <c r="V1531" s="621">
        <v>50</v>
      </c>
      <c r="W1531" s="622">
        <v>0.98080000000000001</v>
      </c>
      <c r="X1531" s="464">
        <v>1</v>
      </c>
      <c r="Y1531" s="464">
        <v>1</v>
      </c>
      <c r="Z1531" s="464">
        <v>1</v>
      </c>
      <c r="AA1531" s="464">
        <v>1</v>
      </c>
      <c r="AB1531" s="464" t="s">
        <v>6270</v>
      </c>
      <c r="AC1531" s="463" t="s">
        <v>9873</v>
      </c>
      <c r="AD1531" s="464" t="s">
        <v>9874</v>
      </c>
      <c r="AE1531" s="464" t="s">
        <v>9875</v>
      </c>
      <c r="AF1531" s="464" t="s">
        <v>9876</v>
      </c>
      <c r="AG1531" s="464" t="s">
        <v>9877</v>
      </c>
      <c r="AH1531" s="464" t="s">
        <v>9878</v>
      </c>
      <c r="AI1531" s="464" t="s">
        <v>9879</v>
      </c>
      <c r="AJ1531" s="460"/>
      <c r="AK1531" s="460"/>
      <c r="AL1531" s="460"/>
      <c r="AM1531" s="460"/>
      <c r="AN1531" s="460"/>
      <c r="AO1531" s="460"/>
      <c r="AP1531" s="463" t="s">
        <v>289</v>
      </c>
      <c r="AQ1531" s="463">
        <v>0</v>
      </c>
      <c r="AT1531" s="177" t="s">
        <v>1076</v>
      </c>
      <c r="AU1531" s="392" t="s">
        <v>9200</v>
      </c>
      <c r="AV1531" s="392" t="s">
        <v>9880</v>
      </c>
      <c r="AW1531" s="392" t="s">
        <v>9881</v>
      </c>
      <c r="AX1531" s="450" t="s">
        <v>9198</v>
      </c>
    </row>
    <row r="1532" spans="1:50" ht="35.15" hidden="1" customHeight="1">
      <c r="A1532" s="149">
        <v>1528</v>
      </c>
      <c r="B1532" s="597" t="s">
        <v>6270</v>
      </c>
      <c r="C1532" s="597"/>
      <c r="D1532" s="597" t="s">
        <v>9882</v>
      </c>
      <c r="E1532" s="597" t="s">
        <v>9883</v>
      </c>
      <c r="F1532" s="597" t="s">
        <v>281</v>
      </c>
      <c r="G1532" s="597">
        <v>1</v>
      </c>
      <c r="H1532" s="597">
        <v>0</v>
      </c>
      <c r="I1532" s="597" t="s">
        <v>9420</v>
      </c>
      <c r="J1532" s="597" t="s">
        <v>9514</v>
      </c>
      <c r="K1532" s="597" t="s">
        <v>6270</v>
      </c>
      <c r="L1532" s="597" t="s">
        <v>675</v>
      </c>
      <c r="M1532" s="597" t="s">
        <v>285</v>
      </c>
      <c r="N1532" s="597" t="s">
        <v>9883</v>
      </c>
      <c r="O1532" s="597" t="s">
        <v>9883</v>
      </c>
      <c r="P1532" s="597" t="s">
        <v>9884</v>
      </c>
      <c r="Q1532" s="597">
        <v>2100</v>
      </c>
      <c r="R1532" s="621">
        <v>2173</v>
      </c>
      <c r="S1532" s="621">
        <v>2086</v>
      </c>
      <c r="T1532" s="621">
        <v>51</v>
      </c>
      <c r="U1532" s="621">
        <v>36</v>
      </c>
      <c r="V1532" s="621">
        <v>87</v>
      </c>
      <c r="W1532" s="622">
        <v>0.96</v>
      </c>
      <c r="X1532" s="464">
        <v>0</v>
      </c>
      <c r="Y1532" s="464">
        <v>1</v>
      </c>
      <c r="Z1532" s="464">
        <v>1</v>
      </c>
      <c r="AA1532" s="464">
        <v>0</v>
      </c>
      <c r="AB1532" s="464" t="s">
        <v>6270</v>
      </c>
      <c r="AC1532" s="463" t="s">
        <v>9885</v>
      </c>
      <c r="AD1532" s="463"/>
      <c r="AE1532" s="463"/>
      <c r="AF1532" s="463"/>
      <c r="AG1532" s="463"/>
      <c r="AH1532" s="463"/>
      <c r="AI1532" s="463"/>
      <c r="AJ1532" s="460"/>
      <c r="AK1532" s="460"/>
      <c r="AL1532" s="460"/>
      <c r="AM1532" s="460"/>
      <c r="AN1532" s="460"/>
      <c r="AO1532" s="460"/>
      <c r="AP1532" s="463" t="s">
        <v>289</v>
      </c>
      <c r="AQ1532" s="463">
        <v>0</v>
      </c>
      <c r="AT1532" s="177" t="s">
        <v>1056</v>
      </c>
      <c r="AU1532" s="392" t="s">
        <v>9208</v>
      </c>
      <c r="AV1532" s="392" t="s">
        <v>9886</v>
      </c>
      <c r="AW1532" s="392" t="s">
        <v>9887</v>
      </c>
      <c r="AX1532" s="450" t="s">
        <v>9204</v>
      </c>
    </row>
    <row r="1533" spans="1:50" ht="35.15" hidden="1" customHeight="1">
      <c r="A1533" s="149">
        <v>1529</v>
      </c>
      <c r="B1533" s="597" t="s">
        <v>6270</v>
      </c>
      <c r="C1533" s="597"/>
      <c r="D1533" s="597" t="s">
        <v>9888</v>
      </c>
      <c r="E1533" s="597" t="s">
        <v>9889</v>
      </c>
      <c r="F1533" s="597" t="s">
        <v>281</v>
      </c>
      <c r="G1533" s="597">
        <v>1</v>
      </c>
      <c r="H1533" s="597">
        <v>0</v>
      </c>
      <c r="I1533" s="597" t="s">
        <v>9420</v>
      </c>
      <c r="J1533" s="597" t="s">
        <v>9514</v>
      </c>
      <c r="K1533" s="597" t="s">
        <v>6270</v>
      </c>
      <c r="L1533" s="597" t="s">
        <v>675</v>
      </c>
      <c r="M1533" s="597" t="s">
        <v>285</v>
      </c>
      <c r="N1533" s="597" t="s">
        <v>9889</v>
      </c>
      <c r="O1533" s="597" t="s">
        <v>9889</v>
      </c>
      <c r="P1533" s="597" t="s">
        <v>9890</v>
      </c>
      <c r="Q1533" s="597">
        <v>3342</v>
      </c>
      <c r="R1533" s="621">
        <v>3097</v>
      </c>
      <c r="S1533" s="621">
        <v>2601</v>
      </c>
      <c r="T1533" s="621">
        <v>478</v>
      </c>
      <c r="U1533" s="621">
        <v>18</v>
      </c>
      <c r="V1533" s="621">
        <v>496</v>
      </c>
      <c r="W1533" s="622">
        <v>0.83979999999999999</v>
      </c>
      <c r="X1533" s="464">
        <v>0</v>
      </c>
      <c r="Y1533" s="464">
        <v>1</v>
      </c>
      <c r="Z1533" s="464">
        <v>0</v>
      </c>
      <c r="AA1533" s="464">
        <v>0</v>
      </c>
      <c r="AB1533" s="464" t="s">
        <v>6270</v>
      </c>
      <c r="AC1533" s="463" t="s">
        <v>9891</v>
      </c>
      <c r="AD1533" s="463"/>
      <c r="AE1533" s="463"/>
      <c r="AF1533" s="463"/>
      <c r="AG1533" s="463"/>
      <c r="AH1533" s="463"/>
      <c r="AI1533" s="463"/>
      <c r="AJ1533" s="460"/>
      <c r="AK1533" s="460"/>
      <c r="AL1533" s="460"/>
      <c r="AM1533" s="460"/>
      <c r="AN1533" s="460"/>
      <c r="AO1533" s="460"/>
      <c r="AP1533" s="463" t="s">
        <v>289</v>
      </c>
      <c r="AQ1533" s="463">
        <v>0</v>
      </c>
      <c r="AT1533" s="177" t="s">
        <v>3946</v>
      </c>
      <c r="AU1533" s="392" t="s">
        <v>9215</v>
      </c>
      <c r="AV1533" s="392" t="s">
        <v>9892</v>
      </c>
      <c r="AW1533" s="392" t="s">
        <v>9213</v>
      </c>
      <c r="AX1533" s="450" t="s">
        <v>9212</v>
      </c>
    </row>
    <row r="1534" spans="1:50" ht="35.15" hidden="1" customHeight="1">
      <c r="A1534" s="149">
        <v>1530</v>
      </c>
      <c r="B1534" s="597" t="s">
        <v>6270</v>
      </c>
      <c r="C1534" s="597"/>
      <c r="D1534" s="597" t="s">
        <v>9893</v>
      </c>
      <c r="E1534" s="597" t="s">
        <v>9894</v>
      </c>
      <c r="F1534" s="597" t="s">
        <v>745</v>
      </c>
      <c r="G1534" s="597">
        <v>0</v>
      </c>
      <c r="H1534" s="597">
        <v>1</v>
      </c>
      <c r="I1534" s="597" t="s">
        <v>9420</v>
      </c>
      <c r="J1534" s="597" t="s">
        <v>9508</v>
      </c>
      <c r="K1534" s="597" t="s">
        <v>6270</v>
      </c>
      <c r="L1534" s="597" t="s">
        <v>675</v>
      </c>
      <c r="M1534" s="597" t="s">
        <v>285</v>
      </c>
      <c r="N1534" s="597" t="s">
        <v>3316</v>
      </c>
      <c r="O1534" s="597" t="s">
        <v>3316</v>
      </c>
      <c r="P1534" s="597" t="s">
        <v>9895</v>
      </c>
      <c r="Q1534" s="597">
        <v>4352</v>
      </c>
      <c r="R1534" s="621">
        <v>4363</v>
      </c>
      <c r="S1534" s="621">
        <v>4336</v>
      </c>
      <c r="T1534" s="621">
        <v>21</v>
      </c>
      <c r="U1534" s="621">
        <v>6</v>
      </c>
      <c r="V1534" s="621">
        <v>27</v>
      </c>
      <c r="W1534" s="622">
        <v>0.99380000000000002</v>
      </c>
      <c r="X1534" s="464">
        <v>1</v>
      </c>
      <c r="Y1534" s="464">
        <v>1</v>
      </c>
      <c r="Z1534" s="464">
        <v>1</v>
      </c>
      <c r="AA1534" s="464">
        <v>1</v>
      </c>
      <c r="AB1534" s="464" t="s">
        <v>6270</v>
      </c>
      <c r="AC1534" s="463"/>
      <c r="AD1534" s="463"/>
      <c r="AE1534" s="463"/>
      <c r="AF1534" s="463"/>
      <c r="AG1534" s="463"/>
      <c r="AH1534" s="463"/>
      <c r="AI1534" s="463"/>
      <c r="AJ1534" s="460" t="s">
        <v>9418</v>
      </c>
      <c r="AK1534" s="460"/>
      <c r="AL1534" s="460"/>
      <c r="AM1534" s="460"/>
      <c r="AN1534" s="460"/>
      <c r="AO1534" s="460"/>
      <c r="AP1534" s="463" t="s">
        <v>289</v>
      </c>
      <c r="AQ1534" s="463">
        <v>0</v>
      </c>
      <c r="AT1534" s="177" t="s">
        <v>1056</v>
      </c>
      <c r="AU1534" s="392" t="s">
        <v>9221</v>
      </c>
      <c r="AV1534" s="392" t="s">
        <v>9896</v>
      </c>
      <c r="AW1534" s="392" t="s">
        <v>9219</v>
      </c>
      <c r="AX1534" s="450" t="s">
        <v>9219</v>
      </c>
    </row>
    <row r="1535" spans="1:50" ht="35.15" hidden="1" customHeight="1">
      <c r="A1535" s="149">
        <v>1531</v>
      </c>
      <c r="B1535" s="597" t="s">
        <v>6270</v>
      </c>
      <c r="C1535" s="597"/>
      <c r="D1535" s="597" t="s">
        <v>9897</v>
      </c>
      <c r="E1535" s="597" t="s">
        <v>9898</v>
      </c>
      <c r="F1535" s="597" t="s">
        <v>281</v>
      </c>
      <c r="G1535" s="597">
        <v>1</v>
      </c>
      <c r="H1535" s="597">
        <v>0</v>
      </c>
      <c r="I1535" s="597" t="s">
        <v>9420</v>
      </c>
      <c r="J1535" s="597" t="s">
        <v>9490</v>
      </c>
      <c r="K1535" s="597" t="s">
        <v>9432</v>
      </c>
      <c r="L1535" s="597" t="s">
        <v>675</v>
      </c>
      <c r="M1535" s="597" t="s">
        <v>285</v>
      </c>
      <c r="N1535" s="597" t="s">
        <v>9898</v>
      </c>
      <c r="O1535" s="597" t="s">
        <v>9898</v>
      </c>
      <c r="P1535" s="597" t="s">
        <v>9899</v>
      </c>
      <c r="Q1535" s="597">
        <v>2941</v>
      </c>
      <c r="R1535" s="621">
        <v>2878</v>
      </c>
      <c r="S1535" s="621">
        <v>2836</v>
      </c>
      <c r="T1535" s="621">
        <v>30</v>
      </c>
      <c r="U1535" s="621">
        <v>12</v>
      </c>
      <c r="V1535" s="621">
        <v>42</v>
      </c>
      <c r="W1535" s="622">
        <v>0.98540000000000005</v>
      </c>
      <c r="X1535" s="464">
        <v>1</v>
      </c>
      <c r="Y1535" s="464">
        <v>1</v>
      </c>
      <c r="Z1535" s="464">
        <v>1</v>
      </c>
      <c r="AA1535" s="464">
        <v>1</v>
      </c>
      <c r="AB1535" s="464" t="s">
        <v>6270</v>
      </c>
      <c r="AC1535" s="463" t="s">
        <v>9900</v>
      </c>
      <c r="AD1535" s="463"/>
      <c r="AE1535" s="463"/>
      <c r="AF1535" s="463"/>
      <c r="AG1535" s="463"/>
      <c r="AH1535" s="463"/>
      <c r="AI1535" s="463"/>
      <c r="AJ1535" s="460"/>
      <c r="AK1535" s="460"/>
      <c r="AL1535" s="460"/>
      <c r="AM1535" s="460"/>
      <c r="AN1535" s="460"/>
      <c r="AO1535" s="460"/>
      <c r="AP1535" s="463" t="s">
        <v>289</v>
      </c>
      <c r="AQ1535" s="463">
        <v>0</v>
      </c>
      <c r="AT1535" s="177" t="s">
        <v>1056</v>
      </c>
      <c r="AU1535" s="392" t="s">
        <v>9226</v>
      </c>
      <c r="AV1535" s="392" t="s">
        <v>9901</v>
      </c>
      <c r="AW1535" s="392" t="s">
        <v>9902</v>
      </c>
      <c r="AX1535" s="450" t="s">
        <v>9224</v>
      </c>
    </row>
    <row r="1536" spans="1:50" ht="35.15" hidden="1" customHeight="1">
      <c r="A1536" s="149">
        <v>1532</v>
      </c>
      <c r="B1536" s="597" t="s">
        <v>6270</v>
      </c>
      <c r="C1536" s="597"/>
      <c r="D1536" s="597" t="s">
        <v>9903</v>
      </c>
      <c r="E1536" s="597" t="s">
        <v>9904</v>
      </c>
      <c r="F1536" s="597" t="s">
        <v>745</v>
      </c>
      <c r="G1536" s="597">
        <v>0</v>
      </c>
      <c r="H1536" s="597">
        <v>1</v>
      </c>
      <c r="I1536" s="597" t="s">
        <v>9420</v>
      </c>
      <c r="J1536" s="597" t="s">
        <v>9521</v>
      </c>
      <c r="K1536" s="597" t="s">
        <v>6273</v>
      </c>
      <c r="L1536" s="597" t="s">
        <v>675</v>
      </c>
      <c r="M1536" s="597" t="s">
        <v>285</v>
      </c>
      <c r="N1536" s="597" t="s">
        <v>9904</v>
      </c>
      <c r="O1536" s="597" t="s">
        <v>9904</v>
      </c>
      <c r="P1536" s="597" t="s">
        <v>9905</v>
      </c>
      <c r="Q1536" s="597">
        <v>7301</v>
      </c>
      <c r="R1536" s="621">
        <v>6251</v>
      </c>
      <c r="S1536" s="621">
        <v>5933</v>
      </c>
      <c r="T1536" s="621">
        <v>191</v>
      </c>
      <c r="U1536" s="621">
        <v>127</v>
      </c>
      <c r="V1536" s="621">
        <v>318</v>
      </c>
      <c r="W1536" s="622">
        <v>0.94910000000000005</v>
      </c>
      <c r="X1536" s="464">
        <v>0</v>
      </c>
      <c r="Y1536" s="464">
        <v>1</v>
      </c>
      <c r="Z1536" s="464">
        <v>1</v>
      </c>
      <c r="AA1536" s="464">
        <v>0</v>
      </c>
      <c r="AB1536" s="464" t="s">
        <v>6270</v>
      </c>
      <c r="AC1536" s="463"/>
      <c r="AD1536" s="463"/>
      <c r="AE1536" s="463"/>
      <c r="AF1536" s="463"/>
      <c r="AG1536" s="463"/>
      <c r="AH1536" s="463"/>
      <c r="AI1536" s="463"/>
      <c r="AJ1536" s="460" t="s">
        <v>9425</v>
      </c>
      <c r="AK1536" s="460"/>
      <c r="AL1536" s="460"/>
      <c r="AM1536" s="460"/>
      <c r="AN1536" s="460"/>
      <c r="AO1536" s="460"/>
      <c r="AP1536" s="463" t="s">
        <v>289</v>
      </c>
      <c r="AQ1536" s="463">
        <v>0</v>
      </c>
      <c r="AT1536" s="177" t="s">
        <v>1056</v>
      </c>
      <c r="AU1536" s="392" t="s">
        <v>9232</v>
      </c>
      <c r="AV1536" s="392" t="s">
        <v>9906</v>
      </c>
      <c r="AW1536" s="392" t="s">
        <v>9907</v>
      </c>
      <c r="AX1536" s="450" t="s">
        <v>9230</v>
      </c>
    </row>
    <row r="1537" spans="1:50" ht="35.15" hidden="1" customHeight="1">
      <c r="A1537" s="149">
        <v>1533</v>
      </c>
      <c r="B1537" s="609" t="s">
        <v>279</v>
      </c>
      <c r="C1537" s="609"/>
      <c r="D1537" s="628" t="s">
        <v>10557</v>
      </c>
      <c r="E1537" s="628" t="s">
        <v>10558</v>
      </c>
      <c r="F1537" s="609" t="s">
        <v>281</v>
      </c>
      <c r="G1537" s="609">
        <v>1</v>
      </c>
      <c r="H1537" s="609">
        <v>0</v>
      </c>
      <c r="I1537" s="609" t="s">
        <v>282</v>
      </c>
      <c r="J1537" s="609" t="s">
        <v>972</v>
      </c>
      <c r="K1537" s="609" t="s">
        <v>279</v>
      </c>
      <c r="L1537" s="609" t="s">
        <v>10559</v>
      </c>
      <c r="M1537" s="609" t="s">
        <v>285</v>
      </c>
      <c r="N1537" s="609" t="s">
        <v>10560</v>
      </c>
      <c r="O1537" s="609" t="s">
        <v>10561</v>
      </c>
      <c r="P1537" s="609" t="s">
        <v>10562</v>
      </c>
      <c r="Q1537" s="597">
        <v>77314</v>
      </c>
      <c r="R1537" s="609">
        <v>78365</v>
      </c>
      <c r="S1537" s="609">
        <v>75686</v>
      </c>
      <c r="T1537" s="609">
        <v>1776</v>
      </c>
      <c r="U1537" s="609">
        <v>903</v>
      </c>
      <c r="V1537" s="609">
        <v>2679</v>
      </c>
      <c r="W1537" s="609">
        <v>0.96579999999999999</v>
      </c>
      <c r="X1537" s="609"/>
      <c r="Y1537" s="609"/>
      <c r="Z1537" s="609"/>
      <c r="AA1537" s="609"/>
      <c r="AB1537" s="609" t="s">
        <v>279</v>
      </c>
      <c r="AC1537" s="609"/>
      <c r="AD1537" s="609"/>
      <c r="AE1537" s="609"/>
      <c r="AF1537" s="609"/>
      <c r="AG1537" s="609"/>
      <c r="AH1537" s="609"/>
      <c r="AI1537" s="609"/>
      <c r="AJ1537" s="609"/>
      <c r="AK1537" s="609"/>
      <c r="AL1537" s="609"/>
      <c r="AM1537" s="609"/>
      <c r="AN1537" s="609"/>
      <c r="AO1537" s="609"/>
      <c r="AP1537" s="609" t="s">
        <v>289</v>
      </c>
      <c r="AQ1537" s="609">
        <v>0</v>
      </c>
      <c r="AT1537" s="177" t="s">
        <v>279</v>
      </c>
      <c r="AU1537" s="392" t="s">
        <v>10563</v>
      </c>
      <c r="AV1537" s="392" t="s">
        <v>10564</v>
      </c>
      <c r="AW1537" s="392" t="s">
        <v>10565</v>
      </c>
      <c r="AX1537" s="450" t="s">
        <v>10558</v>
      </c>
    </row>
    <row r="1538" spans="1:50" ht="35.15" hidden="1" customHeight="1">
      <c r="A1538" s="149">
        <v>1534</v>
      </c>
      <c r="B1538" s="609" t="s">
        <v>279</v>
      </c>
      <c r="C1538" s="609"/>
      <c r="D1538" s="628" t="s">
        <v>10566</v>
      </c>
      <c r="E1538" s="628" t="s">
        <v>7370</v>
      </c>
      <c r="F1538" s="609" t="s">
        <v>281</v>
      </c>
      <c r="G1538" s="609">
        <v>1</v>
      </c>
      <c r="H1538" s="609">
        <v>0</v>
      </c>
      <c r="I1538" s="609" t="s">
        <v>282</v>
      </c>
      <c r="J1538" s="609" t="s">
        <v>362</v>
      </c>
      <c r="K1538" s="609" t="s">
        <v>311</v>
      </c>
      <c r="L1538" s="609" t="s">
        <v>10559</v>
      </c>
      <c r="M1538" s="609" t="s">
        <v>285</v>
      </c>
      <c r="N1538" s="609" t="s">
        <v>7370</v>
      </c>
      <c r="O1538" s="609" t="s">
        <v>7370</v>
      </c>
      <c r="P1538" s="609" t="s">
        <v>10567</v>
      </c>
      <c r="Q1538" s="597">
        <v>2999</v>
      </c>
      <c r="R1538" s="609">
        <v>3575</v>
      </c>
      <c r="S1538" s="609">
        <v>3465</v>
      </c>
      <c r="T1538" s="609">
        <v>91</v>
      </c>
      <c r="U1538" s="609">
        <v>19</v>
      </c>
      <c r="V1538" s="609">
        <v>110</v>
      </c>
      <c r="W1538" s="609">
        <v>0.96919999999999995</v>
      </c>
      <c r="X1538" s="609"/>
      <c r="Y1538" s="609"/>
      <c r="Z1538" s="609"/>
      <c r="AA1538" s="609"/>
      <c r="AB1538" s="609" t="s">
        <v>279</v>
      </c>
      <c r="AC1538" s="609"/>
      <c r="AD1538" s="609"/>
      <c r="AE1538" s="609"/>
      <c r="AF1538" s="609"/>
      <c r="AG1538" s="609"/>
      <c r="AH1538" s="609"/>
      <c r="AI1538" s="609"/>
      <c r="AJ1538" s="609"/>
      <c r="AK1538" s="609"/>
      <c r="AL1538" s="609"/>
      <c r="AM1538" s="609"/>
      <c r="AN1538" s="609"/>
      <c r="AO1538" s="609"/>
      <c r="AP1538" s="609" t="s">
        <v>289</v>
      </c>
      <c r="AQ1538" s="609">
        <v>0</v>
      </c>
      <c r="AT1538" s="177" t="s">
        <v>279</v>
      </c>
      <c r="AU1538" s="392" t="s">
        <v>10568</v>
      </c>
      <c r="AV1538" s="392" t="s">
        <v>10569</v>
      </c>
      <c r="AW1538" s="392" t="s">
        <v>10570</v>
      </c>
      <c r="AX1538" s="450" t="s">
        <v>7370</v>
      </c>
    </row>
    <row r="1539" spans="1:50" ht="35.15" hidden="1" customHeight="1">
      <c r="A1539" s="149">
        <v>1535</v>
      </c>
      <c r="B1539" s="609" t="s">
        <v>1076</v>
      </c>
      <c r="C1539" s="609"/>
      <c r="D1539" s="628" t="s">
        <v>10571</v>
      </c>
      <c r="E1539" s="628" t="s">
        <v>10572</v>
      </c>
      <c r="F1539" s="609" t="s">
        <v>281</v>
      </c>
      <c r="G1539" s="609">
        <v>1</v>
      </c>
      <c r="H1539" s="609">
        <v>0</v>
      </c>
      <c r="I1539" s="609" t="s">
        <v>1609</v>
      </c>
      <c r="J1539" s="609" t="s">
        <v>1728</v>
      </c>
      <c r="K1539" s="609" t="s">
        <v>1652</v>
      </c>
      <c r="L1539" s="609" t="s">
        <v>1108</v>
      </c>
      <c r="M1539" s="609" t="s">
        <v>1062</v>
      </c>
      <c r="N1539" s="609" t="s">
        <v>10572</v>
      </c>
      <c r="O1539" s="609" t="s">
        <v>10572</v>
      </c>
      <c r="P1539" s="609" t="s">
        <v>10573</v>
      </c>
      <c r="Q1539" s="597">
        <v>10844</v>
      </c>
      <c r="R1539" s="609">
        <v>11958</v>
      </c>
      <c r="S1539" s="609">
        <v>11921</v>
      </c>
      <c r="T1539" s="609">
        <v>37</v>
      </c>
      <c r="U1539" s="609">
        <v>0</v>
      </c>
      <c r="V1539" s="609">
        <v>37</v>
      </c>
      <c r="W1539" s="609">
        <v>0.99690583709650438</v>
      </c>
      <c r="X1539" s="609"/>
      <c r="Y1539" s="609"/>
      <c r="Z1539" s="609"/>
      <c r="AA1539" s="609"/>
      <c r="AB1539" s="609" t="s">
        <v>1076</v>
      </c>
      <c r="AC1539" s="609"/>
      <c r="AD1539" s="609"/>
      <c r="AE1539" s="609"/>
      <c r="AF1539" s="609"/>
      <c r="AG1539" s="609"/>
      <c r="AH1539" s="609"/>
      <c r="AI1539" s="609"/>
      <c r="AJ1539" s="609"/>
      <c r="AK1539" s="609"/>
      <c r="AL1539" s="609"/>
      <c r="AM1539" s="609"/>
      <c r="AN1539" s="609"/>
      <c r="AO1539" s="609"/>
      <c r="AP1539" s="609" t="s">
        <v>289</v>
      </c>
      <c r="AQ1539" s="609">
        <v>0</v>
      </c>
      <c r="AT1539" s="177" t="s">
        <v>1076</v>
      </c>
      <c r="AU1539" s="392" t="s">
        <v>10574</v>
      </c>
      <c r="AV1539" s="392" t="s">
        <v>10575</v>
      </c>
      <c r="AW1539" s="392" t="s">
        <v>10576</v>
      </c>
      <c r="AX1539" s="450" t="s">
        <v>10572</v>
      </c>
    </row>
    <row r="1540" spans="1:50" ht="35.15" hidden="1" customHeight="1">
      <c r="A1540" s="149">
        <v>1536</v>
      </c>
      <c r="B1540" s="609" t="s">
        <v>1684</v>
      </c>
      <c r="C1540" s="609"/>
      <c r="D1540" s="628" t="s">
        <v>10577</v>
      </c>
      <c r="E1540" s="628" t="s">
        <v>10578</v>
      </c>
      <c r="F1540" s="609" t="s">
        <v>281</v>
      </c>
      <c r="G1540" s="609">
        <v>1</v>
      </c>
      <c r="H1540" s="609">
        <v>0</v>
      </c>
      <c r="I1540" s="609" t="s">
        <v>1609</v>
      </c>
      <c r="J1540" s="609" t="s">
        <v>1687</v>
      </c>
      <c r="K1540" s="609" t="s">
        <v>1688</v>
      </c>
      <c r="L1540" s="609" t="s">
        <v>1108</v>
      </c>
      <c r="M1540" s="609" t="s">
        <v>1062</v>
      </c>
      <c r="N1540" s="609" t="s">
        <v>10578</v>
      </c>
      <c r="O1540" s="609" t="s">
        <v>10578</v>
      </c>
      <c r="P1540" s="609" t="s">
        <v>10579</v>
      </c>
      <c r="Q1540" s="597">
        <v>4142</v>
      </c>
      <c r="R1540" s="609">
        <v>3758</v>
      </c>
      <c r="S1540" s="609">
        <v>1924</v>
      </c>
      <c r="T1540" s="609">
        <v>1798</v>
      </c>
      <c r="U1540" s="609">
        <v>36</v>
      </c>
      <c r="V1540" s="609">
        <v>1834</v>
      </c>
      <c r="W1540" s="609">
        <v>0.51197445449707291</v>
      </c>
      <c r="X1540" s="609"/>
      <c r="Y1540" s="609"/>
      <c r="Z1540" s="609"/>
      <c r="AA1540" s="609"/>
      <c r="AB1540" s="609" t="s">
        <v>1684</v>
      </c>
      <c r="AC1540" s="609"/>
      <c r="AD1540" s="609"/>
      <c r="AE1540" s="609"/>
      <c r="AF1540" s="609"/>
      <c r="AG1540" s="609"/>
      <c r="AH1540" s="609"/>
      <c r="AI1540" s="609"/>
      <c r="AJ1540" s="609"/>
      <c r="AK1540" s="609"/>
      <c r="AL1540" s="609"/>
      <c r="AM1540" s="609"/>
      <c r="AN1540" s="609"/>
      <c r="AO1540" s="609"/>
      <c r="AP1540" s="609" t="s">
        <v>289</v>
      </c>
      <c r="AQ1540" s="609">
        <v>0</v>
      </c>
      <c r="AT1540" s="177" t="s">
        <v>1684</v>
      </c>
      <c r="AU1540" s="392" t="s">
        <v>10580</v>
      </c>
      <c r="AV1540" s="392" t="s">
        <v>10581</v>
      </c>
      <c r="AW1540" s="392" t="s">
        <v>10582</v>
      </c>
      <c r="AX1540" s="450" t="s">
        <v>10578</v>
      </c>
    </row>
    <row r="1541" spans="1:50" ht="35.15" hidden="1" customHeight="1">
      <c r="A1541" s="149">
        <v>1537</v>
      </c>
      <c r="B1541" s="609" t="s">
        <v>1076</v>
      </c>
      <c r="C1541" s="609"/>
      <c r="D1541" s="628" t="s">
        <v>10583</v>
      </c>
      <c r="E1541" s="628" t="s">
        <v>10584</v>
      </c>
      <c r="F1541" s="609" t="s">
        <v>281</v>
      </c>
      <c r="G1541" s="609">
        <v>1</v>
      </c>
      <c r="H1541" s="609">
        <v>0</v>
      </c>
      <c r="I1541" s="609" t="s">
        <v>3874</v>
      </c>
      <c r="J1541" s="609" t="s">
        <v>10585</v>
      </c>
      <c r="K1541" s="609" t="s">
        <v>3957</v>
      </c>
      <c r="L1541" s="609" t="s">
        <v>1108</v>
      </c>
      <c r="M1541" s="609" t="s">
        <v>1062</v>
      </c>
      <c r="N1541" s="609" t="s">
        <v>1076</v>
      </c>
      <c r="O1541" s="609" t="s">
        <v>10586</v>
      </c>
      <c r="P1541" s="609" t="s">
        <v>10587</v>
      </c>
      <c r="Q1541" s="597">
        <v>4918</v>
      </c>
      <c r="R1541" s="609">
        <v>4918</v>
      </c>
      <c r="S1541" s="609">
        <v>4918</v>
      </c>
      <c r="T1541" s="609">
        <v>0</v>
      </c>
      <c r="U1541" s="609">
        <v>0</v>
      </c>
      <c r="V1541" s="609">
        <v>0</v>
      </c>
      <c r="W1541" s="609">
        <v>1</v>
      </c>
      <c r="X1541" s="609"/>
      <c r="Y1541" s="609"/>
      <c r="Z1541" s="609"/>
      <c r="AA1541" s="609"/>
      <c r="AB1541" s="609" t="s">
        <v>1076</v>
      </c>
      <c r="AC1541" s="609"/>
      <c r="AD1541" s="609"/>
      <c r="AE1541" s="609"/>
      <c r="AF1541" s="609"/>
      <c r="AG1541" s="609"/>
      <c r="AH1541" s="609"/>
      <c r="AI1541" s="609"/>
      <c r="AJ1541" s="609"/>
      <c r="AK1541" s="609"/>
      <c r="AL1541" s="609"/>
      <c r="AM1541" s="609"/>
      <c r="AN1541" s="609"/>
      <c r="AO1541" s="609"/>
      <c r="AP1541" s="609" t="s">
        <v>289</v>
      </c>
      <c r="AQ1541" s="609">
        <v>0</v>
      </c>
      <c r="AT1541" s="177" t="s">
        <v>1076</v>
      </c>
      <c r="AU1541" s="392" t="s">
        <v>10588</v>
      </c>
      <c r="AV1541" s="392" t="s">
        <v>10589</v>
      </c>
      <c r="AW1541" s="392" t="s">
        <v>10590</v>
      </c>
      <c r="AX1541" s="450" t="s">
        <v>10584</v>
      </c>
    </row>
    <row r="1542" spans="1:50" ht="29" hidden="1">
      <c r="A1542" s="149">
        <v>1538</v>
      </c>
      <c r="B1542" s="149" t="s">
        <v>1076</v>
      </c>
      <c r="D1542" s="149" t="s">
        <v>10591</v>
      </c>
      <c r="E1542" s="149" t="s">
        <v>10592</v>
      </c>
      <c r="F1542" s="149" t="s">
        <v>281</v>
      </c>
      <c r="G1542" s="149">
        <v>1</v>
      </c>
      <c r="H1542" s="149">
        <v>0</v>
      </c>
      <c r="I1542" s="149" t="s">
        <v>3874</v>
      </c>
      <c r="J1542" s="149" t="s">
        <v>10585</v>
      </c>
      <c r="K1542" s="149" t="s">
        <v>1076</v>
      </c>
      <c r="L1542" s="149" t="s">
        <v>1108</v>
      </c>
      <c r="M1542" s="149" t="s">
        <v>1062</v>
      </c>
      <c r="N1542" s="149" t="s">
        <v>1076</v>
      </c>
      <c r="O1542" s="149" t="s">
        <v>10593</v>
      </c>
      <c r="P1542" s="149" t="s">
        <v>10594</v>
      </c>
      <c r="Q1542" s="149">
        <v>12688</v>
      </c>
      <c r="R1542" s="149">
        <v>12749</v>
      </c>
      <c r="S1542" s="149">
        <v>12580</v>
      </c>
      <c r="T1542" s="149">
        <v>169</v>
      </c>
      <c r="U1542" s="149">
        <v>0</v>
      </c>
      <c r="V1542" s="149">
        <v>169</v>
      </c>
      <c r="W1542" s="149">
        <v>0.98674405835751822</v>
      </c>
      <c r="AB1542" s="149" t="s">
        <v>1076</v>
      </c>
      <c r="AP1542" s="149" t="s">
        <v>289</v>
      </c>
      <c r="AQ1542" s="149">
        <v>0</v>
      </c>
      <c r="AT1542" s="177" t="s">
        <v>1076</v>
      </c>
      <c r="AU1542" s="392" t="s">
        <v>10595</v>
      </c>
      <c r="AV1542" s="392" t="s">
        <v>10596</v>
      </c>
      <c r="AW1542" s="392" t="s">
        <v>10592</v>
      </c>
      <c r="AX1542" s="450" t="s">
        <v>10592</v>
      </c>
    </row>
    <row r="1543" spans="1:50" hidden="1">
      <c r="A1543" s="149">
        <v>1539</v>
      </c>
      <c r="B1543" s="149" t="s">
        <v>3946</v>
      </c>
      <c r="D1543" s="149" t="s">
        <v>10597</v>
      </c>
      <c r="E1543" s="149" t="s">
        <v>10598</v>
      </c>
      <c r="F1543" s="149" t="s">
        <v>745</v>
      </c>
      <c r="G1543" s="149">
        <v>0</v>
      </c>
      <c r="H1543" s="149">
        <v>1</v>
      </c>
      <c r="I1543" s="149" t="s">
        <v>5906</v>
      </c>
      <c r="J1543" s="149" t="s">
        <v>5962</v>
      </c>
      <c r="K1543" s="149" t="s">
        <v>3946</v>
      </c>
      <c r="L1543" s="149" t="s">
        <v>1108</v>
      </c>
      <c r="M1543" s="149" t="s">
        <v>1062</v>
      </c>
      <c r="N1543" s="149" t="s">
        <v>10598</v>
      </c>
      <c r="O1543" s="149" t="s">
        <v>10598</v>
      </c>
      <c r="P1543" s="149" t="s">
        <v>10599</v>
      </c>
      <c r="Q1543" s="149">
        <v>4953</v>
      </c>
      <c r="R1543" s="149">
        <v>4953</v>
      </c>
      <c r="S1543" s="149">
        <v>4894</v>
      </c>
      <c r="T1543" s="149">
        <v>59</v>
      </c>
      <c r="U1543" s="149">
        <v>0</v>
      </c>
      <c r="V1543" s="149">
        <v>59</v>
      </c>
      <c r="W1543" s="149">
        <v>0.9880880274581062</v>
      </c>
      <c r="AB1543" s="149" t="s">
        <v>3946</v>
      </c>
      <c r="AP1543" s="149" t="s">
        <v>289</v>
      </c>
      <c r="AQ1543" s="149">
        <v>0</v>
      </c>
      <c r="AT1543" s="177" t="s">
        <v>3946</v>
      </c>
      <c r="AU1543" s="392"/>
      <c r="AV1543" s="392"/>
      <c r="AW1543" s="392"/>
      <c r="AX1543" s="450"/>
    </row>
    <row r="1544" spans="1:50" hidden="1">
      <c r="A1544" s="149">
        <v>1540</v>
      </c>
      <c r="B1544" s="149" t="s">
        <v>3946</v>
      </c>
      <c r="D1544" s="149" t="s">
        <v>10600</v>
      </c>
      <c r="E1544" s="149" t="s">
        <v>10601</v>
      </c>
      <c r="F1544" s="149" t="s">
        <v>745</v>
      </c>
      <c r="G1544" s="149">
        <v>0</v>
      </c>
      <c r="H1544" s="149">
        <v>1</v>
      </c>
      <c r="I1544" s="149" t="s">
        <v>5906</v>
      </c>
      <c r="J1544" s="149" t="s">
        <v>5962</v>
      </c>
      <c r="K1544" s="149" t="s">
        <v>3946</v>
      </c>
      <c r="L1544" s="149" t="s">
        <v>1108</v>
      </c>
      <c r="M1544" s="149" t="s">
        <v>1062</v>
      </c>
      <c r="N1544" s="149" t="s">
        <v>10601</v>
      </c>
      <c r="O1544" s="149" t="s">
        <v>10601</v>
      </c>
      <c r="P1544" s="149" t="s">
        <v>10602</v>
      </c>
      <c r="Q1544" s="149">
        <v>8150</v>
      </c>
      <c r="R1544" s="149">
        <v>8150</v>
      </c>
      <c r="S1544" s="149">
        <v>7996</v>
      </c>
      <c r="T1544" s="149">
        <v>154</v>
      </c>
      <c r="U1544" s="149">
        <v>0</v>
      </c>
      <c r="V1544" s="149">
        <v>154</v>
      </c>
      <c r="W1544" s="149">
        <v>0.98110429447852765</v>
      </c>
      <c r="AB1544" s="149" t="s">
        <v>3946</v>
      </c>
      <c r="AP1544" s="149" t="s">
        <v>289</v>
      </c>
      <c r="AQ1544" s="149">
        <v>0</v>
      </c>
      <c r="AT1544" s="177" t="s">
        <v>3946</v>
      </c>
      <c r="AU1544" s="392"/>
      <c r="AV1544" s="392"/>
      <c r="AW1544" s="392"/>
      <c r="AX1544" s="450"/>
    </row>
    <row r="1545" spans="1:50" ht="130.5" hidden="1">
      <c r="A1545" s="386" t="s">
        <v>10442</v>
      </c>
      <c r="AT1545" s="177" t="s">
        <v>1056</v>
      </c>
      <c r="AU1545" s="392" t="s">
        <v>9296</v>
      </c>
      <c r="AV1545" s="392" t="s">
        <v>9908</v>
      </c>
      <c r="AW1545" s="392" t="s">
        <v>9293</v>
      </c>
      <c r="AX1545" s="450" t="s">
        <v>9293</v>
      </c>
    </row>
    <row r="1546" spans="1:50" ht="43.5" hidden="1">
      <c r="AT1546" s="177" t="s">
        <v>3946</v>
      </c>
      <c r="AU1546" s="392" t="s">
        <v>9302</v>
      </c>
      <c r="AV1546" s="392" t="s">
        <v>9909</v>
      </c>
      <c r="AW1546" s="392" t="s">
        <v>9910</v>
      </c>
      <c r="AX1546" s="450" t="s">
        <v>9300</v>
      </c>
    </row>
    <row r="1547" spans="1:50" ht="29" hidden="1">
      <c r="AT1547" s="177" t="s">
        <v>1056</v>
      </c>
      <c r="AU1547" s="392" t="s">
        <v>9308</v>
      </c>
      <c r="AV1547" s="392" t="s">
        <v>9911</v>
      </c>
      <c r="AW1547" s="392" t="s">
        <v>9912</v>
      </c>
      <c r="AX1547" s="450" t="s">
        <v>9306</v>
      </c>
    </row>
    <row r="1548" spans="1:50" ht="29" hidden="1">
      <c r="AT1548" s="177" t="s">
        <v>1056</v>
      </c>
      <c r="AU1548" s="392" t="s">
        <v>9314</v>
      </c>
      <c r="AV1548" s="392" t="s">
        <v>9913</v>
      </c>
      <c r="AW1548" s="392" t="s">
        <v>9914</v>
      </c>
      <c r="AX1548" s="450" t="s">
        <v>9312</v>
      </c>
    </row>
    <row r="1549" spans="1:50" ht="29" hidden="1">
      <c r="AT1549" s="177" t="s">
        <v>1056</v>
      </c>
      <c r="AU1549" s="392" t="s">
        <v>9319</v>
      </c>
      <c r="AV1549" s="392" t="s">
        <v>9915</v>
      </c>
      <c r="AW1549" s="392" t="s">
        <v>9916</v>
      </c>
      <c r="AX1549" s="450" t="s">
        <v>9317</v>
      </c>
    </row>
    <row r="1550" spans="1:50" hidden="1">
      <c r="AT1550" s="177" t="s">
        <v>1056</v>
      </c>
      <c r="AU1550" s="392" t="s">
        <v>9324</v>
      </c>
      <c r="AV1550" s="392" t="s">
        <v>9784</v>
      </c>
      <c r="AW1550" s="392" t="s">
        <v>9107</v>
      </c>
      <c r="AX1550" s="450" t="s">
        <v>9107</v>
      </c>
    </row>
    <row r="1551" spans="1:50" hidden="1">
      <c r="AT1551" s="177" t="s">
        <v>3946</v>
      </c>
      <c r="AU1551" s="392" t="s">
        <v>9329</v>
      </c>
      <c r="AV1551" s="392" t="s">
        <v>9917</v>
      </c>
      <c r="AW1551" s="392" t="s">
        <v>9327</v>
      </c>
      <c r="AX1551" s="450" t="s">
        <v>9327</v>
      </c>
    </row>
    <row r="1552" spans="1:50" hidden="1">
      <c r="AT1552" s="177" t="s">
        <v>3946</v>
      </c>
      <c r="AU1552" s="392" t="s">
        <v>9335</v>
      </c>
      <c r="AV1552" s="392" t="s">
        <v>9918</v>
      </c>
      <c r="AW1552" s="392" t="s">
        <v>9333</v>
      </c>
      <c r="AX1552" s="450" t="s">
        <v>9333</v>
      </c>
    </row>
    <row r="1553" spans="46:50" ht="58" hidden="1">
      <c r="AT1553" s="177" t="s">
        <v>1056</v>
      </c>
      <c r="AU1553" s="392" t="s">
        <v>9340</v>
      </c>
      <c r="AV1553" s="392" t="s">
        <v>9919</v>
      </c>
      <c r="AW1553" s="392" t="s">
        <v>9920</v>
      </c>
      <c r="AX1553" s="450" t="s">
        <v>9338</v>
      </c>
    </row>
    <row r="1554" spans="46:50" hidden="1">
      <c r="AT1554" s="177" t="s">
        <v>1056</v>
      </c>
      <c r="AU1554" s="392" t="s">
        <v>9346</v>
      </c>
      <c r="AV1554" s="392" t="s">
        <v>9921</v>
      </c>
      <c r="AW1554" s="392" t="s">
        <v>9344</v>
      </c>
      <c r="AX1554" s="450" t="s">
        <v>9344</v>
      </c>
    </row>
    <row r="1555" spans="46:50" hidden="1">
      <c r="AT1555" s="177" t="s">
        <v>1056</v>
      </c>
      <c r="AU1555" s="392" t="s">
        <v>9347</v>
      </c>
      <c r="AV1555" s="392" t="s">
        <v>9922</v>
      </c>
      <c r="AW1555" s="392" t="s">
        <v>9923</v>
      </c>
      <c r="AX1555" s="450" t="s">
        <v>9344</v>
      </c>
    </row>
    <row r="1556" spans="46:50" hidden="1">
      <c r="AT1556" s="177" t="s">
        <v>3946</v>
      </c>
      <c r="AU1556" s="392" t="s">
        <v>9352</v>
      </c>
      <c r="AV1556" s="392" t="s">
        <v>9924</v>
      </c>
      <c r="AW1556" s="392" t="s">
        <v>9350</v>
      </c>
      <c r="AX1556" s="450" t="s">
        <v>9350</v>
      </c>
    </row>
    <row r="1557" spans="46:50" hidden="1">
      <c r="AT1557" s="177" t="s">
        <v>3946</v>
      </c>
      <c r="AU1557" s="392" t="s">
        <v>9357</v>
      </c>
      <c r="AV1557" s="392" t="s">
        <v>9925</v>
      </c>
      <c r="AW1557" s="392" t="s">
        <v>9355</v>
      </c>
      <c r="AX1557" s="450" t="s">
        <v>9355</v>
      </c>
    </row>
    <row r="1558" spans="46:50" hidden="1">
      <c r="AT1558" s="177" t="s">
        <v>3946</v>
      </c>
      <c r="AU1558" s="392" t="s">
        <v>9362</v>
      </c>
      <c r="AV1558" s="392" t="s">
        <v>9926</v>
      </c>
      <c r="AW1558" s="392" t="s">
        <v>9360</v>
      </c>
      <c r="AX1558" s="450" t="s">
        <v>9360</v>
      </c>
    </row>
    <row r="1559" spans="46:50" hidden="1">
      <c r="AT1559" s="177" t="s">
        <v>3946</v>
      </c>
      <c r="AU1559" s="392" t="s">
        <v>9368</v>
      </c>
      <c r="AV1559" s="392" t="s">
        <v>9927</v>
      </c>
      <c r="AW1559" s="392" t="s">
        <v>9366</v>
      </c>
      <c r="AX1559" s="450" t="s">
        <v>9366</v>
      </c>
    </row>
    <row r="1560" spans="46:50" ht="29" hidden="1">
      <c r="AT1560" s="177" t="s">
        <v>3946</v>
      </c>
      <c r="AU1560" s="392" t="s">
        <v>9374</v>
      </c>
      <c r="AV1560" s="392" t="s">
        <v>9928</v>
      </c>
      <c r="AW1560" s="392" t="s">
        <v>9929</v>
      </c>
      <c r="AX1560" s="450" t="s">
        <v>9372</v>
      </c>
    </row>
    <row r="1561" spans="46:50" ht="29" hidden="1">
      <c r="AT1561" s="177" t="s">
        <v>1056</v>
      </c>
      <c r="AU1561" s="392" t="s">
        <v>9380</v>
      </c>
      <c r="AV1561" s="392" t="s">
        <v>9930</v>
      </c>
      <c r="AW1561" s="392" t="s">
        <v>9931</v>
      </c>
      <c r="AX1561" s="450" t="s">
        <v>9378</v>
      </c>
    </row>
    <row r="1562" spans="46:50" hidden="1">
      <c r="AT1562" s="177" t="s">
        <v>1056</v>
      </c>
      <c r="AU1562" s="392" t="s">
        <v>9386</v>
      </c>
      <c r="AV1562" s="392" t="s">
        <v>9932</v>
      </c>
      <c r="AW1562" s="392" t="s">
        <v>9384</v>
      </c>
      <c r="AX1562" s="450" t="s">
        <v>9384</v>
      </c>
    </row>
    <row r="1563" spans="46:50" ht="29" hidden="1">
      <c r="AT1563" s="177" t="s">
        <v>3946</v>
      </c>
      <c r="AU1563" s="392" t="s">
        <v>9392</v>
      </c>
      <c r="AV1563" s="392" t="s">
        <v>9933</v>
      </c>
      <c r="AW1563" s="392" t="s">
        <v>9934</v>
      </c>
      <c r="AX1563" s="450" t="s">
        <v>9390</v>
      </c>
    </row>
    <row r="1564" spans="46:50" ht="29" hidden="1">
      <c r="AT1564" s="177" t="s">
        <v>3946</v>
      </c>
      <c r="AU1564" s="392" t="s">
        <v>9393</v>
      </c>
      <c r="AV1564" s="392" t="s">
        <v>9935</v>
      </c>
      <c r="AW1564" s="392" t="s">
        <v>9936</v>
      </c>
      <c r="AX1564" s="450" t="s">
        <v>9390</v>
      </c>
    </row>
    <row r="1565" spans="46:50" hidden="1">
      <c r="AT1565" s="177" t="s">
        <v>3946</v>
      </c>
      <c r="AU1565" s="392" t="s">
        <v>9398</v>
      </c>
      <c r="AV1565" s="392" t="s">
        <v>9937</v>
      </c>
      <c r="AW1565" s="392" t="s">
        <v>9396</v>
      </c>
      <c r="AX1565" s="450" t="s">
        <v>9396</v>
      </c>
    </row>
    <row r="1566" spans="46:50" hidden="1">
      <c r="AT1566" s="177" t="s">
        <v>1056</v>
      </c>
      <c r="AU1566" s="392" t="s">
        <v>9404</v>
      </c>
      <c r="AV1566" s="392" t="s">
        <v>9938</v>
      </c>
      <c r="AW1566" s="392" t="s">
        <v>9402</v>
      </c>
      <c r="AX1566" s="450" t="s">
        <v>9402</v>
      </c>
    </row>
    <row r="1567" spans="46:50" hidden="1">
      <c r="AT1567" s="177" t="s">
        <v>3946</v>
      </c>
      <c r="AU1567" s="392" t="s">
        <v>9410</v>
      </c>
      <c r="AV1567" s="392" t="s">
        <v>9939</v>
      </c>
      <c r="AW1567" s="392" t="s">
        <v>9408</v>
      </c>
      <c r="AX1567" s="450" t="s">
        <v>9408</v>
      </c>
    </row>
    <row r="1568" spans="46:50" hidden="1">
      <c r="AT1568" s="177" t="s">
        <v>3946</v>
      </c>
      <c r="AU1568" s="392" t="s">
        <v>9415</v>
      </c>
      <c r="AV1568" s="392" t="s">
        <v>9940</v>
      </c>
      <c r="AW1568" s="392" t="s">
        <v>9413</v>
      </c>
      <c r="AX1568" s="450" t="s">
        <v>9413</v>
      </c>
    </row>
    <row r="1569" spans="46:50" ht="29" hidden="1">
      <c r="AT1569" s="177" t="s">
        <v>6270</v>
      </c>
      <c r="AU1569" s="392" t="s">
        <v>9422</v>
      </c>
      <c r="AV1569" s="392" t="s">
        <v>9941</v>
      </c>
      <c r="AW1569" s="392" t="s">
        <v>9942</v>
      </c>
      <c r="AX1569" s="450" t="s">
        <v>9419</v>
      </c>
    </row>
    <row r="1570" spans="46:50" hidden="1">
      <c r="AT1570" s="177" t="s">
        <v>6270</v>
      </c>
      <c r="AU1570" s="392" t="s">
        <v>9428</v>
      </c>
      <c r="AV1570" s="392" t="s">
        <v>9943</v>
      </c>
      <c r="AW1570" s="392" t="s">
        <v>9944</v>
      </c>
      <c r="AX1570" s="450" t="s">
        <v>6273</v>
      </c>
    </row>
    <row r="1571" spans="46:50" ht="58" hidden="1">
      <c r="AT1571" s="177" t="s">
        <v>6270</v>
      </c>
      <c r="AU1571" s="392" t="s">
        <v>9434</v>
      </c>
      <c r="AV1571" s="392" t="s">
        <v>9945</v>
      </c>
      <c r="AW1571" s="392" t="s">
        <v>9946</v>
      </c>
      <c r="AX1571" s="450" t="s">
        <v>9430</v>
      </c>
    </row>
    <row r="1572" spans="46:50" ht="29" hidden="1">
      <c r="AT1572" s="177" t="s">
        <v>6270</v>
      </c>
      <c r="AU1572" s="392" t="s">
        <v>9443</v>
      </c>
      <c r="AV1572" s="392" t="s">
        <v>9947</v>
      </c>
      <c r="AW1572" s="392" t="s">
        <v>9948</v>
      </c>
      <c r="AX1572" s="450" t="s">
        <v>9438</v>
      </c>
    </row>
    <row r="1573" spans="46:50" hidden="1">
      <c r="AT1573" s="177" t="s">
        <v>6270</v>
      </c>
      <c r="AU1573" s="392" t="s">
        <v>9448</v>
      </c>
      <c r="AV1573" s="392" t="s">
        <v>9949</v>
      </c>
      <c r="AW1573" s="392" t="s">
        <v>9446</v>
      </c>
      <c r="AX1573" s="450" t="s">
        <v>9446</v>
      </c>
    </row>
    <row r="1574" spans="46:50" ht="29" hidden="1">
      <c r="AT1574" s="177" t="s">
        <v>6270</v>
      </c>
      <c r="AU1574" s="392" t="s">
        <v>9454</v>
      </c>
      <c r="AV1574" s="392" t="s">
        <v>9950</v>
      </c>
      <c r="AW1574" s="392" t="s">
        <v>9951</v>
      </c>
      <c r="AX1574" s="450" t="s">
        <v>9451</v>
      </c>
    </row>
    <row r="1575" spans="46:50" hidden="1">
      <c r="AT1575" s="177" t="s">
        <v>1069</v>
      </c>
      <c r="AU1575" s="392" t="s">
        <v>9462</v>
      </c>
      <c r="AV1575" s="392" t="s">
        <v>9952</v>
      </c>
      <c r="AW1575" s="392" t="s">
        <v>9458</v>
      </c>
      <c r="AX1575" s="450" t="s">
        <v>9458</v>
      </c>
    </row>
    <row r="1576" spans="46:50" ht="29" hidden="1">
      <c r="AT1576" s="177" t="s">
        <v>6270</v>
      </c>
      <c r="AU1576" s="392" t="s">
        <v>9470</v>
      </c>
      <c r="AV1576" s="392" t="s">
        <v>9953</v>
      </c>
      <c r="AW1576" s="392" t="s">
        <v>9954</v>
      </c>
      <c r="AX1576" s="450" t="s">
        <v>9466</v>
      </c>
    </row>
    <row r="1577" spans="46:50" hidden="1">
      <c r="AT1577" s="177" t="s">
        <v>1069</v>
      </c>
      <c r="AU1577" s="392" t="s">
        <v>9477</v>
      </c>
      <c r="AV1577" s="392" t="s">
        <v>9955</v>
      </c>
      <c r="AW1577" s="392" t="s">
        <v>9473</v>
      </c>
      <c r="AX1577" s="450" t="s">
        <v>9473</v>
      </c>
    </row>
    <row r="1578" spans="46:50" hidden="1">
      <c r="AT1578" s="177" t="s">
        <v>6270</v>
      </c>
      <c r="AU1578" s="392" t="s">
        <v>9485</v>
      </c>
      <c r="AV1578" s="392" t="s">
        <v>9956</v>
      </c>
      <c r="AW1578" s="392" t="s">
        <v>9480</v>
      </c>
      <c r="AX1578" s="450" t="s">
        <v>9480</v>
      </c>
    </row>
    <row r="1579" spans="46:50" ht="29" hidden="1">
      <c r="AT1579" s="177" t="s">
        <v>6270</v>
      </c>
      <c r="AU1579" s="392" t="s">
        <v>9492</v>
      </c>
      <c r="AV1579" s="392" t="s">
        <v>9957</v>
      </c>
      <c r="AW1579" s="392" t="s">
        <v>9958</v>
      </c>
      <c r="AX1579" s="450" t="s">
        <v>9489</v>
      </c>
    </row>
    <row r="1580" spans="46:50" ht="29" hidden="1">
      <c r="AT1580" s="177" t="s">
        <v>6270</v>
      </c>
      <c r="AU1580" s="392" t="s">
        <v>9497</v>
      </c>
      <c r="AV1580" s="392" t="s">
        <v>9959</v>
      </c>
      <c r="AW1580" s="392" t="s">
        <v>9495</v>
      </c>
      <c r="AX1580" s="450" t="s">
        <v>9495</v>
      </c>
    </row>
    <row r="1581" spans="46:50" hidden="1">
      <c r="AT1581" s="177" t="s">
        <v>6270</v>
      </c>
      <c r="AU1581" s="392" t="s">
        <v>9504</v>
      </c>
      <c r="AV1581" s="392" t="s">
        <v>9960</v>
      </c>
      <c r="AW1581" s="392" t="s">
        <v>9500</v>
      </c>
      <c r="AX1581" s="450" t="s">
        <v>9500</v>
      </c>
    </row>
    <row r="1582" spans="46:50" hidden="1">
      <c r="AT1582" s="177" t="s">
        <v>6270</v>
      </c>
      <c r="AU1582" s="392" t="s">
        <v>9510</v>
      </c>
      <c r="AV1582" s="392" t="s">
        <v>9961</v>
      </c>
      <c r="AW1582" s="392" t="s">
        <v>9962</v>
      </c>
      <c r="AX1582" s="450" t="s">
        <v>9507</v>
      </c>
    </row>
    <row r="1583" spans="46:50" ht="29" hidden="1">
      <c r="AT1583" s="177" t="s">
        <v>6270</v>
      </c>
      <c r="AU1583" s="392" t="s">
        <v>9516</v>
      </c>
      <c r="AV1583" s="392" t="s">
        <v>9963</v>
      </c>
      <c r="AW1583" s="392" t="s">
        <v>9964</v>
      </c>
      <c r="AX1583" s="450" t="s">
        <v>9513</v>
      </c>
    </row>
    <row r="1584" spans="46:50" hidden="1">
      <c r="AT1584" s="177" t="s">
        <v>6270</v>
      </c>
      <c r="AU1584" s="392" t="s">
        <v>9523</v>
      </c>
      <c r="AV1584" s="392" t="s">
        <v>9965</v>
      </c>
      <c r="AW1584" s="392" t="s">
        <v>9966</v>
      </c>
      <c r="AX1584" s="450" t="s">
        <v>9520</v>
      </c>
    </row>
    <row r="1585" spans="46:50" hidden="1">
      <c r="AT1585" s="177" t="s">
        <v>6270</v>
      </c>
      <c r="AU1585" s="392" t="s">
        <v>9524</v>
      </c>
      <c r="AV1585" s="392" t="s">
        <v>9967</v>
      </c>
      <c r="AW1585" s="392" t="s">
        <v>8960</v>
      </c>
      <c r="AX1585" s="450" t="s">
        <v>9520</v>
      </c>
    </row>
    <row r="1586" spans="46:50" ht="29" hidden="1">
      <c r="AT1586" s="177" t="s">
        <v>6270</v>
      </c>
      <c r="AU1586" s="392" t="s">
        <v>9532</v>
      </c>
      <c r="AV1586" s="392" t="s">
        <v>9968</v>
      </c>
      <c r="AW1586" s="392" t="s">
        <v>9528</v>
      </c>
      <c r="AX1586" s="450" t="s">
        <v>9528</v>
      </c>
    </row>
    <row r="1587" spans="46:50" hidden="1">
      <c r="AT1587" s="177" t="s">
        <v>6270</v>
      </c>
      <c r="AU1587" s="392" t="s">
        <v>9538</v>
      </c>
      <c r="AV1587" s="392" t="s">
        <v>9969</v>
      </c>
      <c r="AW1587" s="392" t="s">
        <v>9536</v>
      </c>
      <c r="AX1587" s="450" t="s">
        <v>9536</v>
      </c>
    </row>
    <row r="1588" spans="46:50" hidden="1">
      <c r="AT1588" s="177" t="s">
        <v>6270</v>
      </c>
      <c r="AU1588" s="392" t="s">
        <v>9543</v>
      </c>
      <c r="AV1588" s="392" t="s">
        <v>9970</v>
      </c>
      <c r="AW1588" s="392" t="s">
        <v>9432</v>
      </c>
      <c r="AX1588" s="450" t="s">
        <v>9432</v>
      </c>
    </row>
    <row r="1589" spans="46:50" hidden="1">
      <c r="AT1589" s="177" t="s">
        <v>6270</v>
      </c>
      <c r="AU1589" s="392" t="s">
        <v>9549</v>
      </c>
      <c r="AV1589" s="392" t="s">
        <v>9971</v>
      </c>
      <c r="AW1589" s="392" t="s">
        <v>9546</v>
      </c>
      <c r="AX1589" s="450" t="s">
        <v>9546</v>
      </c>
    </row>
    <row r="1590" spans="46:50" ht="29" hidden="1">
      <c r="AT1590" s="177" t="s">
        <v>6270</v>
      </c>
      <c r="AU1590" s="392" t="s">
        <v>9554</v>
      </c>
      <c r="AV1590" s="392" t="s">
        <v>9972</v>
      </c>
      <c r="AW1590" s="392" t="s">
        <v>840</v>
      </c>
      <c r="AX1590" s="450" t="s">
        <v>9552</v>
      </c>
    </row>
    <row r="1591" spans="46:50" ht="29" hidden="1">
      <c r="AT1591" s="177" t="s">
        <v>6270</v>
      </c>
      <c r="AU1591" s="392" t="s">
        <v>9558</v>
      </c>
      <c r="AV1591" s="392" t="s">
        <v>9973</v>
      </c>
      <c r="AW1591" s="392" t="s">
        <v>9974</v>
      </c>
      <c r="AX1591" s="450" t="s">
        <v>3830</v>
      </c>
    </row>
    <row r="1592" spans="46:50" ht="29" hidden="1">
      <c r="AT1592" s="177" t="s">
        <v>6270</v>
      </c>
      <c r="AU1592" s="392" t="s">
        <v>9564</v>
      </c>
      <c r="AV1592" s="392" t="s">
        <v>9975</v>
      </c>
      <c r="AW1592" s="392" t="s">
        <v>9976</v>
      </c>
      <c r="AX1592" s="450" t="s">
        <v>9561</v>
      </c>
    </row>
    <row r="1593" spans="46:50" hidden="1">
      <c r="AT1593" s="177" t="s">
        <v>6270</v>
      </c>
      <c r="AU1593" s="392" t="s">
        <v>9571</v>
      </c>
      <c r="AV1593" s="392" t="s">
        <v>9977</v>
      </c>
      <c r="AW1593" s="392" t="s">
        <v>9569</v>
      </c>
      <c r="AX1593" s="450" t="s">
        <v>9567</v>
      </c>
    </row>
    <row r="1594" spans="46:50" ht="29" hidden="1">
      <c r="AT1594" s="177" t="s">
        <v>6270</v>
      </c>
      <c r="AU1594" s="392" t="s">
        <v>9578</v>
      </c>
      <c r="AV1594" s="392" t="s">
        <v>9978</v>
      </c>
      <c r="AW1594" s="392" t="s">
        <v>9979</v>
      </c>
      <c r="AX1594" s="450" t="s">
        <v>9575</v>
      </c>
    </row>
    <row r="1595" spans="46:50" ht="29" hidden="1">
      <c r="AT1595" s="177" t="s">
        <v>6270</v>
      </c>
      <c r="AU1595" s="392" t="s">
        <v>9583</v>
      </c>
      <c r="AV1595" s="392" t="s">
        <v>9980</v>
      </c>
      <c r="AW1595" s="392" t="s">
        <v>9981</v>
      </c>
      <c r="AX1595" s="450" t="s">
        <v>9581</v>
      </c>
    </row>
    <row r="1596" spans="46:50" hidden="1">
      <c r="AT1596" s="177" t="s">
        <v>1069</v>
      </c>
      <c r="AU1596" s="594" t="s">
        <v>9590</v>
      </c>
      <c r="AV1596" s="392" t="s">
        <v>9982</v>
      </c>
      <c r="AW1596" s="595" t="s">
        <v>9587</v>
      </c>
      <c r="AX1596" s="450" t="s">
        <v>9587</v>
      </c>
    </row>
    <row r="1597" spans="46:50" ht="29" hidden="1">
      <c r="AT1597" s="177" t="s">
        <v>1069</v>
      </c>
      <c r="AU1597" s="594" t="s">
        <v>9595</v>
      </c>
      <c r="AV1597" s="392" t="s">
        <v>9983</v>
      </c>
      <c r="AW1597" s="595" t="s">
        <v>9984</v>
      </c>
      <c r="AX1597" s="450" t="s">
        <v>9593</v>
      </c>
    </row>
    <row r="1598" spans="46:50" ht="29" hidden="1">
      <c r="AT1598" s="177" t="s">
        <v>1069</v>
      </c>
      <c r="AU1598" s="594" t="s">
        <v>9600</v>
      </c>
      <c r="AV1598" s="392" t="s">
        <v>9985</v>
      </c>
      <c r="AW1598" s="595" t="s">
        <v>9598</v>
      </c>
      <c r="AX1598" s="450" t="s">
        <v>9598</v>
      </c>
    </row>
    <row r="1599" spans="46:50" hidden="1">
      <c r="AT1599" s="177" t="s">
        <v>6270</v>
      </c>
      <c r="AU1599" s="392" t="s">
        <v>9605</v>
      </c>
      <c r="AV1599" s="392" t="s">
        <v>9986</v>
      </c>
      <c r="AW1599" s="392" t="s">
        <v>9603</v>
      </c>
      <c r="AX1599" s="450" t="s">
        <v>9603</v>
      </c>
    </row>
    <row r="1600" spans="46:50" ht="29" hidden="1">
      <c r="AT1600" s="177" t="s">
        <v>6270</v>
      </c>
      <c r="AU1600" s="392" t="s">
        <v>9612</v>
      </c>
      <c r="AV1600" s="392" t="s">
        <v>9987</v>
      </c>
      <c r="AW1600" s="392" t="s">
        <v>9988</v>
      </c>
      <c r="AX1600" s="450" t="s">
        <v>9608</v>
      </c>
    </row>
    <row r="1601" spans="46:50" hidden="1">
      <c r="AT1601" s="177" t="s">
        <v>6270</v>
      </c>
      <c r="AU1601" s="392" t="s">
        <v>9618</v>
      </c>
      <c r="AV1601" s="392" t="s">
        <v>9989</v>
      </c>
      <c r="AW1601" s="392" t="s">
        <v>9616</v>
      </c>
      <c r="AX1601" s="450" t="s">
        <v>9616</v>
      </c>
    </row>
    <row r="1602" spans="46:50" ht="29" hidden="1">
      <c r="AT1602" s="177" t="s">
        <v>6270</v>
      </c>
      <c r="AU1602" s="392" t="s">
        <v>9623</v>
      </c>
      <c r="AV1602" s="392" t="s">
        <v>9990</v>
      </c>
      <c r="AW1602" s="392" t="s">
        <v>9991</v>
      </c>
      <c r="AX1602" s="450" t="s">
        <v>9621</v>
      </c>
    </row>
    <row r="1603" spans="46:50" hidden="1">
      <c r="AT1603" s="177" t="s">
        <v>6270</v>
      </c>
      <c r="AU1603" s="392" t="s">
        <v>9630</v>
      </c>
      <c r="AV1603" s="392" t="s">
        <v>9992</v>
      </c>
      <c r="AW1603" s="392" t="s">
        <v>9627</v>
      </c>
      <c r="AX1603" s="450" t="s">
        <v>9627</v>
      </c>
    </row>
    <row r="1604" spans="46:50" ht="29" hidden="1">
      <c r="AT1604" s="177" t="s">
        <v>6270</v>
      </c>
      <c r="AU1604" s="392" t="s">
        <v>9637</v>
      </c>
      <c r="AV1604" s="392" t="s">
        <v>9993</v>
      </c>
      <c r="AW1604" s="392" t="s">
        <v>9994</v>
      </c>
      <c r="AX1604" s="450" t="s">
        <v>9634</v>
      </c>
    </row>
    <row r="1605" spans="46:50" hidden="1">
      <c r="AT1605" s="177" t="s">
        <v>6270</v>
      </c>
      <c r="AU1605" s="392" t="s">
        <v>9643</v>
      </c>
      <c r="AV1605" s="392" t="s">
        <v>9995</v>
      </c>
      <c r="AW1605" s="392" t="s">
        <v>9640</v>
      </c>
      <c r="AX1605" s="450" t="s">
        <v>9640</v>
      </c>
    </row>
    <row r="1606" spans="46:50" hidden="1">
      <c r="AT1606" s="177" t="s">
        <v>6270</v>
      </c>
      <c r="AU1606" s="392" t="s">
        <v>9649</v>
      </c>
      <c r="AV1606" s="392" t="s">
        <v>9996</v>
      </c>
      <c r="AW1606" s="392" t="s">
        <v>9646</v>
      </c>
      <c r="AX1606" s="450" t="s">
        <v>9646</v>
      </c>
    </row>
    <row r="1607" spans="46:50" ht="29" hidden="1">
      <c r="AT1607" s="177" t="s">
        <v>1069</v>
      </c>
      <c r="AU1607" s="392" t="s">
        <v>9655</v>
      </c>
      <c r="AV1607" s="392" t="s">
        <v>9997</v>
      </c>
      <c r="AW1607" s="392" t="s">
        <v>9653</v>
      </c>
      <c r="AX1607" s="450" t="s">
        <v>9653</v>
      </c>
    </row>
    <row r="1608" spans="46:50" ht="29" hidden="1">
      <c r="AT1608" s="177" t="s">
        <v>6270</v>
      </c>
      <c r="AU1608" s="392" t="s">
        <v>9661</v>
      </c>
      <c r="AV1608" s="392" t="s">
        <v>9998</v>
      </c>
      <c r="AW1608" s="392" t="s">
        <v>9999</v>
      </c>
      <c r="AX1608" s="450" t="s">
        <v>9659</v>
      </c>
    </row>
    <row r="1609" spans="46:50" ht="29" hidden="1">
      <c r="AT1609" s="177" t="s">
        <v>6270</v>
      </c>
      <c r="AU1609" s="392" t="s">
        <v>9666</v>
      </c>
      <c r="AV1609" s="392" t="s">
        <v>10000</v>
      </c>
      <c r="AW1609" s="392" t="s">
        <v>10001</v>
      </c>
      <c r="AX1609" s="450" t="s">
        <v>9664</v>
      </c>
    </row>
    <row r="1610" spans="46:50" hidden="1">
      <c r="AT1610" s="177" t="s">
        <v>6270</v>
      </c>
      <c r="AU1610" s="392" t="s">
        <v>9671</v>
      </c>
      <c r="AV1610" s="392" t="s">
        <v>10002</v>
      </c>
      <c r="AW1610" s="392" t="s">
        <v>9669</v>
      </c>
      <c r="AX1610" s="450" t="s">
        <v>9669</v>
      </c>
    </row>
    <row r="1611" spans="46:50" ht="29" hidden="1">
      <c r="AT1611" s="177" t="s">
        <v>1069</v>
      </c>
      <c r="AU1611" s="392" t="s">
        <v>9676</v>
      </c>
      <c r="AV1611" s="392" t="s">
        <v>10003</v>
      </c>
      <c r="AW1611" s="392" t="s">
        <v>1326</v>
      </c>
      <c r="AX1611" s="450" t="s">
        <v>9674</v>
      </c>
    </row>
    <row r="1612" spans="46:50" ht="43.5" hidden="1">
      <c r="AT1612" s="177" t="s">
        <v>6270</v>
      </c>
      <c r="AU1612" s="392" t="s">
        <v>9682</v>
      </c>
      <c r="AV1612" s="392" t="s">
        <v>10004</v>
      </c>
      <c r="AW1612" s="392" t="s">
        <v>10005</v>
      </c>
      <c r="AX1612" s="450" t="s">
        <v>9680</v>
      </c>
    </row>
    <row r="1613" spans="46:50" hidden="1">
      <c r="AT1613" s="177" t="s">
        <v>6270</v>
      </c>
      <c r="AU1613" s="392" t="s">
        <v>9692</v>
      </c>
      <c r="AV1613" s="392" t="s">
        <v>10006</v>
      </c>
      <c r="AW1613" s="392" t="s">
        <v>9690</v>
      </c>
      <c r="AX1613" s="450" t="s">
        <v>9690</v>
      </c>
    </row>
    <row r="1614" spans="46:50" hidden="1">
      <c r="AT1614" s="177" t="s">
        <v>1069</v>
      </c>
      <c r="AU1614" s="392" t="s">
        <v>9698</v>
      </c>
      <c r="AV1614" s="392" t="s">
        <v>10007</v>
      </c>
      <c r="AW1614" s="392" t="s">
        <v>9696</v>
      </c>
      <c r="AX1614" s="450" t="s">
        <v>9696</v>
      </c>
    </row>
    <row r="1615" spans="46:50" ht="43.5" hidden="1">
      <c r="AT1615" s="177" t="s">
        <v>6270</v>
      </c>
      <c r="AU1615" s="392" t="s">
        <v>9704</v>
      </c>
      <c r="AV1615" s="392" t="s">
        <v>10008</v>
      </c>
      <c r="AW1615" s="392" t="s">
        <v>10009</v>
      </c>
      <c r="AX1615" s="450" t="s">
        <v>9702</v>
      </c>
    </row>
    <row r="1616" spans="46:50" hidden="1">
      <c r="AT1616" s="177" t="s">
        <v>6270</v>
      </c>
      <c r="AU1616" s="392" t="s">
        <v>9709</v>
      </c>
      <c r="AV1616" s="392" t="s">
        <v>10010</v>
      </c>
      <c r="AW1616" s="392" t="s">
        <v>9707</v>
      </c>
      <c r="AX1616" s="450" t="s">
        <v>9707</v>
      </c>
    </row>
    <row r="1617" spans="46:50" ht="29" hidden="1">
      <c r="AT1617" s="177" t="s">
        <v>6270</v>
      </c>
      <c r="AU1617" s="392" t="s">
        <v>9715</v>
      </c>
      <c r="AV1617" s="392" t="s">
        <v>10011</v>
      </c>
      <c r="AW1617" s="392" t="s">
        <v>10012</v>
      </c>
      <c r="AX1617" s="450" t="s">
        <v>9713</v>
      </c>
    </row>
    <row r="1618" spans="46:50" hidden="1">
      <c r="AT1618" s="177" t="s">
        <v>1069</v>
      </c>
      <c r="AU1618" s="392"/>
      <c r="AV1618" s="392" t="s">
        <v>9719</v>
      </c>
      <c r="AW1618" s="392" t="s">
        <v>9719</v>
      </c>
      <c r="AX1618" s="450" t="s">
        <v>9719</v>
      </c>
    </row>
    <row r="1619" spans="46:50" hidden="1">
      <c r="AT1619" s="177" t="s">
        <v>1069</v>
      </c>
      <c r="AU1619" s="392" t="s">
        <v>9726</v>
      </c>
      <c r="AV1619" s="392" t="s">
        <v>10013</v>
      </c>
      <c r="AW1619" s="392" t="s">
        <v>9724</v>
      </c>
      <c r="AX1619" s="450" t="s">
        <v>9724</v>
      </c>
    </row>
    <row r="1620" spans="46:50" hidden="1">
      <c r="AT1620" s="177" t="s">
        <v>1069</v>
      </c>
      <c r="AU1620" s="392" t="s">
        <v>9727</v>
      </c>
      <c r="AV1620" s="392" t="s">
        <v>10014</v>
      </c>
      <c r="AW1620" s="392" t="s">
        <v>10015</v>
      </c>
      <c r="AX1620" s="450" t="s">
        <v>9724</v>
      </c>
    </row>
    <row r="1621" spans="46:50" ht="29" hidden="1">
      <c r="AT1621" s="177" t="s">
        <v>6270</v>
      </c>
      <c r="AU1621" s="392" t="s">
        <v>9734</v>
      </c>
      <c r="AV1621" s="392" t="s">
        <v>10016</v>
      </c>
      <c r="AW1621" s="392" t="s">
        <v>10017</v>
      </c>
      <c r="AX1621" s="450" t="s">
        <v>9731</v>
      </c>
    </row>
    <row r="1622" spans="46:50" hidden="1">
      <c r="AT1622" s="177" t="s">
        <v>6270</v>
      </c>
      <c r="AU1622" s="392" t="s">
        <v>9740</v>
      </c>
      <c r="AV1622" s="392" t="s">
        <v>10018</v>
      </c>
      <c r="AW1622" s="392" t="s">
        <v>10019</v>
      </c>
      <c r="AX1622" s="450" t="s">
        <v>9738</v>
      </c>
    </row>
    <row r="1623" spans="46:50" ht="29" hidden="1">
      <c r="AT1623" s="177" t="s">
        <v>6270</v>
      </c>
      <c r="AU1623" s="392" t="s">
        <v>9745</v>
      </c>
      <c r="AV1623" s="392" t="s">
        <v>10020</v>
      </c>
      <c r="AW1623" s="392" t="s">
        <v>10021</v>
      </c>
      <c r="AX1623" s="450" t="s">
        <v>4297</v>
      </c>
    </row>
    <row r="1624" spans="46:50" hidden="1">
      <c r="AT1624" s="177" t="s">
        <v>6270</v>
      </c>
      <c r="AU1624" s="392" t="s">
        <v>9751</v>
      </c>
      <c r="AV1624" s="392" t="s">
        <v>10022</v>
      </c>
      <c r="AW1624" s="392" t="s">
        <v>9749</v>
      </c>
      <c r="AX1624" s="450" t="s">
        <v>9749</v>
      </c>
    </row>
    <row r="1625" spans="46:50" ht="29" hidden="1">
      <c r="AT1625" s="177" t="s">
        <v>6270</v>
      </c>
      <c r="AU1625" s="392" t="s">
        <v>9756</v>
      </c>
      <c r="AV1625" s="392" t="s">
        <v>10023</v>
      </c>
      <c r="AW1625" s="392" t="s">
        <v>10024</v>
      </c>
      <c r="AX1625" s="450" t="s">
        <v>9754</v>
      </c>
    </row>
    <row r="1626" spans="46:50" hidden="1">
      <c r="AT1626" s="177" t="s">
        <v>1069</v>
      </c>
      <c r="AU1626" s="594" t="s">
        <v>9761</v>
      </c>
      <c r="AV1626" s="392" t="s">
        <v>10025</v>
      </c>
      <c r="AW1626" s="595" t="s">
        <v>9759</v>
      </c>
      <c r="AX1626" s="450" t="s">
        <v>9759</v>
      </c>
    </row>
    <row r="1627" spans="46:50" hidden="1">
      <c r="AT1627" s="177" t="s">
        <v>6270</v>
      </c>
      <c r="AU1627" s="392" t="s">
        <v>9767</v>
      </c>
      <c r="AV1627" s="392" t="s">
        <v>10026</v>
      </c>
      <c r="AW1627" s="392" t="s">
        <v>5576</v>
      </c>
      <c r="AX1627" s="450" t="s">
        <v>9765</v>
      </c>
    </row>
    <row r="1628" spans="46:50" hidden="1">
      <c r="AT1628" s="177" t="s">
        <v>6270</v>
      </c>
      <c r="AU1628" s="392" t="s">
        <v>9773</v>
      </c>
      <c r="AV1628" s="392" t="s">
        <v>10027</v>
      </c>
      <c r="AW1628" s="392" t="s">
        <v>9771</v>
      </c>
      <c r="AX1628" s="450" t="s">
        <v>9771</v>
      </c>
    </row>
    <row r="1629" spans="46:50" hidden="1">
      <c r="AT1629" s="177" t="s">
        <v>6270</v>
      </c>
      <c r="AU1629" s="392" t="s">
        <v>9778</v>
      </c>
      <c r="AV1629" s="392" t="s">
        <v>10028</v>
      </c>
      <c r="AW1629" s="392" t="s">
        <v>9776</v>
      </c>
      <c r="AX1629" s="450" t="s">
        <v>9776</v>
      </c>
    </row>
    <row r="1630" spans="46:50" ht="43.5" hidden="1">
      <c r="AT1630" s="177" t="s">
        <v>6270</v>
      </c>
      <c r="AU1630" s="392" t="s">
        <v>9783</v>
      </c>
      <c r="AV1630" s="392" t="s">
        <v>10029</v>
      </c>
      <c r="AW1630" s="392" t="s">
        <v>10030</v>
      </c>
      <c r="AX1630" s="450" t="s">
        <v>9781</v>
      </c>
    </row>
    <row r="1631" spans="46:50" hidden="1">
      <c r="AT1631" s="177" t="s">
        <v>6270</v>
      </c>
      <c r="AU1631" s="392" t="s">
        <v>9789</v>
      </c>
      <c r="AV1631" s="392" t="s">
        <v>10031</v>
      </c>
      <c r="AW1631" s="392" t="s">
        <v>9786</v>
      </c>
      <c r="AX1631" s="450" t="s">
        <v>9786</v>
      </c>
    </row>
    <row r="1632" spans="46:50" hidden="1">
      <c r="AT1632" s="177" t="s">
        <v>6270</v>
      </c>
      <c r="AU1632" s="392" t="s">
        <v>9794</v>
      </c>
      <c r="AV1632" s="392" t="s">
        <v>10032</v>
      </c>
      <c r="AW1632" s="392" t="s">
        <v>9792</v>
      </c>
      <c r="AX1632" s="450" t="s">
        <v>9792</v>
      </c>
    </row>
    <row r="1633" spans="46:50" ht="29" hidden="1">
      <c r="AT1633" s="177" t="s">
        <v>6270</v>
      </c>
      <c r="AU1633" s="392" t="s">
        <v>9800</v>
      </c>
      <c r="AV1633" s="392" t="s">
        <v>10033</v>
      </c>
      <c r="AW1633" s="392" t="s">
        <v>10034</v>
      </c>
      <c r="AX1633" s="450" t="s">
        <v>9798</v>
      </c>
    </row>
    <row r="1634" spans="46:50" hidden="1">
      <c r="AT1634" s="177" t="s">
        <v>6270</v>
      </c>
      <c r="AU1634" s="392" t="s">
        <v>9806</v>
      </c>
      <c r="AV1634" s="392" t="s">
        <v>10035</v>
      </c>
      <c r="AW1634" s="392" t="s">
        <v>9804</v>
      </c>
      <c r="AX1634" s="450" t="s">
        <v>9804</v>
      </c>
    </row>
    <row r="1635" spans="46:50" hidden="1">
      <c r="AT1635" s="177" t="s">
        <v>1069</v>
      </c>
      <c r="AU1635" s="594" t="s">
        <v>9812</v>
      </c>
      <c r="AV1635" s="392" t="s">
        <v>10036</v>
      </c>
      <c r="AW1635" s="595" t="s">
        <v>9810</v>
      </c>
      <c r="AX1635" s="450" t="s">
        <v>9810</v>
      </c>
    </row>
    <row r="1636" spans="46:50" hidden="1">
      <c r="AT1636" s="177" t="s">
        <v>6270</v>
      </c>
      <c r="AU1636" s="392" t="s">
        <v>9817</v>
      </c>
      <c r="AV1636" s="392" t="s">
        <v>10037</v>
      </c>
      <c r="AW1636" s="392" t="s">
        <v>9815</v>
      </c>
      <c r="AX1636" s="450" t="s">
        <v>9815</v>
      </c>
    </row>
    <row r="1637" spans="46:50" ht="29" hidden="1">
      <c r="AT1637" s="177" t="s">
        <v>6270</v>
      </c>
      <c r="AU1637" s="392" t="s">
        <v>9823</v>
      </c>
      <c r="AV1637" s="392" t="s">
        <v>10038</v>
      </c>
      <c r="AW1637" s="392" t="s">
        <v>10039</v>
      </c>
      <c r="AX1637" s="450" t="s">
        <v>9821</v>
      </c>
    </row>
    <row r="1638" spans="46:50" hidden="1">
      <c r="AT1638" s="177" t="s">
        <v>1069</v>
      </c>
      <c r="AU1638" s="594" t="s">
        <v>9828</v>
      </c>
      <c r="AV1638" s="392" t="s">
        <v>10040</v>
      </c>
      <c r="AW1638" s="595" t="s">
        <v>9826</v>
      </c>
      <c r="AX1638" s="450" t="s">
        <v>9826</v>
      </c>
    </row>
    <row r="1639" spans="46:50" hidden="1">
      <c r="AT1639" s="177" t="s">
        <v>6270</v>
      </c>
      <c r="AU1639" s="392" t="s">
        <v>9835</v>
      </c>
      <c r="AV1639" s="392" t="s">
        <v>10041</v>
      </c>
      <c r="AW1639" s="392" t="s">
        <v>9832</v>
      </c>
      <c r="AX1639" s="450" t="s">
        <v>9832</v>
      </c>
    </row>
    <row r="1640" spans="46:50" hidden="1">
      <c r="AT1640" s="177" t="s">
        <v>6270</v>
      </c>
      <c r="AU1640" s="392" t="s">
        <v>9842</v>
      </c>
      <c r="AV1640" s="392" t="s">
        <v>10042</v>
      </c>
      <c r="AW1640" s="392" t="s">
        <v>9839</v>
      </c>
      <c r="AX1640" s="450" t="s">
        <v>9839</v>
      </c>
    </row>
    <row r="1641" spans="46:50" hidden="1">
      <c r="AT1641" s="177" t="s">
        <v>6270</v>
      </c>
      <c r="AU1641" s="392" t="s">
        <v>9848</v>
      </c>
      <c r="AV1641" s="392" t="s">
        <v>10043</v>
      </c>
      <c r="AW1641" s="392" t="s">
        <v>9846</v>
      </c>
      <c r="AX1641" s="450" t="s">
        <v>9846</v>
      </c>
    </row>
    <row r="1642" spans="46:50" hidden="1">
      <c r="AT1642" s="177" t="s">
        <v>6270</v>
      </c>
      <c r="AU1642" s="392" t="s">
        <v>9854</v>
      </c>
      <c r="AV1642" s="392" t="s">
        <v>10044</v>
      </c>
      <c r="AW1642" s="392" t="s">
        <v>10045</v>
      </c>
      <c r="AX1642" s="450" t="s">
        <v>9852</v>
      </c>
    </row>
    <row r="1643" spans="46:50" hidden="1">
      <c r="AT1643" s="177" t="s">
        <v>6270</v>
      </c>
      <c r="AU1643" s="392" t="s">
        <v>9855</v>
      </c>
      <c r="AV1643" s="392" t="s">
        <v>10046</v>
      </c>
      <c r="AW1643" s="392" t="s">
        <v>10047</v>
      </c>
      <c r="AX1643" s="450" t="s">
        <v>9852</v>
      </c>
    </row>
    <row r="1644" spans="46:50" hidden="1">
      <c r="AT1644" s="177" t="s">
        <v>6270</v>
      </c>
      <c r="AU1644" s="392" t="s">
        <v>9856</v>
      </c>
      <c r="AV1644" s="392" t="s">
        <v>10048</v>
      </c>
      <c r="AW1644" s="392" t="s">
        <v>10049</v>
      </c>
      <c r="AX1644" s="450" t="s">
        <v>9852</v>
      </c>
    </row>
    <row r="1645" spans="46:50" hidden="1">
      <c r="AT1645" s="177" t="s">
        <v>6270</v>
      </c>
      <c r="AU1645" s="392" t="s">
        <v>9857</v>
      </c>
      <c r="AV1645" s="392" t="s">
        <v>10050</v>
      </c>
      <c r="AW1645" s="392" t="s">
        <v>10051</v>
      </c>
      <c r="AX1645" s="450" t="s">
        <v>9852</v>
      </c>
    </row>
    <row r="1646" spans="46:50" ht="29" hidden="1">
      <c r="AT1646" s="177" t="s">
        <v>6270</v>
      </c>
      <c r="AU1646" s="392" t="s">
        <v>9863</v>
      </c>
      <c r="AV1646" s="392" t="s">
        <v>10052</v>
      </c>
      <c r="AW1646" s="392" t="s">
        <v>10053</v>
      </c>
      <c r="AX1646" s="450" t="s">
        <v>9861</v>
      </c>
    </row>
    <row r="1647" spans="46:50" ht="29" hidden="1">
      <c r="AT1647" s="177" t="s">
        <v>6270</v>
      </c>
      <c r="AU1647" s="392" t="s">
        <v>9868</v>
      </c>
      <c r="AV1647" s="392" t="s">
        <v>10054</v>
      </c>
      <c r="AW1647" s="392" t="s">
        <v>10055</v>
      </c>
      <c r="AX1647" s="450" t="s">
        <v>3316</v>
      </c>
    </row>
    <row r="1648" spans="46:50" hidden="1">
      <c r="AT1648" s="177" t="s">
        <v>6270</v>
      </c>
      <c r="AU1648" s="392" t="s">
        <v>9873</v>
      </c>
      <c r="AV1648" s="392" t="s">
        <v>10056</v>
      </c>
      <c r="AW1648" s="392" t="s">
        <v>10057</v>
      </c>
      <c r="AX1648" s="450" t="s">
        <v>9871</v>
      </c>
    </row>
    <row r="1649" spans="1:50" hidden="1">
      <c r="AT1649" s="177" t="s">
        <v>6270</v>
      </c>
      <c r="AU1649" s="392" t="s">
        <v>9874</v>
      </c>
      <c r="AV1649" s="392" t="s">
        <v>10058</v>
      </c>
      <c r="AW1649" s="392" t="s">
        <v>10059</v>
      </c>
      <c r="AX1649" s="450" t="s">
        <v>9871</v>
      </c>
    </row>
    <row r="1650" spans="1:50" hidden="1">
      <c r="AT1650" s="177" t="s">
        <v>6270</v>
      </c>
      <c r="AU1650" s="392" t="s">
        <v>9875</v>
      </c>
      <c r="AV1650" s="392" t="s">
        <v>10060</v>
      </c>
      <c r="AW1650" s="392" t="s">
        <v>10061</v>
      </c>
      <c r="AX1650" s="450" t="s">
        <v>9871</v>
      </c>
    </row>
    <row r="1651" spans="1:50" hidden="1">
      <c r="AT1651" s="177" t="s">
        <v>6270</v>
      </c>
      <c r="AU1651" s="392" t="s">
        <v>9876</v>
      </c>
      <c r="AV1651" s="392" t="s">
        <v>10062</v>
      </c>
      <c r="AW1651" s="392" t="s">
        <v>10063</v>
      </c>
      <c r="AX1651" s="450" t="s">
        <v>9871</v>
      </c>
    </row>
    <row r="1652" spans="1:50" ht="29" hidden="1">
      <c r="AT1652" s="177" t="s">
        <v>6270</v>
      </c>
      <c r="AU1652" s="392" t="s">
        <v>9877</v>
      </c>
      <c r="AV1652" s="392" t="s">
        <v>10064</v>
      </c>
      <c r="AW1652" s="392" t="s">
        <v>10065</v>
      </c>
      <c r="AX1652" s="450" t="s">
        <v>9871</v>
      </c>
    </row>
    <row r="1653" spans="1:50" hidden="1">
      <c r="AT1653" s="177" t="s">
        <v>6270</v>
      </c>
      <c r="AU1653" s="392" t="s">
        <v>9878</v>
      </c>
      <c r="AV1653" s="392" t="s">
        <v>10066</v>
      </c>
      <c r="AW1653" s="392" t="s">
        <v>10067</v>
      </c>
      <c r="AX1653" s="450" t="s">
        <v>9871</v>
      </c>
    </row>
    <row r="1654" spans="1:50" ht="29" hidden="1">
      <c r="AT1654" s="177" t="s">
        <v>6270</v>
      </c>
      <c r="AU1654" s="392" t="s">
        <v>9879</v>
      </c>
      <c r="AV1654" s="392" t="s">
        <v>10068</v>
      </c>
      <c r="AW1654" s="392" t="s">
        <v>10069</v>
      </c>
      <c r="AX1654" s="450" t="s">
        <v>9871</v>
      </c>
    </row>
    <row r="1655" spans="1:50" ht="43.5" hidden="1">
      <c r="AT1655" s="177" t="s">
        <v>6270</v>
      </c>
      <c r="AU1655" s="392" t="s">
        <v>9885</v>
      </c>
      <c r="AV1655" s="392" t="s">
        <v>10070</v>
      </c>
      <c r="AW1655" s="392" t="s">
        <v>10071</v>
      </c>
      <c r="AX1655" s="450" t="s">
        <v>9883</v>
      </c>
    </row>
    <row r="1656" spans="1:50" hidden="1">
      <c r="AT1656" s="177" t="s">
        <v>6270</v>
      </c>
      <c r="AU1656" s="392" t="s">
        <v>9891</v>
      </c>
      <c r="AV1656" s="392" t="s">
        <v>10072</v>
      </c>
      <c r="AW1656" s="392" t="s">
        <v>9889</v>
      </c>
      <c r="AX1656" s="450" t="s">
        <v>9889</v>
      </c>
    </row>
    <row r="1657" spans="1:50" hidden="1">
      <c r="AT1657" s="177" t="s">
        <v>6270</v>
      </c>
      <c r="AU1657" s="392" t="s">
        <v>9900</v>
      </c>
      <c r="AV1657" s="392" t="s">
        <v>10073</v>
      </c>
      <c r="AW1657" s="392" t="s">
        <v>10074</v>
      </c>
      <c r="AX1657" s="450" t="s">
        <v>9898</v>
      </c>
    </row>
    <row r="1658" spans="1:50" hidden="1">
      <c r="AU1658" s="149" t="s">
        <v>10075</v>
      </c>
      <c r="AV1658" s="392" t="s">
        <v>10076</v>
      </c>
      <c r="AW1658" s="386"/>
      <c r="AX1658" s="386"/>
    </row>
    <row r="1659" spans="1:50" hidden="1">
      <c r="AU1659" s="149" t="s">
        <v>10673</v>
      </c>
      <c r="AV1659" s="392" t="s">
        <v>10076</v>
      </c>
      <c r="AW1659" s="386"/>
      <c r="AX1659" s="386"/>
    </row>
    <row r="1660" spans="1:50" hidden="1">
      <c r="AU1660" s="149" t="s">
        <v>10674</v>
      </c>
    </row>
    <row r="1661" spans="1:50" hidden="1">
      <c r="AU1661" s="639" t="s">
        <v>10675</v>
      </c>
    </row>
    <row r="1662" spans="1:50">
      <c r="AU1662" s="639" t="s">
        <v>10676</v>
      </c>
    </row>
    <row r="1663" spans="1:50">
      <c r="A1663" t="s">
        <v>10443</v>
      </c>
      <c r="AU1663" s="639" t="s">
        <v>10677</v>
      </c>
    </row>
    <row r="1664" spans="1:50">
      <c r="A1664"/>
      <c r="AU1664" s="639" t="s">
        <v>10678</v>
      </c>
    </row>
    <row r="1665" spans="1:47">
      <c r="A1665" t="s">
        <v>10444</v>
      </c>
      <c r="AU1665" s="639" t="s">
        <v>10679</v>
      </c>
    </row>
    <row r="1666" spans="1:47">
      <c r="AU1666" s="639" t="s">
        <v>10680</v>
      </c>
    </row>
    <row r="1667" spans="1:47">
      <c r="AU1667" s="639" t="s">
        <v>10681</v>
      </c>
    </row>
    <row r="1668" spans="1:47">
      <c r="AU1668" s="639" t="s">
        <v>10682</v>
      </c>
    </row>
  </sheetData>
  <sheetProtection algorithmName="SHA-512" hashValue="MNMpAZ/mPY+Zr3OfTXEGqfmmj6URSYPQOc7xioA1N6uI856KIonqYV3nxVJ29gsA6yHnjq6HBAvba2+fXVCzRw==" saltValue="N2Xr5AjfO798+cc3iuryJA==" spinCount="100000" sheet="1" objects="1" scenarios="1"/>
  <mergeCells count="2">
    <mergeCell ref="AC3:AI3"/>
    <mergeCell ref="AJ3:AO3"/>
  </mergeCells>
  <conditionalFormatting sqref="A1:AX1660">
    <cfRule type="expression" dxfId="17" priority="1">
      <formula>$A$1="cc"</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6</vt:i4>
      </vt:variant>
    </vt:vector>
  </HeadingPairs>
  <TitlesOfParts>
    <vt:vector size="6" baseType="lpstr">
      <vt:lpstr>Aglomeracje</vt:lpstr>
      <vt:lpstr>Oczyszczalnie</vt:lpstr>
      <vt:lpstr>KP - końcowe punkty</vt:lpstr>
      <vt:lpstr>Raport wypełnienia ankiety</vt:lpstr>
      <vt:lpstr>Zestawienie szczegółowe błędów</vt:lpstr>
      <vt:lpstr>Dane pomocnicze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Szewczyk (KZGW)</dc:creator>
  <cp:lastModifiedBy>Joanna Anczarska (KZGW)</cp:lastModifiedBy>
  <cp:lastPrinted>2024-12-10T13:04:44Z</cp:lastPrinted>
  <dcterms:created xsi:type="dcterms:W3CDTF">2023-12-05T10:42:46Z</dcterms:created>
  <dcterms:modified xsi:type="dcterms:W3CDTF">2025-01-17T11:46:25Z</dcterms:modified>
</cp:coreProperties>
</file>