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1 maj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AK60" i="1"/>
  <c r="AL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F45" i="1" s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<sst xmlns="http://schemas.openxmlformats.org/spreadsheetml/2006/main" count="336" uniqueCount="236">
  <si>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</si>
  <si>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</si>
  <si>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</si>
  <si>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</si>
  <si>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</si>
  <si>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</si>
  <si>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</si>
  <si>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</si>
  <si>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</si>
  <si>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</si>
  <si>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</si>
  <si>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</si>
  <si>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</si>
  <si>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</si>
  <si>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</si>
  <si>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</si>
  <si>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</si>
  <si>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</si>
  <si>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</si>
  <si>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</si>
  <si>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</si>
  <si>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</si>
  <si>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</si>
  <si>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</si>
  <si>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</si>
  <si>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</si>
  <si>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</si>
  <si>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</si>
  <si>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</si>
  <si>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</si>
  <si>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</si>
  <si>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</si>
  <si>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</si>
  <si>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</si>
  <si>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</si>
  <si>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</si>
  <si>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</si>
  <si>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</si>
  <si>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</si>
  <si>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</si>
  <si>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</si>
  <si>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</si>
  <si>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</si>
  <si>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</si>
  <si>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</si>
  <si>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</si>
  <si>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</si>
  <si>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</si>
  <si>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</si>
  <si>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</si>
  <si>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</si>
  <si>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</si>
  <si>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</si>
  <si>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</si>
  <si>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</si>
  <si>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</si>
  <si>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</si>
  <si>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</si>
  <si>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</si>
  <si>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</si>
  <si>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</si>
  <si>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</si>
  <si>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</si>
  <si>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</si>
  <si>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</si>
  <si>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</si>
  <si>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</si>
  <si>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</si>
  <si>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</si>
  <si>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</si>
  <si>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</si>
  <si>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</si>
  <si>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</si>
  <si>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</si>
  <si>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</si>
  <si>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</si>
  <si>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</si>
  <si>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</si>
  <si>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</si>
  <si>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</si>
  <si>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</si>
  <si>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</si>
  <si>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</si>
  <si>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</si>
  <si>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</si>
  <si>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</si>
  <si>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</si>
  <si>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</si>
  <si>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</si>
  <si>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</si>
  <si>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</si>
  <si>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</si>
  <si>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</si>
  <si>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</si>
  <si>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</si>
  <si>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</si>
  <si>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</si>
  <si>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</si>
  <si>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</si>
  <si>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</si>
  <si>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</si>
  <si>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</si>
  <si>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</si>
  <si>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</si>
  <si>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</si>
  <si>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</si>
  <si>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</si>
  <si>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</si>
  <si>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</si>
  <si>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</si>
  <si>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</si>
  <si>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</si>
  <si>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</si>
  <si>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</si>
  <si>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</si>
  <si>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</si>
  <si>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</si>
  <si>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</si>
  <si>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</si>
  <si>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</si>
  <si>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</si>
  <si>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</si>
  <si>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</si>
  <si>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</si>
  <si>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</si>
  <si>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</si>
  <si>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</si>
  <si>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</si>
  <si>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</si>
  <si>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</si>
  <si>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</si>
  <si>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</si>
  <si>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</si>
  <si>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</si>
  <si>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</si>
  <si>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</si>
  <si>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</si>
  <si>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</si>
  <si>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</si>
  <si>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</si>
  <si>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</si>
  <si>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</si>
  <si>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</si>
  <si>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</si>
  <si>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</si>
  <si>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</si>
  <si>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</si>
  <si>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</si>
  <si>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</si>
  <si>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</si>
  <si>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</si>
  <si>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</si>
  <si>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</si>
  <si>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</si>
  <si>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</si>
  <si>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</si>
  <si>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</si>
  <si>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</si>
  <si>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</si>
  <si>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</si>
  <si>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</si>
  <si>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</si>
  <si>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</si>
  <si>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</si>
  <si>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</si>
  <si>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</si>
  <si>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</si>
  <si>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</si>
  <si>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</si>
  <si>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</si>
  <si>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</si>
  <si>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</si>
  <si>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</si>
  <si>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</si>
  <si>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</si>
  <si>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</si>
  <si>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</si>
  <si>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</si>
  <si>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</si>
  <si>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</si>
  <si>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</si>
  <si>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</si>
  <si>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</si>
  <si>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</si>
  <si>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</si>
  <si>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</si>
  <si>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</si>
  <si>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</si>
  <si>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</si>
  <si>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</si>
  <si>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</si>
  <si>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</si>
  <si>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</si>
  <si>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</si>
  <si>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</si>
  <si>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</si>
  <si>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</si>
  <si>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</si>
  <si>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</si>
  <si>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</si>
  <si>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</si>
  <si>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</si>
  <si>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</si>
  <si>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</si>
  <si>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</si>
  <si>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</si>
  <si>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</si>
  <si>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</si>
  <si>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</si>
  <si>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</si>
  <si>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</si>
  <si>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</si>
  <si>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</si>
  <si>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</si>
  <si>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</si>
  <si>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</si>
  <si>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</si>
  <si>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</si>
  <si>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</si>
  <si>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</si>
  <si>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</si>
  <si>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</si>
  <si>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</si>
  <si>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</si>
  <si>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</si>
  <si>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</si>
  <si>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</si>
  <si>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</si>
  <si>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</si>
  <si>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</si>
  <si>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</si>
  <si>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</si>
  <si>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</si>
  <si>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* Alokacjaz rezerwą wykonania z ostatniej zatwierdzonej wersji Programu Operacyjnego</t>
  </si>
  <si>
    <t>31.05.2021 r.</t>
  </si>
  <si>
    <t xml:space="preserve">Limit finansowy zgodny z arkuszem kalkulacyjnym z dnia 02.06.2021, kurs 1 EUR= 4,4865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</si>
</sst>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AI58" activePane="bottomRight" state="frozen"/>
      <selection pane="topRight" activeCell="C1" sqref="C1"/>
      <selection pane="bottomLeft" activeCell="A7" sqref="A7"/>
      <selection pane="bottomRight" activeCell="AO66" sqref="AO66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4.85546875" style="78" bestFit="1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43"/>
      <c r="L1" s="243"/>
      <c r="M1" s="243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235</v>
      </c>
      <c r="B3" s="128">
        <v>4.4865000000000004</v>
      </c>
      <c r="C3" s="245"/>
      <c r="D3" s="245"/>
      <c r="E3" s="58"/>
      <c r="F3" s="246"/>
      <c r="G3" s="246"/>
      <c r="H3" s="246"/>
      <c r="I3" s="246"/>
      <c r="J3" s="246"/>
      <c r="K3" s="68"/>
      <c r="L3" s="68"/>
      <c r="M3" s="69"/>
      <c r="N3" s="70"/>
      <c r="O3" s="71" t="s">
        <v>0</v>
      </c>
      <c r="P3" s="252" t="s">
        <v>234</v>
      </c>
      <c r="Q3" s="252"/>
      <c r="R3" s="247"/>
      <c r="S3" s="247"/>
      <c r="T3" s="247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53" t="s">
        <v>231</v>
      </c>
      <c r="B4" s="254" t="s">
        <v>1</v>
      </c>
      <c r="C4" s="241" t="s">
        <v>176</v>
      </c>
      <c r="D4" s="241"/>
      <c r="E4" s="241"/>
      <c r="F4" s="255"/>
      <c r="G4" s="256" t="s">
        <v>175</v>
      </c>
      <c r="H4" s="257"/>
      <c r="I4" s="257"/>
      <c r="J4" s="258"/>
      <c r="K4" s="248" t="s">
        <v>177</v>
      </c>
      <c r="L4" s="248"/>
      <c r="M4" s="248"/>
      <c r="N4" s="248" t="s">
        <v>2</v>
      </c>
      <c r="O4" s="248"/>
      <c r="P4" s="248"/>
      <c r="Q4" s="249"/>
      <c r="R4" s="250"/>
      <c r="S4" s="250"/>
      <c r="T4" s="250"/>
      <c r="U4" s="248" t="s">
        <v>3</v>
      </c>
      <c r="V4" s="248"/>
      <c r="W4" s="248"/>
      <c r="X4" s="248" t="s">
        <v>217</v>
      </c>
      <c r="Y4" s="248"/>
      <c r="Z4" s="248"/>
      <c r="AA4" s="249"/>
      <c r="AB4" s="241" t="s">
        <v>4</v>
      </c>
      <c r="AC4" s="251"/>
      <c r="AD4" s="251"/>
      <c r="AE4" s="251"/>
      <c r="AF4" s="242"/>
      <c r="AG4" s="251"/>
      <c r="AH4" s="251"/>
      <c r="AI4" s="241" t="s">
        <v>219</v>
      </c>
      <c r="AJ4" s="241"/>
      <c r="AK4" s="241"/>
      <c r="AL4" s="241"/>
      <c r="AM4" s="241"/>
      <c r="AN4" s="242"/>
      <c r="AO4" s="241" t="s">
        <v>222</v>
      </c>
      <c r="AP4" s="241"/>
      <c r="AQ4" s="241"/>
      <c r="AR4" s="242"/>
    </row>
    <row r="5" spans="1:48" s="72" customFormat="1" ht="60.75" thickBot="1" x14ac:dyDescent="0.3">
      <c r="A5" s="253"/>
      <c r="B5" s="254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1055913302.1486962</v>
      </c>
      <c r="C6" s="142">
        <v>6385</v>
      </c>
      <c r="D6" s="143">
        <v>1685264917.74</v>
      </c>
      <c r="E6" s="143">
        <v>1206754341.8199999</v>
      </c>
      <c r="F6" s="191">
        <f>D6/B6</f>
        <v>1.5960258425674014</v>
      </c>
      <c r="G6" s="142">
        <v>5491</v>
      </c>
      <c r="H6" s="143">
        <v>1015304779.46</v>
      </c>
      <c r="I6" s="143">
        <v>704284239.05999994</v>
      </c>
      <c r="J6" s="191">
        <f>H6/B6</f>
        <v>0.96154180214790252</v>
      </c>
      <c r="K6" s="142">
        <v>656</v>
      </c>
      <c r="L6" s="143">
        <v>343550351.04000002</v>
      </c>
      <c r="M6" s="143">
        <v>253434384.43000001</v>
      </c>
      <c r="N6" s="142">
        <v>5275</v>
      </c>
      <c r="O6" s="143">
        <v>1079887901.75</v>
      </c>
      <c r="P6" s="143">
        <v>757535007.25</v>
      </c>
      <c r="Q6" s="191">
        <f>O6/B6</f>
        <v>1.0227050834121678</v>
      </c>
      <c r="R6" s="142">
        <v>66</v>
      </c>
      <c r="S6" s="143">
        <v>204238303.68000001</v>
      </c>
      <c r="T6" s="143">
        <v>152273375.84999999</v>
      </c>
      <c r="U6" s="142">
        <v>103</v>
      </c>
      <c r="V6" s="143">
        <v>2547334.04</v>
      </c>
      <c r="W6" s="143">
        <v>1910500.51</v>
      </c>
      <c r="X6" s="142">
        <v>5209</v>
      </c>
      <c r="Y6" s="143">
        <v>873102264.02999997</v>
      </c>
      <c r="Z6" s="143">
        <v>603351130.88999999</v>
      </c>
      <c r="AA6" s="191">
        <f>Y6/B6</f>
        <v>0.82686927255609821</v>
      </c>
      <c r="AB6" s="142">
        <v>4851</v>
      </c>
      <c r="AC6" s="142">
        <v>4994</v>
      </c>
      <c r="AD6" s="143">
        <v>614577877.80999994</v>
      </c>
      <c r="AE6" s="143">
        <v>412104764.85000002</v>
      </c>
      <c r="AF6" s="191">
        <f>AD6/B6</f>
        <v>0.58203441187774108</v>
      </c>
      <c r="AG6" s="142">
        <v>12</v>
      </c>
      <c r="AH6" s="143">
        <v>1245008.8700000001</v>
      </c>
      <c r="AI6" s="142">
        <v>5064</v>
      </c>
      <c r="AJ6" s="143">
        <v>679685388.67999983</v>
      </c>
      <c r="AK6" s="143">
        <v>458615815.93000001</v>
      </c>
      <c r="AL6" s="143">
        <v>296098271.80000001</v>
      </c>
      <c r="AM6" s="143">
        <v>222073702.91</v>
      </c>
      <c r="AN6" s="191">
        <f>AJ6/B6</f>
        <v>0.64369431400939481</v>
      </c>
      <c r="AO6" s="142">
        <v>4778</v>
      </c>
      <c r="AP6" s="143">
        <v>574074873.52999997</v>
      </c>
      <c r="AQ6" s="143">
        <v>379407930.06</v>
      </c>
      <c r="AR6" s="191">
        <f>AP6/B6</f>
        <v>0.54367614496550531</v>
      </c>
      <c r="AS6" s="211"/>
      <c r="AT6" s="211"/>
    </row>
    <row r="7" spans="1:48" x14ac:dyDescent="0.2">
      <c r="A7" s="162" t="s">
        <v>15</v>
      </c>
      <c r="B7" s="171">
        <v>8857786.6800000016</v>
      </c>
      <c r="C7" s="136">
        <v>3</v>
      </c>
      <c r="D7" s="137">
        <v>9954416.0800000001</v>
      </c>
      <c r="E7" s="138">
        <v>7465812.0599999996</v>
      </c>
      <c r="F7" s="190">
        <f t="shared" ref="F7:F60" si="0">D7/B7</f>
        <v>1.1238039975015517</v>
      </c>
      <c r="G7" s="139">
        <v>1</v>
      </c>
      <c r="H7" s="137">
        <v>8181268.0800000001</v>
      </c>
      <c r="I7" s="137">
        <v>6135951.0599999996</v>
      </c>
      <c r="J7" s="190">
        <f t="shared" ref="J7:J60" si="1">H7/B7</f>
        <v>0.92362441945824758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0.9235682620886958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0.9235682620886958</v>
      </c>
      <c r="AB7" s="139">
        <v>1</v>
      </c>
      <c r="AC7" s="141">
        <v>1</v>
      </c>
      <c r="AD7" s="137">
        <v>755343.71</v>
      </c>
      <c r="AE7" s="137">
        <v>566507.78</v>
      </c>
      <c r="AF7" s="190">
        <f t="shared" ref="AF7:AF60" si="3">AD7/B7</f>
        <v>8.527454287259939E-2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5.7576459946989816E-2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16243328.708699999</v>
      </c>
      <c r="C8" s="73">
        <v>359</v>
      </c>
      <c r="D8" s="74">
        <v>21704961.059999999</v>
      </c>
      <c r="E8" s="89">
        <v>16278720.68</v>
      </c>
      <c r="F8" s="190">
        <f t="shared" si="0"/>
        <v>1.3362384920755019</v>
      </c>
      <c r="G8" s="76">
        <v>274</v>
      </c>
      <c r="H8" s="74">
        <v>16632485.83</v>
      </c>
      <c r="I8" s="74">
        <v>12474364.300000001</v>
      </c>
      <c r="J8" s="190">
        <f t="shared" si="1"/>
        <v>1.0239579662690423</v>
      </c>
      <c r="K8" s="76">
        <v>71</v>
      </c>
      <c r="L8" s="74">
        <v>4389657.08</v>
      </c>
      <c r="M8" s="75">
        <v>3292242.77</v>
      </c>
      <c r="N8" s="76">
        <v>281</v>
      </c>
      <c r="O8" s="74">
        <v>15863604.68</v>
      </c>
      <c r="P8" s="74">
        <v>11897703.470000001</v>
      </c>
      <c r="Q8" s="190">
        <f t="shared" ref="Q8:Q27" si="6">O8/$B8</f>
        <v>0.97662277015322496</v>
      </c>
      <c r="R8" s="76">
        <v>14</v>
      </c>
      <c r="S8" s="74">
        <v>586533.80000000005</v>
      </c>
      <c r="T8" s="75">
        <v>439900.35</v>
      </c>
      <c r="U8" s="76">
        <v>15</v>
      </c>
      <c r="V8" s="74">
        <v>43459.31</v>
      </c>
      <c r="W8" s="75">
        <v>32594.49</v>
      </c>
      <c r="X8" s="76">
        <v>267</v>
      </c>
      <c r="Y8" s="74">
        <v>15233611.57</v>
      </c>
      <c r="Z8" s="74">
        <v>11425208.630000001</v>
      </c>
      <c r="AA8" s="190">
        <f t="shared" si="2"/>
        <v>0.93783804066224496</v>
      </c>
      <c r="AB8" s="76">
        <v>257</v>
      </c>
      <c r="AC8" s="77">
        <v>261</v>
      </c>
      <c r="AD8" s="74">
        <v>14206889.43</v>
      </c>
      <c r="AE8" s="74">
        <v>10655167.02</v>
      </c>
      <c r="AF8" s="190">
        <f t="shared" si="3"/>
        <v>0.87462918991417848</v>
      </c>
      <c r="AG8" s="77">
        <v>1</v>
      </c>
      <c r="AH8" s="75">
        <v>59760</v>
      </c>
      <c r="AI8" s="76">
        <v>251</v>
      </c>
      <c r="AJ8" s="74">
        <v>14207086.060000001</v>
      </c>
      <c r="AK8" s="74">
        <v>10655314.48</v>
      </c>
      <c r="AL8" s="74">
        <v>12256222.220000001</v>
      </c>
      <c r="AM8" s="74">
        <v>9192166.6600000001</v>
      </c>
      <c r="AN8" s="190">
        <f t="shared" si="4"/>
        <v>0.87464129519158362</v>
      </c>
      <c r="AO8" s="76">
        <v>231</v>
      </c>
      <c r="AP8" s="74">
        <v>12696749.07</v>
      </c>
      <c r="AQ8" s="74">
        <v>9522561.7300000004</v>
      </c>
      <c r="AR8" s="190">
        <f t="shared" si="5"/>
        <v>0.78165930750385937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10543275</v>
      </c>
      <c r="C9" s="99">
        <v>6</v>
      </c>
      <c r="D9" s="95">
        <v>22278380.25</v>
      </c>
      <c r="E9" s="96">
        <v>16708785.17</v>
      </c>
      <c r="F9" s="190">
        <f t="shared" si="0"/>
        <v>2.1130417493615599</v>
      </c>
      <c r="G9" s="97">
        <v>2</v>
      </c>
      <c r="H9" s="95">
        <v>4194998.17</v>
      </c>
      <c r="I9" s="95">
        <v>3146248.62</v>
      </c>
      <c r="J9" s="190">
        <f t="shared" si="1"/>
        <v>0.3978837856358674</v>
      </c>
      <c r="K9" s="97">
        <v>3</v>
      </c>
      <c r="L9" s="95">
        <v>12090510.48</v>
      </c>
      <c r="M9" s="100">
        <v>9067882.8499999996</v>
      </c>
      <c r="N9" s="97">
        <v>2</v>
      </c>
      <c r="O9" s="95">
        <v>4194517.53</v>
      </c>
      <c r="P9" s="95">
        <v>3145888.14</v>
      </c>
      <c r="Q9" s="190">
        <f t="shared" si="6"/>
        <v>0.39783819828279166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0.39783819828279166</v>
      </c>
      <c r="AB9" s="97">
        <v>1</v>
      </c>
      <c r="AC9" s="98">
        <v>1</v>
      </c>
      <c r="AD9" s="95">
        <v>187396.72</v>
      </c>
      <c r="AE9" s="95">
        <v>140547.54</v>
      </c>
      <c r="AF9" s="190">
        <f t="shared" si="3"/>
        <v>1.7774052180181205E-2</v>
      </c>
      <c r="AG9" s="98">
        <v>0</v>
      </c>
      <c r="AH9" s="100">
        <v>0</v>
      </c>
      <c r="AI9" s="97">
        <v>2</v>
      </c>
      <c r="AJ9" s="95">
        <v>854293.91</v>
      </c>
      <c r="AK9" s="95">
        <v>640720.42000000004</v>
      </c>
      <c r="AL9" s="95">
        <v>854293.91</v>
      </c>
      <c r="AM9" s="95">
        <v>640720.42000000004</v>
      </c>
      <c r="AN9" s="190">
        <f t="shared" si="4"/>
        <v>8.1027376218489988E-2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161573541.72679386</v>
      </c>
      <c r="C10" s="76">
        <v>62</v>
      </c>
      <c r="D10" s="101">
        <v>186141007.25999999</v>
      </c>
      <c r="E10" s="101">
        <v>139605755.34</v>
      </c>
      <c r="F10" s="190">
        <f t="shared" si="0"/>
        <v>1.152051290518515</v>
      </c>
      <c r="G10" s="76">
        <v>45</v>
      </c>
      <c r="H10" s="101">
        <v>158692882.19</v>
      </c>
      <c r="I10" s="101">
        <v>119019661.56</v>
      </c>
      <c r="J10" s="190">
        <f t="shared" si="1"/>
        <v>0.98217121747776759</v>
      </c>
      <c r="K10" s="76">
        <v>16</v>
      </c>
      <c r="L10" s="101">
        <v>17448125.07</v>
      </c>
      <c r="M10" s="75">
        <v>13086093.779999999</v>
      </c>
      <c r="N10" s="97">
        <v>38</v>
      </c>
      <c r="O10" s="101">
        <v>142893533.78999999</v>
      </c>
      <c r="P10" s="101">
        <v>107170150.23999999</v>
      </c>
      <c r="Q10" s="190">
        <f t="shared" si="6"/>
        <v>0.88438696251159699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</v>
      </c>
      <c r="X10" s="97">
        <v>38</v>
      </c>
      <c r="Y10" s="101">
        <v>141835714.03999999</v>
      </c>
      <c r="Z10" s="101">
        <v>106376785.43000001</v>
      </c>
      <c r="AA10" s="190">
        <f t="shared" si="2"/>
        <v>0.87783997629903576</v>
      </c>
      <c r="AB10" s="97">
        <v>33</v>
      </c>
      <c r="AC10" s="98">
        <v>55</v>
      </c>
      <c r="AD10" s="101">
        <v>117524411.78</v>
      </c>
      <c r="AE10" s="101">
        <v>88143308.719999999</v>
      </c>
      <c r="AF10" s="190">
        <f t="shared" si="3"/>
        <v>0.72737411412768982</v>
      </c>
      <c r="AG10" s="97">
        <v>1</v>
      </c>
      <c r="AH10" s="75">
        <v>0</v>
      </c>
      <c r="AI10" s="97">
        <v>36</v>
      </c>
      <c r="AJ10" s="101">
        <v>125839115.97</v>
      </c>
      <c r="AK10" s="101">
        <v>94379336.819999993</v>
      </c>
      <c r="AL10" s="101">
        <v>123672148.11</v>
      </c>
      <c r="AM10" s="101">
        <v>92754111.010000005</v>
      </c>
      <c r="AN10" s="190">
        <f t="shared" si="4"/>
        <v>0.77883491706075547</v>
      </c>
      <c r="AO10" s="97">
        <v>32</v>
      </c>
      <c r="AP10" s="101">
        <v>102455071.43000001</v>
      </c>
      <c r="AQ10" s="101">
        <v>76841303.439999998</v>
      </c>
      <c r="AR10" s="190">
        <f t="shared" si="5"/>
        <v>0.63410797544589448</v>
      </c>
      <c r="AS10" s="211"/>
      <c r="AT10" s="211"/>
      <c r="AU10" s="72"/>
      <c r="AV10" s="72"/>
    </row>
    <row r="11" spans="1:48" s="129" customFormat="1" hidden="1" outlineLevel="1" collapsed="1" x14ac:dyDescent="0.2">
      <c r="A11" s="164" t="s">
        <v>19</v>
      </c>
      <c r="B11" s="173">
        <v>84212291.94566758</v>
      </c>
      <c r="C11" s="73">
        <v>15</v>
      </c>
      <c r="D11" s="74">
        <v>91804817.5</v>
      </c>
      <c r="E11" s="89">
        <v>68853613.099999994</v>
      </c>
      <c r="F11" s="190">
        <f t="shared" si="0"/>
        <v>1.0901593505996843</v>
      </c>
      <c r="G11" s="76">
        <v>14</v>
      </c>
      <c r="H11" s="74">
        <v>85778346.5</v>
      </c>
      <c r="I11" s="74">
        <v>64333759.850000001</v>
      </c>
      <c r="J11" s="190">
        <f t="shared" si="1"/>
        <v>1.018596507922416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0.99567881817178938</v>
      </c>
      <c r="R11" s="76">
        <v>0</v>
      </c>
      <c r="S11" s="74">
        <v>0</v>
      </c>
      <c r="T11" s="75">
        <v>0</v>
      </c>
      <c r="U11" s="76">
        <v>12</v>
      </c>
      <c r="V11" s="74">
        <v>809017.82</v>
      </c>
      <c r="W11" s="75">
        <v>606763.37</v>
      </c>
      <c r="X11" s="76">
        <v>14</v>
      </c>
      <c r="Y11" s="74">
        <v>83039377.5</v>
      </c>
      <c r="Z11" s="74">
        <v>62279533.090000004</v>
      </c>
      <c r="AA11" s="190">
        <f t="shared" si="2"/>
        <v>0.98607193298545626</v>
      </c>
      <c r="AB11" s="76">
        <v>14</v>
      </c>
      <c r="AC11" s="77">
        <v>29</v>
      </c>
      <c r="AD11" s="74">
        <v>83238445.459999993</v>
      </c>
      <c r="AE11" s="74">
        <v>62428834.039999999</v>
      </c>
      <c r="AF11" s="190">
        <f t="shared" si="3"/>
        <v>0.98843581544727588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62709884.32</v>
      </c>
      <c r="AL11" s="74">
        <v>82204176.569999993</v>
      </c>
      <c r="AM11" s="74">
        <v>61653132.380000003</v>
      </c>
      <c r="AN11" s="190">
        <f t="shared" si="4"/>
        <v>0.99288568531000065</v>
      </c>
      <c r="AO11" s="76">
        <v>13</v>
      </c>
      <c r="AP11" s="74">
        <v>72781555.209999993</v>
      </c>
      <c r="AQ11" s="74">
        <v>54586166.350000001</v>
      </c>
      <c r="AR11" s="190">
        <f t="shared" si="5"/>
        <v>0.86426284724512048</v>
      </c>
      <c r="AS11" s="211"/>
      <c r="AT11" s="211"/>
      <c r="AU11" s="72"/>
      <c r="AV11" s="72"/>
    </row>
    <row r="12" spans="1:48" s="129" customFormat="1" ht="25.5" hidden="1" outlineLevel="1" x14ac:dyDescent="0.2">
      <c r="A12" s="164" t="s">
        <v>20</v>
      </c>
      <c r="B12" s="173">
        <v>75936679.141322836</v>
      </c>
      <c r="C12" s="73">
        <v>22</v>
      </c>
      <c r="D12" s="74">
        <v>92933936.659999996</v>
      </c>
      <c r="E12" s="89">
        <v>69700452.439999998</v>
      </c>
      <c r="F12" s="190">
        <f t="shared" si="0"/>
        <v>1.2238346173532848</v>
      </c>
      <c r="G12" s="76">
        <v>15</v>
      </c>
      <c r="H12" s="74">
        <v>71793744.090000004</v>
      </c>
      <c r="I12" s="74">
        <v>53845308.030000001</v>
      </c>
      <c r="J12" s="190">
        <f t="shared" si="1"/>
        <v>0.94544224084895023</v>
      </c>
      <c r="K12" s="76">
        <v>6</v>
      </c>
      <c r="L12" s="74">
        <v>11140192.57</v>
      </c>
      <c r="M12" s="75">
        <v>8355144.4100000001</v>
      </c>
      <c r="N12" s="76">
        <v>12</v>
      </c>
      <c r="O12" s="74">
        <v>58516147.270000003</v>
      </c>
      <c r="P12" s="74">
        <v>43887110.399999999</v>
      </c>
      <c r="Q12" s="190">
        <f t="shared" si="6"/>
        <v>0.77059133914847455</v>
      </c>
      <c r="R12" s="76">
        <v>0</v>
      </c>
      <c r="S12" s="74">
        <v>0</v>
      </c>
      <c r="T12" s="75">
        <v>0</v>
      </c>
      <c r="U12" s="76">
        <v>5</v>
      </c>
      <c r="V12" s="74">
        <v>248801.93</v>
      </c>
      <c r="W12" s="75">
        <v>186601.44</v>
      </c>
      <c r="X12" s="76">
        <v>12</v>
      </c>
      <c r="Y12" s="74">
        <v>58267345.340000004</v>
      </c>
      <c r="Z12" s="74">
        <v>43700508.960000001</v>
      </c>
      <c r="AA12" s="190">
        <f t="shared" si="2"/>
        <v>0.76731489971481215</v>
      </c>
      <c r="AB12" s="76">
        <v>7</v>
      </c>
      <c r="AC12" s="77">
        <v>14</v>
      </c>
      <c r="AD12" s="74">
        <v>33756975.619999997</v>
      </c>
      <c r="AE12" s="74">
        <v>25317731.68</v>
      </c>
      <c r="AF12" s="190">
        <f t="shared" si="3"/>
        <v>0.44454110979986611</v>
      </c>
      <c r="AG12" s="77">
        <v>0</v>
      </c>
      <c r="AH12" s="75">
        <v>0</v>
      </c>
      <c r="AI12" s="76">
        <v>10</v>
      </c>
      <c r="AJ12" s="74">
        <v>41696945.57</v>
      </c>
      <c r="AK12" s="74">
        <v>31272709.149999999</v>
      </c>
      <c r="AL12" s="74">
        <v>41467971.539999999</v>
      </c>
      <c r="AM12" s="74">
        <v>31100978.629999999</v>
      </c>
      <c r="AN12" s="190">
        <f t="shared" si="4"/>
        <v>0.54910151512419203</v>
      </c>
      <c r="AO12" s="76">
        <v>7</v>
      </c>
      <c r="AP12" s="74">
        <v>29144525.02</v>
      </c>
      <c r="AQ12" s="74">
        <v>21858393.739999998</v>
      </c>
      <c r="AR12" s="190">
        <f t="shared" si="5"/>
        <v>0.38380036300718712</v>
      </c>
      <c r="AS12" s="211"/>
      <c r="AT12" s="211"/>
      <c r="AU12" s="72"/>
      <c r="AV12" s="72"/>
    </row>
    <row r="13" spans="1:48" s="130" customFormat="1" ht="25.5" hidden="1" outlineLevel="1" x14ac:dyDescent="0.2">
      <c r="A13" s="164" t="s">
        <v>21</v>
      </c>
      <c r="B13" s="173">
        <v>1424570.6398034419</v>
      </c>
      <c r="C13" s="73">
        <v>25</v>
      </c>
      <c r="D13" s="74">
        <v>1402253.1</v>
      </c>
      <c r="E13" s="89">
        <v>1051689.8</v>
      </c>
      <c r="F13" s="190">
        <f t="shared" si="0"/>
        <v>0.98433384826285542</v>
      </c>
      <c r="G13" s="76">
        <v>16</v>
      </c>
      <c r="H13" s="74">
        <v>1120791.6000000001</v>
      </c>
      <c r="I13" s="74">
        <v>840593.68</v>
      </c>
      <c r="J13" s="190">
        <f t="shared" si="1"/>
        <v>0.78675747532929896</v>
      </c>
      <c r="K13" s="76">
        <v>9</v>
      </c>
      <c r="L13" s="74">
        <v>281461.5</v>
      </c>
      <c r="M13" s="75">
        <v>211096.12</v>
      </c>
      <c r="N13" s="76">
        <v>12</v>
      </c>
      <c r="O13" s="74">
        <v>528991.19999999995</v>
      </c>
      <c r="P13" s="74">
        <v>396743.38</v>
      </c>
      <c r="Q13" s="190">
        <f t="shared" si="6"/>
        <v>0.37133377961024705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0.37133377961024705</v>
      </c>
      <c r="AB13" s="76">
        <v>12</v>
      </c>
      <c r="AC13" s="77">
        <v>12</v>
      </c>
      <c r="AD13" s="74">
        <v>528990.69999999995</v>
      </c>
      <c r="AE13" s="74">
        <v>396743</v>
      </c>
      <c r="AF13" s="190">
        <f t="shared" si="3"/>
        <v>0.37133342862730101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</v>
      </c>
      <c r="AL13" s="74">
        <v>0</v>
      </c>
      <c r="AM13" s="74">
        <v>0</v>
      </c>
      <c r="AN13" s="190">
        <f t="shared" si="4"/>
        <v>0.37133377961024705</v>
      </c>
      <c r="AO13" s="76">
        <v>12</v>
      </c>
      <c r="AP13" s="74">
        <v>528991.19999999995</v>
      </c>
      <c r="AQ13" s="74">
        <v>396743.35</v>
      </c>
      <c r="AR13" s="190">
        <f t="shared" si="5"/>
        <v>0.37133377961024705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33200159.148260001</v>
      </c>
      <c r="C14" s="73">
        <v>13</v>
      </c>
      <c r="D14" s="74">
        <v>30276905.75</v>
      </c>
      <c r="E14" s="89">
        <v>22707679.27</v>
      </c>
      <c r="F14" s="190">
        <f t="shared" si="0"/>
        <v>0.91195062092305645</v>
      </c>
      <c r="G14" s="76">
        <v>11</v>
      </c>
      <c r="H14" s="74">
        <v>25712899.84</v>
      </c>
      <c r="I14" s="74">
        <v>19284674.850000001</v>
      </c>
      <c r="J14" s="190">
        <f t="shared" si="1"/>
        <v>0.77448122236930894</v>
      </c>
      <c r="K14" s="76">
        <v>2</v>
      </c>
      <c r="L14" s="74">
        <v>4564005.91</v>
      </c>
      <c r="M14" s="75">
        <v>3423004.42</v>
      </c>
      <c r="N14" s="76">
        <v>11</v>
      </c>
      <c r="O14" s="74">
        <v>25076104.82</v>
      </c>
      <c r="P14" s="74">
        <v>18807078.579999998</v>
      </c>
      <c r="Q14" s="190">
        <f t="shared" si="6"/>
        <v>0.75530074142172365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0.75530074142172365</v>
      </c>
      <c r="AB14" s="76">
        <v>8</v>
      </c>
      <c r="AC14" s="77">
        <v>11</v>
      </c>
      <c r="AD14" s="74">
        <v>15709858.369999999</v>
      </c>
      <c r="AE14" s="74">
        <v>11782393.74</v>
      </c>
      <c r="AF14" s="190">
        <f t="shared" si="3"/>
        <v>0.47318623684439004</v>
      </c>
      <c r="AG14" s="77">
        <v>0</v>
      </c>
      <c r="AH14" s="75">
        <v>0</v>
      </c>
      <c r="AI14" s="76">
        <v>11</v>
      </c>
      <c r="AJ14" s="74">
        <v>21180810.710000001</v>
      </c>
      <c r="AK14" s="74">
        <v>15885607.99</v>
      </c>
      <c r="AL14" s="74">
        <v>18864354.550000001</v>
      </c>
      <c r="AM14" s="74">
        <v>14148265.890000001</v>
      </c>
      <c r="AN14" s="190">
        <f t="shared" si="4"/>
        <v>0.63797316800242121</v>
      </c>
      <c r="AO14" s="76">
        <v>8</v>
      </c>
      <c r="AP14" s="74">
        <v>14270109.949999999</v>
      </c>
      <c r="AQ14" s="74">
        <v>10702582.42</v>
      </c>
      <c r="AR14" s="190">
        <f t="shared" si="5"/>
        <v>0.4298205284581561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64442325.847280011</v>
      </c>
      <c r="C15" s="73">
        <v>207</v>
      </c>
      <c r="D15" s="74">
        <v>71015925.829999998</v>
      </c>
      <c r="E15" s="89">
        <v>35507962.82</v>
      </c>
      <c r="F15" s="190">
        <f t="shared" si="0"/>
        <v>1.1020074911370916</v>
      </c>
      <c r="G15" s="76">
        <v>207</v>
      </c>
      <c r="H15" s="74">
        <v>71015925.829999998</v>
      </c>
      <c r="I15" s="74">
        <v>35507962.82</v>
      </c>
      <c r="J15" s="190">
        <f t="shared" si="1"/>
        <v>1.1020074911370916</v>
      </c>
      <c r="K15" s="76">
        <v>51</v>
      </c>
      <c r="L15" s="74">
        <v>11225762.99</v>
      </c>
      <c r="M15" s="75">
        <v>5612881.4800000004</v>
      </c>
      <c r="N15" s="76">
        <v>156</v>
      </c>
      <c r="O15" s="74">
        <v>58485169.600000001</v>
      </c>
      <c r="P15" s="74">
        <v>29242584.699999999</v>
      </c>
      <c r="Q15" s="190">
        <f t="shared" si="6"/>
        <v>0.90755832957678007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0.853177806311605</v>
      </c>
      <c r="AB15" s="76">
        <v>46</v>
      </c>
      <c r="AC15" s="77">
        <v>46</v>
      </c>
      <c r="AD15" s="74">
        <v>44344668.969999999</v>
      </c>
      <c r="AE15" s="74">
        <v>22172334.379999999</v>
      </c>
      <c r="AF15" s="190">
        <f t="shared" si="3"/>
        <v>0.68812955440328361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0.83285938619276845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0.83285938619276845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2781895.2711200002</v>
      </c>
      <c r="C16" s="73">
        <v>3</v>
      </c>
      <c r="D16" s="74">
        <v>2700000</v>
      </c>
      <c r="E16" s="89">
        <v>2025000</v>
      </c>
      <c r="F16" s="190">
        <f t="shared" si="0"/>
        <v>0.97056133925306654</v>
      </c>
      <c r="G16" s="76">
        <v>3</v>
      </c>
      <c r="H16" s="74">
        <v>2700000</v>
      </c>
      <c r="I16" s="74">
        <v>2025000</v>
      </c>
      <c r="J16" s="190">
        <f t="shared" si="1"/>
        <v>0.97056133925306654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0.97056133925306654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0.97056133925306654</v>
      </c>
      <c r="AB16" s="76">
        <v>1</v>
      </c>
      <c r="AC16" s="77">
        <v>1</v>
      </c>
      <c r="AD16" s="74">
        <v>283649.59999999998</v>
      </c>
      <c r="AE16" s="74">
        <v>212737.2</v>
      </c>
      <c r="AF16" s="190">
        <f t="shared" si="3"/>
        <v>0.10196271690910985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0.10196271690910985</v>
      </c>
      <c r="AO16" s="76">
        <v>1</v>
      </c>
      <c r="AP16" s="74">
        <v>283649.59999999998</v>
      </c>
      <c r="AQ16" s="74">
        <v>212737.2</v>
      </c>
      <c r="AR16" s="190">
        <f t="shared" si="5"/>
        <v>0.10196271690910985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65810146.05374001</v>
      </c>
      <c r="C17" s="73">
        <v>377</v>
      </c>
      <c r="D17" s="74">
        <v>92490683.739999995</v>
      </c>
      <c r="E17" s="89">
        <v>69368012.219999999</v>
      </c>
      <c r="F17" s="190">
        <f t="shared" si="0"/>
        <v>1.4054167827628414</v>
      </c>
      <c r="G17" s="76">
        <v>214</v>
      </c>
      <c r="H17" s="74">
        <v>51946161.350000001</v>
      </c>
      <c r="I17" s="74">
        <v>38959620.670000002</v>
      </c>
      <c r="J17" s="190">
        <f t="shared" si="1"/>
        <v>0.78933362809408147</v>
      </c>
      <c r="K17" s="76">
        <v>150</v>
      </c>
      <c r="L17" s="74">
        <v>37420202.359999999</v>
      </c>
      <c r="M17" s="75">
        <v>28065151.559999999</v>
      </c>
      <c r="N17" s="76">
        <v>190</v>
      </c>
      <c r="O17" s="74">
        <v>40441685.82</v>
      </c>
      <c r="P17" s="74">
        <v>30331263.84</v>
      </c>
      <c r="Q17" s="190">
        <f t="shared" si="6"/>
        <v>0.61452052981276872</v>
      </c>
      <c r="R17" s="76">
        <v>13</v>
      </c>
      <c r="S17" s="74">
        <v>2492634.02</v>
      </c>
      <c r="T17" s="75">
        <v>1869475.48</v>
      </c>
      <c r="U17" s="76">
        <v>7</v>
      </c>
      <c r="V17" s="74">
        <v>126354.99</v>
      </c>
      <c r="W17" s="75">
        <v>94766.23</v>
      </c>
      <c r="X17" s="76">
        <v>177</v>
      </c>
      <c r="Y17" s="74">
        <v>37822696.810000002</v>
      </c>
      <c r="Z17" s="74">
        <v>28367022.129999999</v>
      </c>
      <c r="AA17" s="190">
        <f t="shared" si="2"/>
        <v>0.57472440160084592</v>
      </c>
      <c r="AB17" s="76">
        <v>111</v>
      </c>
      <c r="AC17" s="77">
        <v>116</v>
      </c>
      <c r="AD17" s="74">
        <v>21116203.829999998</v>
      </c>
      <c r="AE17" s="74">
        <v>15837152.560000001</v>
      </c>
      <c r="AF17" s="190">
        <f t="shared" si="3"/>
        <v>0.32086547586076902</v>
      </c>
      <c r="AG17" s="77">
        <v>1</v>
      </c>
      <c r="AH17" s="75">
        <v>117000</v>
      </c>
      <c r="AI17" s="76">
        <v>143</v>
      </c>
      <c r="AJ17" s="75">
        <v>25585697.59</v>
      </c>
      <c r="AK17" s="101">
        <v>19189272.77</v>
      </c>
      <c r="AL17" s="74">
        <v>23407084.399999999</v>
      </c>
      <c r="AM17" s="74">
        <v>17555312.98</v>
      </c>
      <c r="AN17" s="190">
        <f t="shared" si="4"/>
        <v>0.3887804407713506</v>
      </c>
      <c r="AO17" s="76">
        <v>86</v>
      </c>
      <c r="AP17" s="74">
        <v>15596449.119999999</v>
      </c>
      <c r="AQ17" s="74">
        <v>11697336.57</v>
      </c>
      <c r="AR17" s="190">
        <f t="shared" si="5"/>
        <v>0.23699155913229658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37285311.781963125</v>
      </c>
      <c r="C18" s="73">
        <v>499</v>
      </c>
      <c r="D18" s="74">
        <v>63798204.240000002</v>
      </c>
      <c r="E18" s="89">
        <v>47848652.600000001</v>
      </c>
      <c r="F18" s="190">
        <f t="shared" si="0"/>
        <v>1.7110814202943736</v>
      </c>
      <c r="G18" s="76">
        <v>286</v>
      </c>
      <c r="H18" s="74">
        <v>35573101.420000002</v>
      </c>
      <c r="I18" s="74">
        <v>26679825.68</v>
      </c>
      <c r="J18" s="190">
        <f t="shared" si="1"/>
        <v>0.95407815356417613</v>
      </c>
      <c r="K18" s="76">
        <v>89</v>
      </c>
      <c r="L18" s="74">
        <v>10468895.27</v>
      </c>
      <c r="M18" s="75">
        <v>7851671.3600000003</v>
      </c>
      <c r="N18" s="76">
        <v>282</v>
      </c>
      <c r="O18" s="74">
        <v>28793340.670000002</v>
      </c>
      <c r="P18" s="74">
        <v>21595005.129999999</v>
      </c>
      <c r="Q18" s="190">
        <f t="shared" si="6"/>
        <v>0.77224352684450026</v>
      </c>
      <c r="R18" s="76">
        <v>19</v>
      </c>
      <c r="S18" s="74">
        <v>2259755.46</v>
      </c>
      <c r="T18" s="75">
        <v>1694816.57</v>
      </c>
      <c r="U18" s="76">
        <v>31</v>
      </c>
      <c r="V18" s="74">
        <v>462803.41</v>
      </c>
      <c r="W18" s="75">
        <v>347102.56</v>
      </c>
      <c r="X18" s="76">
        <v>263</v>
      </c>
      <c r="Y18" s="74">
        <v>26070781.800000001</v>
      </c>
      <c r="Z18" s="74">
        <v>19553086</v>
      </c>
      <c r="AA18" s="190">
        <f t="shared" si="2"/>
        <v>0.69922391832088193</v>
      </c>
      <c r="AB18" s="76">
        <v>216</v>
      </c>
      <c r="AC18" s="77">
        <v>220</v>
      </c>
      <c r="AD18" s="74">
        <v>17553472.649999999</v>
      </c>
      <c r="AE18" s="74">
        <v>13165104.199999999</v>
      </c>
      <c r="AF18" s="190">
        <f t="shared" si="3"/>
        <v>0.47078787359078866</v>
      </c>
      <c r="AG18" s="77">
        <v>1</v>
      </c>
      <c r="AH18" s="75">
        <v>36049.64</v>
      </c>
      <c r="AI18" s="76">
        <v>237</v>
      </c>
      <c r="AJ18" s="74">
        <v>19884003.949999999</v>
      </c>
      <c r="AK18" s="74">
        <v>14913002.619999999</v>
      </c>
      <c r="AL18" s="74">
        <v>17575713.75</v>
      </c>
      <c r="AM18" s="74">
        <v>13181785.1</v>
      </c>
      <c r="AN18" s="190">
        <f t="shared" si="4"/>
        <v>0.53329321922470663</v>
      </c>
      <c r="AO18" s="76">
        <v>182</v>
      </c>
      <c r="AP18" s="74">
        <v>13671559.9</v>
      </c>
      <c r="AQ18" s="74">
        <v>10253669.76</v>
      </c>
      <c r="AR18" s="190">
        <f t="shared" si="5"/>
        <v>0.36667414718022168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343137815.55602729</v>
      </c>
      <c r="C19" s="73">
        <v>3969</v>
      </c>
      <c r="D19" s="74">
        <v>350290101</v>
      </c>
      <c r="E19" s="89">
        <v>223277213.25</v>
      </c>
      <c r="F19" s="190">
        <f t="shared" si="0"/>
        <v>1.0208437692371009</v>
      </c>
      <c r="G19" s="114">
        <v>3969</v>
      </c>
      <c r="H19" s="113">
        <v>350290101</v>
      </c>
      <c r="I19" s="113">
        <v>223277213.25</v>
      </c>
      <c r="J19" s="190">
        <f t="shared" si="1"/>
        <v>1.0208437692371009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0.98863527894846503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0.98763130916028607</v>
      </c>
      <c r="AB19" s="76">
        <v>3866</v>
      </c>
      <c r="AC19" s="77">
        <v>3957</v>
      </c>
      <c r="AD19" s="74">
        <v>317056312.5</v>
      </c>
      <c r="AE19" s="74">
        <v>200049759.37</v>
      </c>
      <c r="AF19" s="190">
        <f t="shared" si="3"/>
        <v>0.92399117242801032</v>
      </c>
      <c r="AG19" s="77">
        <v>3</v>
      </c>
      <c r="AH19" s="75">
        <v>160500</v>
      </c>
      <c r="AI19" s="76">
        <v>3849</v>
      </c>
      <c r="AJ19" s="74">
        <v>315813350</v>
      </c>
      <c r="AK19" s="74">
        <v>199129637.5</v>
      </c>
      <c r="AL19" s="74">
        <v>0</v>
      </c>
      <c r="AM19" s="74">
        <v>0</v>
      </c>
      <c r="AN19" s="190">
        <f t="shared" si="4"/>
        <v>0.92036883048943419</v>
      </c>
      <c r="AO19" s="76">
        <v>3849</v>
      </c>
      <c r="AP19" s="74">
        <v>315813350</v>
      </c>
      <c r="AQ19" s="74">
        <v>199129637.5</v>
      </c>
      <c r="AR19" s="190">
        <f t="shared" si="5"/>
        <v>0.92036883048943419</v>
      </c>
      <c r="AS19" s="211"/>
      <c r="AT19" s="211"/>
      <c r="AU19" s="72"/>
      <c r="AV19" s="72"/>
    </row>
    <row r="20" spans="1:48" hidden="1" outlineLevel="1" x14ac:dyDescent="0.2">
      <c r="A20" s="164" t="s">
        <v>223</v>
      </c>
      <c r="B20" s="173">
        <v>151700648.25643998</v>
      </c>
      <c r="C20" s="216">
        <v>2745</v>
      </c>
      <c r="D20" s="217">
        <v>157761450</v>
      </c>
      <c r="E20" s="218">
        <v>78880725</v>
      </c>
      <c r="F20" s="219">
        <f t="shared" si="0"/>
        <v>1.0399523786695666</v>
      </c>
      <c r="G20" s="220">
        <v>2745</v>
      </c>
      <c r="H20" s="221">
        <v>157761450</v>
      </c>
      <c r="I20" s="221">
        <v>78880725</v>
      </c>
      <c r="J20" s="219">
        <f t="shared" si="1"/>
        <v>1.0399523786695666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0.99563516528076623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0.99486390951261539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0.99518295890730335</v>
      </c>
      <c r="AG20" s="77">
        <v>3</v>
      </c>
      <c r="AH20" s="75">
        <v>160500</v>
      </c>
      <c r="AI20" s="76">
        <v>2646</v>
      </c>
      <c r="AJ20" s="74">
        <v>150921500</v>
      </c>
      <c r="AK20" s="74">
        <v>75460750</v>
      </c>
      <c r="AL20" s="74">
        <v>0</v>
      </c>
      <c r="AM20" s="74">
        <v>0</v>
      </c>
      <c r="AN20" s="219">
        <f t="shared" si="4"/>
        <v>0.99486390951261539</v>
      </c>
      <c r="AO20" s="76">
        <v>2646</v>
      </c>
      <c r="AP20" s="74">
        <v>150921500</v>
      </c>
      <c r="AQ20" s="74">
        <v>75460750</v>
      </c>
      <c r="AR20" s="219">
        <f t="shared" si="5"/>
        <v>0.99486390951261539</v>
      </c>
      <c r="AS20" s="211"/>
      <c r="AT20" s="211"/>
      <c r="AU20" s="72"/>
      <c r="AV20" s="72"/>
    </row>
    <row r="21" spans="1:48" ht="25.5" hidden="1" outlineLevel="1" x14ac:dyDescent="0.2">
      <c r="A21" s="164" t="s">
        <v>225</v>
      </c>
      <c r="B21" s="173">
        <v>191437167.29958731</v>
      </c>
      <c r="C21" s="216">
        <v>1224</v>
      </c>
      <c r="D21" s="217">
        <v>192528651</v>
      </c>
      <c r="E21" s="218">
        <v>144396488.25</v>
      </c>
      <c r="F21" s="219">
        <f t="shared" si="0"/>
        <v>1.0057015245044061</v>
      </c>
      <c r="G21" s="220">
        <v>1224</v>
      </c>
      <c r="H21" s="221">
        <v>192528651</v>
      </c>
      <c r="I21" s="221">
        <v>144396488.25</v>
      </c>
      <c r="J21" s="219">
        <f t="shared" si="1"/>
        <v>1.0057015245044061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0.98308835559334828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0.98189997612028612</v>
      </c>
      <c r="AB21" s="76">
        <v>1219</v>
      </c>
      <c r="AC21" s="77">
        <v>1308</v>
      </c>
      <c r="AD21" s="74">
        <v>166086412.5</v>
      </c>
      <c r="AE21" s="74">
        <v>124564809.37</v>
      </c>
      <c r="AF21" s="219">
        <f t="shared" si="3"/>
        <v>0.86757663019577103</v>
      </c>
      <c r="AG21" s="77">
        <v>0</v>
      </c>
      <c r="AH21" s="75">
        <v>0</v>
      </c>
      <c r="AI21" s="76">
        <v>1203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0.86133665852856289</v>
      </c>
      <c r="AO21" s="76">
        <v>1203</v>
      </c>
      <c r="AP21" s="74">
        <v>164891850</v>
      </c>
      <c r="AQ21" s="74">
        <v>123668887.5</v>
      </c>
      <c r="AR21" s="219">
        <f t="shared" si="5"/>
        <v>0.86133665852856289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104042035.47411999</v>
      </c>
      <c r="C22" s="73">
        <v>708</v>
      </c>
      <c r="D22" s="74">
        <v>181860339.59</v>
      </c>
      <c r="E22" s="89">
        <v>136395253.94999999</v>
      </c>
      <c r="F22" s="190">
        <f t="shared" si="0"/>
        <v>1.7479506120892547</v>
      </c>
      <c r="G22" s="76">
        <v>391</v>
      </c>
      <c r="H22" s="74">
        <v>101619440.89</v>
      </c>
      <c r="I22" s="74">
        <v>76214580.209999993</v>
      </c>
      <c r="J22" s="190">
        <f t="shared" si="1"/>
        <v>0.97671523271262217</v>
      </c>
      <c r="K22" s="76">
        <v>105</v>
      </c>
      <c r="L22" s="74">
        <v>26621143.43</v>
      </c>
      <c r="M22" s="75">
        <v>19965857.469999999</v>
      </c>
      <c r="N22" s="76">
        <v>398</v>
      </c>
      <c r="O22" s="74">
        <v>89091526.609999999</v>
      </c>
      <c r="P22" s="74">
        <v>66818644.57</v>
      </c>
      <c r="Q22" s="190">
        <f t="shared" si="6"/>
        <v>0.85630318749541512</v>
      </c>
      <c r="R22" s="76">
        <v>14</v>
      </c>
      <c r="S22" s="74">
        <v>2530855.4</v>
      </c>
      <c r="T22" s="75">
        <v>1898141.55</v>
      </c>
      <c r="U22" s="76">
        <v>31</v>
      </c>
      <c r="V22" s="74">
        <v>831734.34</v>
      </c>
      <c r="W22" s="75">
        <v>623800.74</v>
      </c>
      <c r="X22" s="76">
        <v>384</v>
      </c>
      <c r="Y22" s="74">
        <v>85728936.870000005</v>
      </c>
      <c r="Z22" s="74">
        <v>64296702.280000001</v>
      </c>
      <c r="AA22" s="190">
        <f t="shared" si="2"/>
        <v>0.82398365698376508</v>
      </c>
      <c r="AB22" s="76">
        <v>303</v>
      </c>
      <c r="AC22" s="77">
        <v>316</v>
      </c>
      <c r="AD22" s="74">
        <v>62012268.32</v>
      </c>
      <c r="AE22" s="74">
        <v>46509200.920000002</v>
      </c>
      <c r="AF22" s="190">
        <f t="shared" si="3"/>
        <v>0.59603090267707504</v>
      </c>
      <c r="AG22" s="77">
        <v>4</v>
      </c>
      <c r="AH22" s="75">
        <v>796846.03</v>
      </c>
      <c r="AI22" s="76">
        <v>346</v>
      </c>
      <c r="AJ22" s="74">
        <v>72357669.870000005</v>
      </c>
      <c r="AK22" s="74">
        <v>54268251.990000002</v>
      </c>
      <c r="AL22" s="74">
        <v>69671086.379999995</v>
      </c>
      <c r="AM22" s="74">
        <v>52253314.509999998</v>
      </c>
      <c r="AN22" s="190">
        <f t="shared" si="4"/>
        <v>0.69546572729249101</v>
      </c>
      <c r="AO22" s="76">
        <v>228</v>
      </c>
      <c r="AP22" s="74">
        <v>43173212.130000003</v>
      </c>
      <c r="AQ22" s="74">
        <v>32379908.800000001</v>
      </c>
      <c r="AR22" s="190">
        <f t="shared" si="5"/>
        <v>0.41495931844527545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140917092.32716</v>
      </c>
      <c r="C23" s="73">
        <v>42</v>
      </c>
      <c r="D23" s="74">
        <v>522491641.91000003</v>
      </c>
      <c r="E23" s="89">
        <v>391868731.33999997</v>
      </c>
      <c r="F23" s="190">
        <f t="shared" si="0"/>
        <v>3.7077946562859667</v>
      </c>
      <c r="G23" s="76">
        <v>15</v>
      </c>
      <c r="H23" s="74">
        <v>136713506.5</v>
      </c>
      <c r="I23" s="74">
        <v>102535129.84</v>
      </c>
      <c r="J23" s="190">
        <f t="shared" si="1"/>
        <v>0.97016979446751039</v>
      </c>
      <c r="K23" s="76">
        <v>24</v>
      </c>
      <c r="L23" s="74">
        <v>166363221.55000001</v>
      </c>
      <c r="M23" s="75">
        <v>124772416.11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1.9656591234292216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88097027.180000007</v>
      </c>
      <c r="Z23" s="74">
        <v>66072770.350000001</v>
      </c>
      <c r="AA23" s="190">
        <f t="shared" si="2"/>
        <v>0.62516920925014297</v>
      </c>
      <c r="AB23" s="76">
        <v>4</v>
      </c>
      <c r="AC23" s="116">
        <v>4</v>
      </c>
      <c r="AD23" s="113">
        <v>274119.87</v>
      </c>
      <c r="AE23" s="113">
        <v>205589.89</v>
      </c>
      <c r="AF23" s="190">
        <f t="shared" si="3"/>
        <v>1.94525635941728E-3</v>
      </c>
      <c r="AG23" s="77">
        <v>1</v>
      </c>
      <c r="AH23" s="75">
        <v>74853.2</v>
      </c>
      <c r="AI23" s="76">
        <v>6</v>
      </c>
      <c r="AJ23" s="74">
        <v>7718619.0499999998</v>
      </c>
      <c r="AK23" s="74">
        <v>5788964.2699999996</v>
      </c>
      <c r="AL23" s="74">
        <v>7549352.3799999999</v>
      </c>
      <c r="AM23" s="74">
        <v>5662014.2800000003</v>
      </c>
      <c r="AN23" s="190">
        <f t="shared" si="4"/>
        <v>5.4774186172391902E-2</v>
      </c>
      <c r="AO23" s="76">
        <v>3</v>
      </c>
      <c r="AP23" s="74">
        <v>199266.67</v>
      </c>
      <c r="AQ23" s="74">
        <v>149449.99</v>
      </c>
      <c r="AR23" s="190">
        <f t="shared" si="5"/>
        <v>1.4140702643606411E-3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40815201.14062456</v>
      </c>
      <c r="C24" s="73">
        <v>23</v>
      </c>
      <c r="D24" s="74">
        <v>102686972.27</v>
      </c>
      <c r="E24" s="89">
        <v>77015229.120000005</v>
      </c>
      <c r="F24" s="190">
        <f t="shared" si="0"/>
        <v>2.5159001891526307</v>
      </c>
      <c r="G24" s="76">
        <v>6</v>
      </c>
      <c r="H24" s="74">
        <v>35863817.25</v>
      </c>
      <c r="I24" s="74">
        <v>26897862.91</v>
      </c>
      <c r="J24" s="190">
        <f t="shared" si="1"/>
        <v>0.87868774985170162</v>
      </c>
      <c r="K24" s="76">
        <v>10</v>
      </c>
      <c r="L24" s="74">
        <v>37184910.479999997</v>
      </c>
      <c r="M24" s="75">
        <v>27888682.82</v>
      </c>
      <c r="N24" s="76">
        <v>7</v>
      </c>
      <c r="O24" s="74">
        <v>38090811.899999999</v>
      </c>
      <c r="P24" s="74">
        <v>28568108.91</v>
      </c>
      <c r="Q24" s="190">
        <f t="shared" si="6"/>
        <v>0.93325062318722962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0.84390060804372491</v>
      </c>
      <c r="AB24" s="76">
        <v>1</v>
      </c>
      <c r="AC24" s="77">
        <v>2</v>
      </c>
      <c r="AD24" s="74">
        <v>2403115.2799999998</v>
      </c>
      <c r="AE24" s="74">
        <v>1802336.45</v>
      </c>
      <c r="AF24" s="190">
        <f t="shared" si="3"/>
        <v>5.8877947745995772E-2</v>
      </c>
      <c r="AG24" s="77">
        <v>0</v>
      </c>
      <c r="AH24" s="75">
        <v>0</v>
      </c>
      <c r="AI24" s="76">
        <v>7</v>
      </c>
      <c r="AJ24" s="74">
        <v>17827806.059999999</v>
      </c>
      <c r="AK24" s="74">
        <v>13370854.539999999</v>
      </c>
      <c r="AL24" s="74">
        <v>17827798.140000001</v>
      </c>
      <c r="AM24" s="74">
        <v>13370848.6</v>
      </c>
      <c r="AN24" s="190">
        <f t="shared" si="4"/>
        <v>0.43679329175853215</v>
      </c>
      <c r="AO24" s="76">
        <v>1</v>
      </c>
      <c r="AP24" s="74">
        <v>1094304.76</v>
      </c>
      <c r="AQ24" s="74">
        <v>820728.57</v>
      </c>
      <c r="AR24" s="190">
        <f t="shared" si="5"/>
        <v>2.68112058600345E-2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8973000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10543275</v>
      </c>
      <c r="C26" s="73">
        <v>95</v>
      </c>
      <c r="D26" s="74">
        <v>18435485.5</v>
      </c>
      <c r="E26" s="89">
        <v>13826614.07</v>
      </c>
      <c r="F26" s="190">
        <f t="shared" si="0"/>
        <v>1.7485539834633925</v>
      </c>
      <c r="G26" s="76">
        <v>54</v>
      </c>
      <c r="H26" s="74">
        <v>10235041.35</v>
      </c>
      <c r="I26" s="74">
        <v>7676280.9800000004</v>
      </c>
      <c r="J26" s="190">
        <f t="shared" si="1"/>
        <v>0.97076490464300702</v>
      </c>
      <c r="K26" s="76">
        <v>13</v>
      </c>
      <c r="L26" s="74">
        <v>2381409.92</v>
      </c>
      <c r="M26" s="75">
        <v>1786057.44</v>
      </c>
      <c r="N26" s="76">
        <v>36</v>
      </c>
      <c r="O26" s="74">
        <v>5803689.54</v>
      </c>
      <c r="P26" s="74">
        <v>4352767.1399999997</v>
      </c>
      <c r="Q26" s="190">
        <f t="shared" si="6"/>
        <v>0.55046364056709129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36</v>
      </c>
      <c r="Y26" s="74">
        <v>5803689.54</v>
      </c>
      <c r="Z26" s="74">
        <v>4352767.1399999997</v>
      </c>
      <c r="AA26" s="190">
        <f t="shared" si="2"/>
        <v>0.55046364056709129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15</v>
      </c>
      <c r="AJ26" s="74">
        <v>2611398</v>
      </c>
      <c r="AK26" s="74">
        <v>1958548.5</v>
      </c>
      <c r="AL26" s="74">
        <v>2611398</v>
      </c>
      <c r="AM26" s="74">
        <v>1958548.5</v>
      </c>
      <c r="AN26" s="190">
        <f t="shared" si="4"/>
        <v>0.24768376050136223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6747112.4329073662</v>
      </c>
      <c r="C27" s="99">
        <v>19</v>
      </c>
      <c r="D27" s="95">
        <v>9139893.2599999998</v>
      </c>
      <c r="E27" s="96">
        <v>6854919.9299999997</v>
      </c>
      <c r="F27" s="190">
        <f t="shared" si="0"/>
        <v>1.354637758135234</v>
      </c>
      <c r="G27" s="97">
        <v>13</v>
      </c>
      <c r="H27" s="95">
        <v>5933149.7599999998</v>
      </c>
      <c r="I27" s="95">
        <v>4449862.3099999996</v>
      </c>
      <c r="J27" s="190">
        <f t="shared" si="1"/>
        <v>0.87936132960561531</v>
      </c>
      <c r="K27" s="97">
        <v>5</v>
      </c>
      <c r="L27" s="95">
        <v>2711208.5</v>
      </c>
      <c r="M27" s="100">
        <v>2033406.37</v>
      </c>
      <c r="N27" s="97">
        <v>10</v>
      </c>
      <c r="O27" s="95">
        <v>4040027.96</v>
      </c>
      <c r="P27" s="95">
        <v>3030020.95</v>
      </c>
      <c r="Q27" s="190">
        <f t="shared" si="6"/>
        <v>0.59877881096152574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0.59877881096152574</v>
      </c>
      <c r="AB27" s="97">
        <v>3</v>
      </c>
      <c r="AC27" s="98">
        <v>3</v>
      </c>
      <c r="AD27" s="95">
        <v>1150166.78</v>
      </c>
      <c r="AE27" s="95">
        <v>862625.08</v>
      </c>
      <c r="AF27" s="190">
        <f t="shared" si="3"/>
        <v>0.17046800263626066</v>
      </c>
      <c r="AG27" s="98">
        <v>0</v>
      </c>
      <c r="AH27" s="100">
        <v>0</v>
      </c>
      <c r="AI27" s="97">
        <v>5</v>
      </c>
      <c r="AJ27" s="95">
        <v>1340491.96</v>
      </c>
      <c r="AK27" s="95">
        <v>1005368.96</v>
      </c>
      <c r="AL27" s="95">
        <v>1298819.96</v>
      </c>
      <c r="AM27" s="95">
        <v>974114.96</v>
      </c>
      <c r="AN27" s="190">
        <f t="shared" si="4"/>
        <v>0.19867639280206495</v>
      </c>
      <c r="AO27" s="97">
        <v>3</v>
      </c>
      <c r="AP27" s="95">
        <v>1149754.95</v>
      </c>
      <c r="AQ27" s="95">
        <v>862316.21</v>
      </c>
      <c r="AR27" s="190">
        <f t="shared" si="5"/>
        <v>0.17040696467311789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931363678.52227664</v>
      </c>
      <c r="C28" s="142">
        <v>3100</v>
      </c>
      <c r="D28" s="143">
        <v>1384224989.0799999</v>
      </c>
      <c r="E28" s="143">
        <v>1038168734.8099999</v>
      </c>
      <c r="F28" s="191">
        <f t="shared" si="0"/>
        <v>1.4862346696579833</v>
      </c>
      <c r="G28" s="142">
        <v>2448</v>
      </c>
      <c r="H28" s="143">
        <v>835110983.03999996</v>
      </c>
      <c r="I28" s="143">
        <v>626333231.42999995</v>
      </c>
      <c r="J28" s="191">
        <f t="shared" si="1"/>
        <v>0.89665401636126352</v>
      </c>
      <c r="K28" s="142">
        <v>529</v>
      </c>
      <c r="L28" s="143">
        <v>457869387.33999997</v>
      </c>
      <c r="M28" s="143">
        <v>343402039.60000002</v>
      </c>
      <c r="N28" s="142">
        <v>2251</v>
      </c>
      <c r="O28" s="143">
        <v>706037385.09000003</v>
      </c>
      <c r="P28" s="143">
        <v>529528033.12</v>
      </c>
      <c r="Q28" s="191">
        <f t="shared" ref="Q28" si="7">O28/B28</f>
        <v>0.7580684123415844</v>
      </c>
      <c r="R28" s="142">
        <v>28</v>
      </c>
      <c r="S28" s="143">
        <v>12809145.98</v>
      </c>
      <c r="T28" s="143">
        <v>9606859.4100000001</v>
      </c>
      <c r="U28" s="142">
        <v>75</v>
      </c>
      <c r="V28" s="143">
        <v>2111266.5099999998</v>
      </c>
      <c r="W28" s="143">
        <v>1583449.91</v>
      </c>
      <c r="X28" s="142">
        <v>2223</v>
      </c>
      <c r="Y28" s="143">
        <v>691116972.60000002</v>
      </c>
      <c r="Z28" s="143">
        <v>518337723.80000001</v>
      </c>
      <c r="AA28" s="191">
        <f t="shared" si="2"/>
        <v>0.74204844846058671</v>
      </c>
      <c r="AB28" s="142">
        <v>436</v>
      </c>
      <c r="AC28" s="142">
        <v>526</v>
      </c>
      <c r="AD28" s="143">
        <v>185501138.62</v>
      </c>
      <c r="AE28" s="143">
        <v>139125852.69999999</v>
      </c>
      <c r="AF28" s="191">
        <f t="shared" si="3"/>
        <v>0.19917154050319039</v>
      </c>
      <c r="AG28" s="142">
        <v>17</v>
      </c>
      <c r="AH28" s="143">
        <v>6021769.2199999997</v>
      </c>
      <c r="AI28" s="142">
        <v>2106</v>
      </c>
      <c r="AJ28" s="143">
        <v>506242530.94</v>
      </c>
      <c r="AK28" s="143">
        <v>379681889.83000004</v>
      </c>
      <c r="AL28" s="143">
        <v>164849376.18000001</v>
      </c>
      <c r="AM28" s="143">
        <v>123637031.57000001</v>
      </c>
      <c r="AN28" s="191">
        <f t="shared" si="4"/>
        <v>0.54354978899672812</v>
      </c>
      <c r="AO28" s="142">
        <v>1960</v>
      </c>
      <c r="AP28" s="143">
        <v>398174534.70999998</v>
      </c>
      <c r="AQ28" s="143">
        <v>298630942.43000001</v>
      </c>
      <c r="AR28" s="191">
        <f t="shared" si="5"/>
        <v>0.42751778267942869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89962125.847860023</v>
      </c>
      <c r="C29" s="205">
        <v>22</v>
      </c>
      <c r="D29" s="151">
        <v>142472057.74000001</v>
      </c>
      <c r="E29" s="151">
        <v>106854043.23999999</v>
      </c>
      <c r="F29" s="190">
        <f t="shared" si="0"/>
        <v>1.5836893181130742</v>
      </c>
      <c r="G29" s="146">
        <v>11</v>
      </c>
      <c r="H29" s="145">
        <v>62304943.490000002</v>
      </c>
      <c r="I29" s="145">
        <v>46728707.590000004</v>
      </c>
      <c r="J29" s="190">
        <f t="shared" si="1"/>
        <v>0.69256859931664327</v>
      </c>
      <c r="K29" s="146">
        <v>8</v>
      </c>
      <c r="L29" s="145">
        <v>60118325.509999998</v>
      </c>
      <c r="M29" s="147">
        <v>45088744.109999999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0.42282458869778738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</v>
      </c>
      <c r="X29" s="146">
        <v>7</v>
      </c>
      <c r="Y29" s="145">
        <v>38035692.909999996</v>
      </c>
      <c r="Z29" s="145">
        <v>28526769.649999999</v>
      </c>
      <c r="AA29" s="190">
        <f t="shared" si="2"/>
        <v>0.42279673308659116</v>
      </c>
      <c r="AB29" s="146">
        <v>5</v>
      </c>
      <c r="AC29" s="148">
        <v>7</v>
      </c>
      <c r="AD29" s="145">
        <v>12870254.609999999</v>
      </c>
      <c r="AE29" s="145">
        <v>9652690.9499999993</v>
      </c>
      <c r="AF29" s="190">
        <f t="shared" si="3"/>
        <v>0.14306303334545034</v>
      </c>
      <c r="AG29" s="148">
        <v>0</v>
      </c>
      <c r="AH29" s="147">
        <v>0</v>
      </c>
      <c r="AI29" s="146">
        <v>7</v>
      </c>
      <c r="AJ29" s="145">
        <v>20614579.02</v>
      </c>
      <c r="AK29" s="145">
        <v>15460934.17</v>
      </c>
      <c r="AL29" s="145">
        <v>20040303.219999999</v>
      </c>
      <c r="AM29" s="145">
        <v>15030227.35</v>
      </c>
      <c r="AN29" s="190">
        <f t="shared" si="4"/>
        <v>0.22914730866701022</v>
      </c>
      <c r="AO29" s="146">
        <v>3</v>
      </c>
      <c r="AP29" s="145">
        <v>9644646.5800000001</v>
      </c>
      <c r="AQ29" s="145">
        <v>7233484.8799999999</v>
      </c>
      <c r="AR29" s="190">
        <f t="shared" si="5"/>
        <v>0.10720785540695871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17943334.147433333</v>
      </c>
      <c r="C30" s="73">
        <v>34</v>
      </c>
      <c r="D30" s="95">
        <v>17356707.68</v>
      </c>
      <c r="E30" s="95">
        <v>13017530.75</v>
      </c>
      <c r="F30" s="190">
        <f t="shared" si="0"/>
        <v>0.96730671888439157</v>
      </c>
      <c r="G30" s="76">
        <v>12</v>
      </c>
      <c r="H30" s="95">
        <v>8876041.6500000004</v>
      </c>
      <c r="I30" s="95">
        <v>6657031.2300000004</v>
      </c>
      <c r="J30" s="190">
        <f t="shared" si="1"/>
        <v>0.494670699273003</v>
      </c>
      <c r="K30" s="76">
        <v>22</v>
      </c>
      <c r="L30" s="95">
        <v>8480666.0299999993</v>
      </c>
      <c r="M30" s="75">
        <v>6360499.5199999996</v>
      </c>
      <c r="N30" s="76">
        <v>12</v>
      </c>
      <c r="O30" s="95">
        <v>8485207.1199999992</v>
      </c>
      <c r="P30" s="95">
        <v>6363905.3300000001</v>
      </c>
      <c r="Q30" s="190">
        <f t="shared" si="8"/>
        <v>0.47288909910947335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8485207.1199999992</v>
      </c>
      <c r="Z30" s="95">
        <v>6363905.3300000001</v>
      </c>
      <c r="AA30" s="190">
        <f t="shared" si="2"/>
        <v>0.47288909910947335</v>
      </c>
      <c r="AB30" s="76">
        <v>8</v>
      </c>
      <c r="AC30" s="98">
        <v>10</v>
      </c>
      <c r="AD30" s="95">
        <v>2983132.43</v>
      </c>
      <c r="AE30" s="95">
        <v>2237349.2799999998</v>
      </c>
      <c r="AF30" s="190">
        <f t="shared" si="3"/>
        <v>0.16625296087609873</v>
      </c>
      <c r="AG30" s="98">
        <v>0</v>
      </c>
      <c r="AH30" s="75">
        <v>0</v>
      </c>
      <c r="AI30" s="76">
        <v>10</v>
      </c>
      <c r="AJ30" s="95">
        <v>2455645.75</v>
      </c>
      <c r="AK30" s="95">
        <v>1841734.27</v>
      </c>
      <c r="AL30" s="95">
        <v>2039611.44</v>
      </c>
      <c r="AM30" s="95">
        <v>1529708.55</v>
      </c>
      <c r="AN30" s="190">
        <f t="shared" si="4"/>
        <v>0.13685559940103231</v>
      </c>
      <c r="AO30" s="76">
        <v>5</v>
      </c>
      <c r="AP30" s="95">
        <v>1087210.1599999999</v>
      </c>
      <c r="AQ30" s="95">
        <v>815407.6</v>
      </c>
      <c r="AR30" s="190">
        <f t="shared" si="5"/>
        <v>6.0591312131113469E-2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535887903.60341656</v>
      </c>
      <c r="C31" s="76">
        <v>1299</v>
      </c>
      <c r="D31" s="101">
        <v>926080629.95000005</v>
      </c>
      <c r="E31" s="101">
        <v>694560470.01999998</v>
      </c>
      <c r="F31" s="190">
        <f t="shared" si="0"/>
        <v>1.7281237805945053</v>
      </c>
      <c r="G31" s="76">
        <v>796</v>
      </c>
      <c r="H31" s="101">
        <v>480273492.86000001</v>
      </c>
      <c r="I31" s="101">
        <v>360205118.00999999</v>
      </c>
      <c r="J31" s="190">
        <f t="shared" si="1"/>
        <v>0.89622006697771261</v>
      </c>
      <c r="K31" s="76">
        <v>390</v>
      </c>
      <c r="L31" s="101">
        <v>375519983.02999997</v>
      </c>
      <c r="M31" s="101">
        <v>281639986.68000001</v>
      </c>
      <c r="N31" s="97">
        <v>598</v>
      </c>
      <c r="O31" s="101">
        <v>383741951.27999997</v>
      </c>
      <c r="P31" s="101">
        <v>287806462.10000002</v>
      </c>
      <c r="Q31" s="190">
        <f t="shared" si="8"/>
        <v>0.71608623501229074</v>
      </c>
      <c r="R31" s="76">
        <v>21</v>
      </c>
      <c r="S31" s="101">
        <v>12052883.460000001</v>
      </c>
      <c r="T31" s="75">
        <v>9039662.5399999991</v>
      </c>
      <c r="U31" s="97">
        <v>70</v>
      </c>
      <c r="V31" s="101">
        <v>2104748.46</v>
      </c>
      <c r="W31" s="101">
        <v>1578561.38</v>
      </c>
      <c r="X31" s="97">
        <v>577</v>
      </c>
      <c r="Y31" s="101">
        <v>369584319.36000001</v>
      </c>
      <c r="Z31" s="101">
        <v>277188238.18000001</v>
      </c>
      <c r="AA31" s="190">
        <f t="shared" si="2"/>
        <v>0.68966721748119664</v>
      </c>
      <c r="AB31" s="97">
        <v>415</v>
      </c>
      <c r="AC31" s="98">
        <v>497</v>
      </c>
      <c r="AD31" s="101">
        <v>166264590.46000001</v>
      </c>
      <c r="AE31" s="101">
        <v>124698441.68000001</v>
      </c>
      <c r="AF31" s="190">
        <f t="shared" si="3"/>
        <v>0.31026001770520273</v>
      </c>
      <c r="AG31" s="97">
        <v>17</v>
      </c>
      <c r="AH31" s="75">
        <v>6021769.2199999997</v>
      </c>
      <c r="AI31" s="97">
        <v>459</v>
      </c>
      <c r="AJ31" s="101">
        <v>211434596.13999999</v>
      </c>
      <c r="AK31" s="101">
        <v>158575945.90000001</v>
      </c>
      <c r="AL31" s="101">
        <v>139923828.41</v>
      </c>
      <c r="AM31" s="101">
        <v>104942870.88</v>
      </c>
      <c r="AN31" s="190">
        <f t="shared" si="4"/>
        <v>0.3945500443623971</v>
      </c>
      <c r="AO31" s="97">
        <v>326</v>
      </c>
      <c r="AP31" s="101">
        <v>116891852.42</v>
      </c>
      <c r="AQ31" s="101">
        <v>87668937.810000002</v>
      </c>
      <c r="AR31" s="190">
        <f t="shared" si="5"/>
        <v>0.21812743231186224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310567256.70868105</v>
      </c>
      <c r="C32" s="73">
        <v>931</v>
      </c>
      <c r="D32" s="74">
        <v>557741048.11000001</v>
      </c>
      <c r="E32" s="74">
        <v>418305784.10000002</v>
      </c>
      <c r="F32" s="190">
        <f t="shared" si="0"/>
        <v>1.7958784645258772</v>
      </c>
      <c r="G32" s="76">
        <v>571</v>
      </c>
      <c r="H32" s="74">
        <v>308304581.89999998</v>
      </c>
      <c r="I32" s="74">
        <v>231228435.09999999</v>
      </c>
      <c r="J32" s="190">
        <f t="shared" si="1"/>
        <v>0.99271438067019568</v>
      </c>
      <c r="K32" s="76">
        <v>278</v>
      </c>
      <c r="L32" s="74">
        <v>223531151.25999999</v>
      </c>
      <c r="M32" s="75">
        <v>167648362.97</v>
      </c>
      <c r="N32" s="76">
        <v>431</v>
      </c>
      <c r="O32" s="74">
        <v>244223003.46000001</v>
      </c>
      <c r="P32" s="74">
        <v>183167251.49000001</v>
      </c>
      <c r="Q32" s="190">
        <f t="shared" si="8"/>
        <v>0.78637717977168009</v>
      </c>
      <c r="R32" s="76">
        <v>15</v>
      </c>
      <c r="S32" s="74">
        <v>6005592.1699999999</v>
      </c>
      <c r="T32" s="75">
        <v>4504194.08</v>
      </c>
      <c r="U32" s="76">
        <v>63</v>
      </c>
      <c r="V32" s="74">
        <v>1791221.04</v>
      </c>
      <c r="W32" s="75">
        <v>1343415.83</v>
      </c>
      <c r="X32" s="76">
        <v>416</v>
      </c>
      <c r="Y32" s="74">
        <v>236426190.25</v>
      </c>
      <c r="Z32" s="74">
        <v>177319641.58000001</v>
      </c>
      <c r="AA32" s="190">
        <f t="shared" si="2"/>
        <v>0.76127210819192381</v>
      </c>
      <c r="AB32" s="76">
        <v>331</v>
      </c>
      <c r="AC32" s="77">
        <v>406</v>
      </c>
      <c r="AD32" s="74">
        <v>144238846.66999999</v>
      </c>
      <c r="AE32" s="74">
        <v>108179133.98</v>
      </c>
      <c r="AF32" s="190">
        <f t="shared" si="3"/>
        <v>0.4644367477711896</v>
      </c>
      <c r="AG32" s="77">
        <v>16</v>
      </c>
      <c r="AH32" s="75">
        <v>5984769.2199999997</v>
      </c>
      <c r="AI32" s="76">
        <v>359</v>
      </c>
      <c r="AJ32" s="74">
        <v>161459339.80000001</v>
      </c>
      <c r="AK32" s="74">
        <v>121094503.79000001</v>
      </c>
      <c r="AL32" s="74">
        <v>96796498.030000001</v>
      </c>
      <c r="AM32" s="74">
        <v>72597373.170000002</v>
      </c>
      <c r="AN32" s="190">
        <f t="shared" si="4"/>
        <v>0.51988526257116807</v>
      </c>
      <c r="AO32" s="76">
        <v>269</v>
      </c>
      <c r="AP32" s="74">
        <v>102470827.18000001</v>
      </c>
      <c r="AQ32" s="74">
        <v>76853168.969999999</v>
      </c>
      <c r="AR32" s="190">
        <f t="shared" si="5"/>
        <v>0.32994729794107014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46888008.947701573</v>
      </c>
      <c r="C33" s="73">
        <v>252</v>
      </c>
      <c r="D33" s="74">
        <v>55423097.509999998</v>
      </c>
      <c r="E33" s="74">
        <v>41567322.869999997</v>
      </c>
      <c r="F33" s="190">
        <f t="shared" si="0"/>
        <v>1.1820313712151518</v>
      </c>
      <c r="G33" s="76">
        <v>178</v>
      </c>
      <c r="H33" s="74">
        <v>33128119.84</v>
      </c>
      <c r="I33" s="74">
        <v>24846089.670000002</v>
      </c>
      <c r="J33" s="190">
        <f t="shared" si="1"/>
        <v>0.70653714208574692</v>
      </c>
      <c r="K33" s="76">
        <v>63</v>
      </c>
      <c r="L33" s="74">
        <v>18708368.699999999</v>
      </c>
      <c r="M33" s="75">
        <v>14031276.48</v>
      </c>
      <c r="N33" s="76">
        <v>118</v>
      </c>
      <c r="O33" s="74">
        <v>21141890.920000002</v>
      </c>
      <c r="P33" s="74">
        <v>15856418.039999999</v>
      </c>
      <c r="Q33" s="190">
        <f t="shared" si="8"/>
        <v>0.45090187010460309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</v>
      </c>
      <c r="X33" s="76">
        <v>117</v>
      </c>
      <c r="Y33" s="74">
        <v>21070264.5</v>
      </c>
      <c r="Z33" s="74">
        <v>15802698.23</v>
      </c>
      <c r="AA33" s="190">
        <f t="shared" si="2"/>
        <v>0.44937426375902562</v>
      </c>
      <c r="AB33" s="76">
        <v>55</v>
      </c>
      <c r="AC33" s="77">
        <v>57</v>
      </c>
      <c r="AD33" s="74">
        <v>7093210.8899999997</v>
      </c>
      <c r="AE33" s="74">
        <v>5319908.1100000003</v>
      </c>
      <c r="AF33" s="190">
        <f t="shared" si="3"/>
        <v>0.15127984849840176</v>
      </c>
      <c r="AG33" s="77">
        <v>0</v>
      </c>
      <c r="AH33" s="75">
        <v>0</v>
      </c>
      <c r="AI33" s="76">
        <v>62</v>
      </c>
      <c r="AJ33" s="74">
        <v>9253144.3200000003</v>
      </c>
      <c r="AK33" s="74">
        <v>6939858.1799999997</v>
      </c>
      <c r="AL33" s="74">
        <v>7201623.4100000001</v>
      </c>
      <c r="AM33" s="74">
        <v>5401217.5199999996</v>
      </c>
      <c r="AN33" s="190">
        <f t="shared" si="4"/>
        <v>0.19734564396455534</v>
      </c>
      <c r="AO33" s="76">
        <v>40</v>
      </c>
      <c r="AP33" s="74">
        <v>5941858.6600000001</v>
      </c>
      <c r="AQ33" s="74">
        <v>4456393.97</v>
      </c>
      <c r="AR33" s="190">
        <f t="shared" si="5"/>
        <v>0.12672448230052785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178432637.94703391</v>
      </c>
      <c r="C34" s="73">
        <v>116</v>
      </c>
      <c r="D34" s="74">
        <v>312916484.32999998</v>
      </c>
      <c r="E34" s="74">
        <v>234687363.05000001</v>
      </c>
      <c r="F34" s="190">
        <f t="shared" si="0"/>
        <v>1.7536953324810809</v>
      </c>
      <c r="G34" s="76">
        <v>47</v>
      </c>
      <c r="H34" s="74">
        <v>138840791.12</v>
      </c>
      <c r="I34" s="74">
        <v>104130593.23999999</v>
      </c>
      <c r="J34" s="190">
        <f t="shared" si="1"/>
        <v>0.77811320124748484</v>
      </c>
      <c r="K34" s="76">
        <v>49</v>
      </c>
      <c r="L34" s="74">
        <v>133280463.06999999</v>
      </c>
      <c r="M34" s="75">
        <v>99960347.230000004</v>
      </c>
      <c r="N34" s="76">
        <v>49</v>
      </c>
      <c r="O34" s="74">
        <v>118377056.90000001</v>
      </c>
      <c r="P34" s="74">
        <v>88782792.569999993</v>
      </c>
      <c r="Q34" s="190">
        <f t="shared" si="8"/>
        <v>0.66342715246489348</v>
      </c>
      <c r="R34" s="76">
        <v>5</v>
      </c>
      <c r="S34" s="74">
        <v>5997041.29</v>
      </c>
      <c r="T34" s="75">
        <v>4497780.96</v>
      </c>
      <c r="U34" s="76">
        <v>3</v>
      </c>
      <c r="V34" s="74">
        <v>292151</v>
      </c>
      <c r="W34" s="75">
        <v>219113.24</v>
      </c>
      <c r="X34" s="76">
        <v>44</v>
      </c>
      <c r="Y34" s="74">
        <v>112087864.61</v>
      </c>
      <c r="Z34" s="74">
        <v>84065898.370000005</v>
      </c>
      <c r="AA34" s="190">
        <f t="shared" si="2"/>
        <v>0.62818028080306842</v>
      </c>
      <c r="AB34" s="76">
        <v>29</v>
      </c>
      <c r="AC34" s="77">
        <v>34</v>
      </c>
      <c r="AD34" s="74">
        <v>14932532.9</v>
      </c>
      <c r="AE34" s="74">
        <v>11199399.59</v>
      </c>
      <c r="AF34" s="190">
        <f t="shared" si="3"/>
        <v>8.3687228254914814E-2</v>
      </c>
      <c r="AG34" s="77">
        <v>1</v>
      </c>
      <c r="AH34" s="75">
        <v>37000</v>
      </c>
      <c r="AI34" s="76">
        <v>38</v>
      </c>
      <c r="AJ34" s="74">
        <v>40722112.020000003</v>
      </c>
      <c r="AK34" s="74">
        <v>30541583.93</v>
      </c>
      <c r="AL34" s="74">
        <v>35925706.969999999</v>
      </c>
      <c r="AM34" s="74">
        <v>26944280.190000001</v>
      </c>
      <c r="AN34" s="190">
        <f t="shared" si="4"/>
        <v>0.22822120710947505</v>
      </c>
      <c r="AO34" s="76">
        <v>17</v>
      </c>
      <c r="AP34" s="74">
        <v>8479166.5800000001</v>
      </c>
      <c r="AQ34" s="74">
        <v>6359374.8700000001</v>
      </c>
      <c r="AR34" s="190">
        <f t="shared" si="5"/>
        <v>4.7520266906085663E-2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216378758.32888672</v>
      </c>
      <c r="C36" s="73">
        <v>967</v>
      </c>
      <c r="D36" s="74">
        <v>221662935.52000001</v>
      </c>
      <c r="E36" s="74">
        <v>166247198.41</v>
      </c>
      <c r="F36" s="190">
        <f t="shared" si="0"/>
        <v>1.0244209608739947</v>
      </c>
      <c r="G36" s="76">
        <v>906</v>
      </c>
      <c r="H36" s="74">
        <v>216441156.27000001</v>
      </c>
      <c r="I36" s="74">
        <v>162330864.19</v>
      </c>
      <c r="J36" s="190">
        <f t="shared" si="1"/>
        <v>1.0002883736906303</v>
      </c>
      <c r="K36" s="76">
        <v>55</v>
      </c>
      <c r="L36" s="74">
        <v>4388073.3499999996</v>
      </c>
      <c r="M36" s="75">
        <v>3291054.81</v>
      </c>
      <c r="N36" s="76">
        <v>912</v>
      </c>
      <c r="O36" s="74">
        <v>210198815.06</v>
      </c>
      <c r="P36" s="74">
        <v>157649107.99000001</v>
      </c>
      <c r="Q36" s="190">
        <f t="shared" si="8"/>
        <v>0.97143923314555003</v>
      </c>
      <c r="R36" s="76">
        <v>6</v>
      </c>
      <c r="S36" s="74">
        <v>681292.52</v>
      </c>
      <c r="T36" s="75">
        <v>510969.37</v>
      </c>
      <c r="U36" s="76">
        <v>3</v>
      </c>
      <c r="V36" s="74">
        <v>4012.1</v>
      </c>
      <c r="W36" s="75">
        <v>3009.07</v>
      </c>
      <c r="X36" s="76">
        <v>906</v>
      </c>
      <c r="Y36" s="74">
        <v>209513510.44</v>
      </c>
      <c r="Z36" s="74">
        <v>157135129.55000001</v>
      </c>
      <c r="AA36" s="190">
        <f t="shared" si="2"/>
        <v>0.96827208020829925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</v>
      </c>
      <c r="AL36" s="74">
        <v>0</v>
      </c>
      <c r="AM36" s="74">
        <v>0</v>
      </c>
      <c r="AN36" s="190">
        <f t="shared" si="4"/>
        <v>0.97142330528818266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0.97142330528818266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8380556.594680002</v>
      </c>
      <c r="C37" s="73">
        <v>24</v>
      </c>
      <c r="D37" s="74">
        <v>12327574.619999999</v>
      </c>
      <c r="E37" s="74">
        <v>9245680.9199999999</v>
      </c>
      <c r="F37" s="190">
        <f t="shared" si="0"/>
        <v>1.4709732558605444</v>
      </c>
      <c r="G37" s="76">
        <v>11</v>
      </c>
      <c r="H37" s="74">
        <v>7747782.1900000004</v>
      </c>
      <c r="I37" s="74">
        <v>5810836.6200000001</v>
      </c>
      <c r="J37" s="190">
        <f t="shared" si="1"/>
        <v>0.92449494284404832</v>
      </c>
      <c r="K37" s="76">
        <v>12</v>
      </c>
      <c r="L37" s="74">
        <v>4504822.43</v>
      </c>
      <c r="M37" s="75">
        <v>3378616.8</v>
      </c>
      <c r="N37" s="76">
        <v>12</v>
      </c>
      <c r="O37" s="74">
        <v>7583029.4100000001</v>
      </c>
      <c r="P37" s="74">
        <v>5687272.0300000003</v>
      </c>
      <c r="Q37" s="190">
        <f t="shared" si="8"/>
        <v>0.9048360123018232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11</v>
      </c>
      <c r="Y37" s="74">
        <v>7508059.4100000001</v>
      </c>
      <c r="Z37" s="74">
        <v>5631044.5300000003</v>
      </c>
      <c r="AA37" s="190">
        <f t="shared" si="2"/>
        <v>0.89589030575440953</v>
      </c>
      <c r="AB37" s="76">
        <v>8</v>
      </c>
      <c r="AC37" s="77">
        <v>12</v>
      </c>
      <c r="AD37" s="74">
        <v>3383161.12</v>
      </c>
      <c r="AE37" s="74">
        <v>2537370.79</v>
      </c>
      <c r="AF37" s="190">
        <f t="shared" si="3"/>
        <v>0.40369169777430286</v>
      </c>
      <c r="AG37" s="77">
        <v>0</v>
      </c>
      <c r="AH37" s="75">
        <v>0</v>
      </c>
      <c r="AI37" s="76">
        <v>9</v>
      </c>
      <c r="AJ37" s="74">
        <v>3640841.56</v>
      </c>
      <c r="AK37" s="74">
        <v>2730631.11</v>
      </c>
      <c r="AL37" s="74">
        <v>2845633.11</v>
      </c>
      <c r="AM37" s="74">
        <v>2134224.79</v>
      </c>
      <c r="AN37" s="190">
        <f t="shared" si="4"/>
        <v>0.43443911139639763</v>
      </c>
      <c r="AO37" s="76">
        <v>5</v>
      </c>
      <c r="AP37" s="74">
        <v>2453957.08</v>
      </c>
      <c r="AQ37" s="74">
        <v>1840467.76</v>
      </c>
      <c r="AR37" s="190">
        <f t="shared" si="5"/>
        <v>0.29281552511175429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62811000.000000007</v>
      </c>
      <c r="C39" s="99">
        <v>754</v>
      </c>
      <c r="D39" s="95">
        <v>64325083.57</v>
      </c>
      <c r="E39" s="95">
        <v>48243811.469999999</v>
      </c>
      <c r="F39" s="190">
        <f t="shared" si="0"/>
        <v>1.0241053887057998</v>
      </c>
      <c r="G39" s="97">
        <v>712</v>
      </c>
      <c r="H39" s="95">
        <v>59467566.579999998</v>
      </c>
      <c r="I39" s="95">
        <v>44600673.789999999</v>
      </c>
      <c r="J39" s="190">
        <v>0</v>
      </c>
      <c r="K39" s="97">
        <v>42</v>
      </c>
      <c r="L39" s="95">
        <v>4857516.99</v>
      </c>
      <c r="M39" s="100">
        <v>3643137.68</v>
      </c>
      <c r="N39" s="97">
        <v>710</v>
      </c>
      <c r="O39" s="95">
        <v>57990183.359999999</v>
      </c>
      <c r="P39" s="95">
        <v>43492636.560000002</v>
      </c>
      <c r="Q39" s="190">
        <f t="shared" si="8"/>
        <v>0.92324884749486547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710</v>
      </c>
      <c r="Y39" s="95">
        <v>57990183.359999999</v>
      </c>
      <c r="Z39" s="95">
        <v>43492636.560000002</v>
      </c>
      <c r="AA39" s="190">
        <f t="shared" si="2"/>
        <v>0.92324884749486547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709</v>
      </c>
      <c r="AJ39" s="95">
        <v>57901499.859999999</v>
      </c>
      <c r="AK39" s="95">
        <v>43426121.259999998</v>
      </c>
      <c r="AL39" s="95">
        <v>0</v>
      </c>
      <c r="AM39" s="95">
        <v>0</v>
      </c>
      <c r="AN39" s="190">
        <f t="shared" si="4"/>
        <v>0.92183693716068826</v>
      </c>
      <c r="AO39" s="97">
        <v>709</v>
      </c>
      <c r="AP39" s="95">
        <v>57901499.859999999</v>
      </c>
      <c r="AQ39" s="95">
        <v>43426121.259999998</v>
      </c>
      <c r="AR39" s="190">
        <f t="shared" si="5"/>
        <v>0.92183693716068826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132229524.54772042</v>
      </c>
      <c r="C40" s="142">
        <v>64</v>
      </c>
      <c r="D40" s="143">
        <v>126222214.53</v>
      </c>
      <c r="E40" s="143">
        <v>99883024.239999995</v>
      </c>
      <c r="F40" s="191">
        <f t="shared" si="0"/>
        <v>0.95456907193557639</v>
      </c>
      <c r="G40" s="142">
        <v>64</v>
      </c>
      <c r="H40" s="143">
        <v>126222214.53</v>
      </c>
      <c r="I40" s="143">
        <v>99883024.239999995</v>
      </c>
      <c r="J40" s="191">
        <f t="shared" si="1"/>
        <v>0.95456907193557639</v>
      </c>
      <c r="K40" s="142">
        <v>3</v>
      </c>
      <c r="L40" s="143">
        <v>1073500</v>
      </c>
      <c r="M40" s="143">
        <v>966150</v>
      </c>
      <c r="N40" s="142">
        <v>54</v>
      </c>
      <c r="O40" s="143">
        <v>111471842.23</v>
      </c>
      <c r="P40" s="143">
        <v>87300307.950000003</v>
      </c>
      <c r="Q40" s="191">
        <f t="shared" ref="Q40" si="9">O40/B40</f>
        <v>0.84301779508986163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1294788.8600000001</v>
      </c>
      <c r="W40" s="143">
        <v>1094932.24</v>
      </c>
      <c r="X40" s="142">
        <v>53</v>
      </c>
      <c r="Y40" s="143">
        <v>109217053.37</v>
      </c>
      <c r="Z40" s="143">
        <v>85533375.709999993</v>
      </c>
      <c r="AA40" s="191">
        <f t="shared" si="2"/>
        <v>0.82596571184512257</v>
      </c>
      <c r="AB40" s="142">
        <v>48</v>
      </c>
      <c r="AC40" s="142">
        <v>116</v>
      </c>
      <c r="AD40" s="143">
        <v>48659987.240000002</v>
      </c>
      <c r="AE40" s="143">
        <v>41233469.920000002</v>
      </c>
      <c r="AF40" s="191">
        <f t="shared" si="3"/>
        <v>0.36799638663480982</v>
      </c>
      <c r="AG40" s="142">
        <v>1</v>
      </c>
      <c r="AH40" s="143">
        <v>139922.82999999999</v>
      </c>
      <c r="AI40" s="142">
        <v>46</v>
      </c>
      <c r="AJ40" s="143">
        <v>54486314.079999998</v>
      </c>
      <c r="AK40" s="143">
        <v>45802835.700000003</v>
      </c>
      <c r="AL40" s="143">
        <v>4000000</v>
      </c>
      <c r="AM40" s="143">
        <v>3200000</v>
      </c>
      <c r="AN40" s="191">
        <f t="shared" si="4"/>
        <v>0.41205860995390925</v>
      </c>
      <c r="AO40" s="142">
        <v>46</v>
      </c>
      <c r="AP40" s="143">
        <v>52332308.609999999</v>
      </c>
      <c r="AQ40" s="143">
        <v>44079631.32</v>
      </c>
      <c r="AR40" s="191">
        <f t="shared" si="5"/>
        <v>0.39576871193478241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91391212.993363798</v>
      </c>
      <c r="C41" s="144">
        <v>60</v>
      </c>
      <c r="D41" s="149">
        <v>83406526.349999994</v>
      </c>
      <c r="E41" s="149">
        <v>65630473.700000003</v>
      </c>
      <c r="F41" s="190">
        <f t="shared" si="0"/>
        <v>0.91263179049890064</v>
      </c>
      <c r="G41" s="152">
        <v>60</v>
      </c>
      <c r="H41" s="212">
        <v>83406526.349999994</v>
      </c>
      <c r="I41" s="212">
        <v>65630473.700000003</v>
      </c>
      <c r="J41" s="190">
        <f t="shared" si="1"/>
        <v>0.91263179049890064</v>
      </c>
      <c r="K41" s="146">
        <v>3</v>
      </c>
      <c r="L41" s="145">
        <v>1073500</v>
      </c>
      <c r="M41" s="147">
        <v>966150</v>
      </c>
      <c r="N41" s="146">
        <v>51</v>
      </c>
      <c r="O41" s="150">
        <v>75578001.989999995</v>
      </c>
      <c r="P41" s="150">
        <v>58585235.770000003</v>
      </c>
      <c r="Q41" s="190">
        <f t="shared" si="8"/>
        <v>0.82697230416985434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50</v>
      </c>
      <c r="Y41" s="150">
        <v>74026990.489999995</v>
      </c>
      <c r="Z41" s="150">
        <v>57381325.420000002</v>
      </c>
      <c r="AA41" s="190">
        <f t="shared" si="2"/>
        <v>0.81000118135400312</v>
      </c>
      <c r="AB41" s="146">
        <v>46</v>
      </c>
      <c r="AC41" s="146">
        <v>111</v>
      </c>
      <c r="AD41" s="150">
        <v>23080402.829999998</v>
      </c>
      <c r="AE41" s="150">
        <v>20769802.420000002</v>
      </c>
      <c r="AF41" s="190">
        <f t="shared" si="3"/>
        <v>0.2525450978714544</v>
      </c>
      <c r="AG41" s="148">
        <v>1</v>
      </c>
      <c r="AH41" s="147">
        <v>139922.82999999999</v>
      </c>
      <c r="AI41" s="146">
        <v>43</v>
      </c>
      <c r="AJ41" s="150">
        <v>22163445.73</v>
      </c>
      <c r="AK41" s="150">
        <v>19944541.039999999</v>
      </c>
      <c r="AL41" s="150">
        <v>0</v>
      </c>
      <c r="AM41" s="150">
        <v>0</v>
      </c>
      <c r="AN41" s="190">
        <f t="shared" si="4"/>
        <v>0.24251177989736669</v>
      </c>
      <c r="AO41" s="146">
        <v>43</v>
      </c>
      <c r="AP41" s="150">
        <v>22163445.73</v>
      </c>
      <c r="AQ41" s="150">
        <v>19944541.039999999</v>
      </c>
      <c r="AR41" s="190">
        <f t="shared" si="5"/>
        <v>0.24251177989736669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40117519.477896117</v>
      </c>
      <c r="C42" s="185">
        <v>56</v>
      </c>
      <c r="D42" s="186">
        <v>36229526.350000001</v>
      </c>
      <c r="E42" s="186">
        <v>32606573.699999999</v>
      </c>
      <c r="F42" s="190">
        <f t="shared" si="0"/>
        <v>0.90308490708060063</v>
      </c>
      <c r="G42" s="114">
        <v>56</v>
      </c>
      <c r="H42" s="113">
        <v>36229526.350000001</v>
      </c>
      <c r="I42" s="113">
        <v>32606573.699999999</v>
      </c>
      <c r="J42" s="190">
        <f t="shared" si="1"/>
        <v>0.90308490708060063</v>
      </c>
      <c r="K42" s="187">
        <v>3</v>
      </c>
      <c r="L42" s="186">
        <v>1073500</v>
      </c>
      <c r="M42" s="188">
        <v>966150</v>
      </c>
      <c r="N42" s="187">
        <v>47</v>
      </c>
      <c r="O42" s="186">
        <v>28403171.989999998</v>
      </c>
      <c r="P42" s="186">
        <v>25562854.77</v>
      </c>
      <c r="Q42" s="190">
        <f t="shared" si="8"/>
        <v>0.70799920732012178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47</v>
      </c>
      <c r="Y42" s="186">
        <v>27812160.489999998</v>
      </c>
      <c r="Z42" s="186">
        <v>25030944.420000002</v>
      </c>
      <c r="AA42" s="190">
        <f t="shared" si="2"/>
        <v>0.69326720225870131</v>
      </c>
      <c r="AB42" s="187">
        <v>45</v>
      </c>
      <c r="AC42" s="189">
        <v>110</v>
      </c>
      <c r="AD42" s="186">
        <v>23067602.829999998</v>
      </c>
      <c r="AE42" s="186">
        <v>20760842.420000002</v>
      </c>
      <c r="AF42" s="190">
        <f t="shared" si="3"/>
        <v>0.57500072612190656</v>
      </c>
      <c r="AG42" s="189">
        <v>1</v>
      </c>
      <c r="AH42" s="188">
        <v>139922.82999999999</v>
      </c>
      <c r="AI42" s="187">
        <v>42</v>
      </c>
      <c r="AJ42" s="186">
        <v>22150645.73</v>
      </c>
      <c r="AK42" s="186">
        <v>19935581.039999999</v>
      </c>
      <c r="AL42" s="186">
        <v>0</v>
      </c>
      <c r="AM42" s="186">
        <v>0</v>
      </c>
      <c r="AN42" s="190">
        <f t="shared" si="4"/>
        <v>0.55214395152732532</v>
      </c>
      <c r="AO42" s="187">
        <v>42</v>
      </c>
      <c r="AP42" s="186">
        <v>22150645.73</v>
      </c>
      <c r="AQ42" s="186">
        <v>19935581.039999999</v>
      </c>
      <c r="AR42" s="190">
        <f t="shared" si="5"/>
        <v>0.55214395152732532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51273693.515467674</v>
      </c>
      <c r="C43" s="122">
        <v>4</v>
      </c>
      <c r="D43" s="123">
        <v>47177000</v>
      </c>
      <c r="E43" s="123">
        <v>33023900</v>
      </c>
      <c r="F43" s="190">
        <f t="shared" si="0"/>
        <v>0.92010145486726391</v>
      </c>
      <c r="G43" s="119">
        <v>4</v>
      </c>
      <c r="H43" s="118">
        <v>47177000</v>
      </c>
      <c r="I43" s="118">
        <v>33023900</v>
      </c>
      <c r="J43" s="190">
        <f t="shared" si="1"/>
        <v>0.92010145486726391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0.92005913296979136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0.90133608155336864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2.4964068555230256E-4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2.4964068555230256E-4</v>
      </c>
      <c r="AO43" s="124">
        <v>1</v>
      </c>
      <c r="AP43" s="123">
        <v>12800</v>
      </c>
      <c r="AQ43" s="123">
        <v>8960</v>
      </c>
      <c r="AR43" s="190">
        <f t="shared" si="5"/>
        <v>2.4964068555230256E-4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40838311.55435662</v>
      </c>
      <c r="C44" s="122">
        <v>4</v>
      </c>
      <c r="D44" s="123">
        <v>42815688.18</v>
      </c>
      <c r="E44" s="123">
        <v>34252550.539999999</v>
      </c>
      <c r="F44" s="190">
        <f t="shared" si="0"/>
        <v>1.0484196469046339</v>
      </c>
      <c r="G44" s="119">
        <v>4</v>
      </c>
      <c r="H44" s="118">
        <v>42815688.18</v>
      </c>
      <c r="I44" s="118">
        <v>34252550.539999999</v>
      </c>
      <c r="J44" s="190">
        <f t="shared" si="1"/>
        <v>1.0484196469046339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0.87892566743912937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563021.89</v>
      </c>
      <c r="X44" s="124">
        <v>3</v>
      </c>
      <c r="Y44" s="123">
        <v>35190062.880000003</v>
      </c>
      <c r="Z44" s="123">
        <v>28152050.289999999</v>
      </c>
      <c r="AA44" s="190">
        <f t="shared" si="2"/>
        <v>0.86169240452464146</v>
      </c>
      <c r="AB44" s="124">
        <v>2</v>
      </c>
      <c r="AC44" s="126">
        <v>5</v>
      </c>
      <c r="AD44" s="123">
        <v>25579584.41</v>
      </c>
      <c r="AE44" s="123">
        <v>20463667.5</v>
      </c>
      <c r="AF44" s="190">
        <f t="shared" si="3"/>
        <v>0.6263624385144585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0.79148395513310121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0.73873923117131401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415025838.47608823</v>
      </c>
      <c r="C45" s="142">
        <v>3574</v>
      </c>
      <c r="D45" s="143">
        <v>506919877.36000001</v>
      </c>
      <c r="E45" s="143">
        <v>430881893.68000001</v>
      </c>
      <c r="F45" s="191">
        <f>D45/B45</f>
        <v>1.221417633228169</v>
      </c>
      <c r="G45" s="142">
        <v>3513</v>
      </c>
      <c r="H45" s="143">
        <v>498090613.20999998</v>
      </c>
      <c r="I45" s="143">
        <v>423377019.22000003</v>
      </c>
      <c r="J45" s="191">
        <f t="shared" si="1"/>
        <v>1.2001436224764053</v>
      </c>
      <c r="K45" s="142">
        <v>909</v>
      </c>
      <c r="L45" s="143">
        <v>131548668.59999999</v>
      </c>
      <c r="M45" s="143">
        <v>111816367.59999999</v>
      </c>
      <c r="N45" s="142">
        <v>2289</v>
      </c>
      <c r="O45" s="143">
        <v>327075235.76999998</v>
      </c>
      <c r="P45" s="143">
        <v>278013949.88</v>
      </c>
      <c r="Q45" s="191">
        <f t="shared" si="8"/>
        <v>0.78808403103520142</v>
      </c>
      <c r="R45" s="142">
        <v>168</v>
      </c>
      <c r="S45" s="143">
        <v>24533856.5</v>
      </c>
      <c r="T45" s="143">
        <v>20853778</v>
      </c>
      <c r="U45" s="142">
        <v>297</v>
      </c>
      <c r="V45" s="143">
        <v>4708129.41</v>
      </c>
      <c r="W45" s="143">
        <v>4002152.49</v>
      </c>
      <c r="X45" s="142">
        <v>2121</v>
      </c>
      <c r="Y45" s="143">
        <v>297833249.86000001</v>
      </c>
      <c r="Z45" s="143">
        <v>253158019.38999999</v>
      </c>
      <c r="AA45" s="191">
        <f t="shared" si="2"/>
        <v>0.71762580121179542</v>
      </c>
      <c r="AB45" s="142">
        <v>1695</v>
      </c>
      <c r="AC45" s="142">
        <v>1829</v>
      </c>
      <c r="AD45" s="143">
        <v>234351317.03</v>
      </c>
      <c r="AE45" s="143">
        <v>199198618.38</v>
      </c>
      <c r="AF45" s="191">
        <f t="shared" si="3"/>
        <v>0.5646668118074345</v>
      </c>
      <c r="AG45" s="142">
        <v>32</v>
      </c>
      <c r="AH45" s="143">
        <v>4975650.1500000004</v>
      </c>
      <c r="AI45" s="142">
        <v>1788</v>
      </c>
      <c r="AJ45" s="143">
        <v>252551829.27000001</v>
      </c>
      <c r="AK45" s="143">
        <v>214669053.17000002</v>
      </c>
      <c r="AL45" s="143">
        <v>130421063.45999999</v>
      </c>
      <c r="AM45" s="143">
        <v>110857903.39</v>
      </c>
      <c r="AN45" s="191">
        <f t="shared" si="4"/>
        <v>0.60852073740115054</v>
      </c>
      <c r="AO45" s="142">
        <v>1515</v>
      </c>
      <c r="AP45" s="143">
        <v>204052066.02000001</v>
      </c>
      <c r="AQ45" s="143">
        <v>173444254.37</v>
      </c>
      <c r="AR45" s="191">
        <f t="shared" si="5"/>
        <v>0.49166111384594313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109339.58704705883</v>
      </c>
      <c r="C46" s="205">
        <v>5</v>
      </c>
      <c r="D46" s="151">
        <v>99811</v>
      </c>
      <c r="E46" s="151">
        <v>84839.35</v>
      </c>
      <c r="F46" s="206">
        <f>D46/B46</f>
        <v>0.91285327387455928</v>
      </c>
      <c r="G46" s="152">
        <v>5</v>
      </c>
      <c r="H46" s="151">
        <v>99811</v>
      </c>
      <c r="I46" s="151">
        <v>84839.35</v>
      </c>
      <c r="J46" s="206">
        <f t="shared" si="1"/>
        <v>0.91285327387455928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0.91285327387455928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0.91285327387455928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0.91285327387455928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0.91285327387455928</v>
      </c>
      <c r="AO46" s="152">
        <v>5</v>
      </c>
      <c r="AP46" s="151">
        <v>99811</v>
      </c>
      <c r="AQ46" s="151">
        <v>84839.35</v>
      </c>
      <c r="AR46" s="206">
        <f t="shared" si="5"/>
        <v>0.91285327387455928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402079339.70184708</v>
      </c>
      <c r="C47" s="207">
        <v>3482</v>
      </c>
      <c r="D47" s="113">
        <v>500118609.86000001</v>
      </c>
      <c r="E47" s="113">
        <v>425100816.38</v>
      </c>
      <c r="F47" s="206">
        <f t="shared" ref="F47:F48" si="10">D47/B47</f>
        <v>1.2438306584736529</v>
      </c>
      <c r="G47" s="114">
        <v>3421</v>
      </c>
      <c r="H47" s="113">
        <v>491289345.70999998</v>
      </c>
      <c r="I47" s="113">
        <v>417595941.92000002</v>
      </c>
      <c r="J47" s="206">
        <f t="shared" si="1"/>
        <v>1.2218716487007379</v>
      </c>
      <c r="K47" s="114">
        <v>903</v>
      </c>
      <c r="L47" s="113">
        <v>130608668.59999999</v>
      </c>
      <c r="M47" s="115">
        <v>111017367.59999999</v>
      </c>
      <c r="N47" s="114">
        <v>2207</v>
      </c>
      <c r="O47" s="113">
        <v>321733533.5</v>
      </c>
      <c r="P47" s="113">
        <v>273473502.95999998</v>
      </c>
      <c r="Q47" s="206">
        <f t="shared" si="8"/>
        <v>0.80017424854152985</v>
      </c>
      <c r="R47" s="114">
        <v>162</v>
      </c>
      <c r="S47" s="113">
        <v>24127886.5</v>
      </c>
      <c r="T47" s="115">
        <v>20508703.5</v>
      </c>
      <c r="U47" s="114">
        <v>279</v>
      </c>
      <c r="V47" s="113">
        <v>4591287.5199999996</v>
      </c>
      <c r="W47" s="115">
        <v>3902836.88</v>
      </c>
      <c r="X47" s="114">
        <v>2045</v>
      </c>
      <c r="Y47" s="113">
        <v>293014359.48000002</v>
      </c>
      <c r="Z47" s="113">
        <v>249061962.58000001</v>
      </c>
      <c r="AA47" s="206">
        <f t="shared" si="2"/>
        <v>0.72874761408352451</v>
      </c>
      <c r="AB47" s="114">
        <v>1632</v>
      </c>
      <c r="AC47" s="116">
        <v>1765</v>
      </c>
      <c r="AD47" s="113">
        <v>231104063.88999999</v>
      </c>
      <c r="AE47" s="113">
        <v>196438453.25</v>
      </c>
      <c r="AF47" s="206">
        <f t="shared" si="3"/>
        <v>0.57477229260615581</v>
      </c>
      <c r="AG47" s="116">
        <v>32</v>
      </c>
      <c r="AH47" s="115">
        <v>4975650.1500000004</v>
      </c>
      <c r="AI47" s="114">
        <v>1719</v>
      </c>
      <c r="AJ47" s="113">
        <v>248502080.77000001</v>
      </c>
      <c r="AK47" s="151">
        <v>211226766.99000001</v>
      </c>
      <c r="AL47" s="113">
        <v>127735245.55</v>
      </c>
      <c r="AM47" s="113">
        <v>108574958.17</v>
      </c>
      <c r="AN47" s="206">
        <f t="shared" si="4"/>
        <v>0.61804240166697244</v>
      </c>
      <c r="AO47" s="114">
        <v>1455</v>
      </c>
      <c r="AP47" s="113">
        <v>200852212.49000001</v>
      </c>
      <c r="AQ47" s="113">
        <v>170724378.91999999</v>
      </c>
      <c r="AR47" s="206">
        <f t="shared" si="5"/>
        <v>0.49953378017119077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12837159.187194118</v>
      </c>
      <c r="C48" s="208">
        <v>87</v>
      </c>
      <c r="D48" s="118">
        <v>6701456.5</v>
      </c>
      <c r="E48" s="113">
        <v>5696237.9500000002</v>
      </c>
      <c r="F48" s="206">
        <f t="shared" si="10"/>
        <v>0.5220357870676815</v>
      </c>
      <c r="G48" s="119">
        <v>87</v>
      </c>
      <c r="H48" s="118">
        <v>6701456.5</v>
      </c>
      <c r="I48" s="118">
        <v>5696237.9500000002</v>
      </c>
      <c r="J48" s="206">
        <f t="shared" si="1"/>
        <v>0.5220357870676815</v>
      </c>
      <c r="K48" s="119">
        <v>6</v>
      </c>
      <c r="L48" s="118">
        <v>940000</v>
      </c>
      <c r="M48" s="120">
        <v>799000</v>
      </c>
      <c r="N48" s="119">
        <v>77</v>
      </c>
      <c r="O48" s="118">
        <v>5241891.2699999996</v>
      </c>
      <c r="P48" s="118">
        <v>4455607.57</v>
      </c>
      <c r="Q48" s="206">
        <f t="shared" si="8"/>
        <v>0.40833732709563336</v>
      </c>
      <c r="R48" s="119">
        <v>6</v>
      </c>
      <c r="S48" s="118">
        <v>405970</v>
      </c>
      <c r="T48" s="120">
        <v>345074.5</v>
      </c>
      <c r="U48" s="119">
        <v>18</v>
      </c>
      <c r="V48" s="118">
        <v>116841.89</v>
      </c>
      <c r="W48" s="120">
        <v>99315.61</v>
      </c>
      <c r="X48" s="119">
        <v>71</v>
      </c>
      <c r="Y48" s="118">
        <v>4719079.38</v>
      </c>
      <c r="Z48" s="118">
        <v>4011217.46</v>
      </c>
      <c r="AA48" s="206">
        <f t="shared" si="2"/>
        <v>0.36761087957120459</v>
      </c>
      <c r="AB48" s="119">
        <v>58</v>
      </c>
      <c r="AC48" s="121">
        <v>59</v>
      </c>
      <c r="AD48" s="118">
        <v>3147442.14</v>
      </c>
      <c r="AE48" s="118">
        <v>2675325.7799999998</v>
      </c>
      <c r="AF48" s="206">
        <f t="shared" si="3"/>
        <v>0.24518213836124847</v>
      </c>
      <c r="AG48" s="121">
        <v>0</v>
      </c>
      <c r="AH48" s="120">
        <v>0</v>
      </c>
      <c r="AI48" s="119">
        <v>64</v>
      </c>
      <c r="AJ48" s="118">
        <v>3949937.5</v>
      </c>
      <c r="AK48" s="118">
        <v>3357446.83</v>
      </c>
      <c r="AL48" s="118">
        <v>2685817.91</v>
      </c>
      <c r="AM48" s="118">
        <v>2282945.2200000002</v>
      </c>
      <c r="AN48" s="206">
        <f t="shared" si="4"/>
        <v>0.30769560791458545</v>
      </c>
      <c r="AO48" s="119">
        <v>55</v>
      </c>
      <c r="AP48" s="118">
        <v>3100042.53</v>
      </c>
      <c r="AQ48" s="118">
        <v>2635036.1</v>
      </c>
      <c r="AR48" s="206">
        <f t="shared" si="5"/>
        <v>0.24148976302268566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433856704.12374002</v>
      </c>
      <c r="C49" s="142">
        <v>416</v>
      </c>
      <c r="D49" s="143">
        <v>573294658.78999996</v>
      </c>
      <c r="E49" s="143">
        <v>430017441.12</v>
      </c>
      <c r="F49" s="191">
        <f t="shared" si="0"/>
        <v>1.3213917252883822</v>
      </c>
      <c r="G49" s="142">
        <v>280</v>
      </c>
      <c r="H49" s="143">
        <v>386277855.56999999</v>
      </c>
      <c r="I49" s="143">
        <v>289754838.97000003</v>
      </c>
      <c r="J49" s="191">
        <f t="shared" si="1"/>
        <v>0.89033510810940453</v>
      </c>
      <c r="K49" s="142">
        <v>132</v>
      </c>
      <c r="L49" s="143">
        <v>180946727.88</v>
      </c>
      <c r="M49" s="143">
        <v>135710045.65000001</v>
      </c>
      <c r="N49" s="142">
        <v>250</v>
      </c>
      <c r="O49" s="143">
        <v>278158622.38</v>
      </c>
      <c r="P49" s="143">
        <v>208665405.00999999</v>
      </c>
      <c r="Q49" s="191">
        <f t="shared" si="8"/>
        <v>0.64113016979142157</v>
      </c>
      <c r="R49" s="142">
        <v>4</v>
      </c>
      <c r="S49" s="143">
        <v>1253031.04</v>
      </c>
      <c r="T49" s="143">
        <v>939773.28</v>
      </c>
      <c r="U49" s="142">
        <v>18</v>
      </c>
      <c r="V49" s="143">
        <v>3484344.3199999998</v>
      </c>
      <c r="W49" s="143">
        <v>2613258.2599999998</v>
      </c>
      <c r="X49" s="142">
        <v>246</v>
      </c>
      <c r="Y49" s="143">
        <v>273421247.01999998</v>
      </c>
      <c r="Z49" s="143">
        <v>205112373.47</v>
      </c>
      <c r="AA49" s="191">
        <f t="shared" si="2"/>
        <v>0.63021095311233832</v>
      </c>
      <c r="AB49" s="142">
        <v>102</v>
      </c>
      <c r="AC49" s="142">
        <v>146</v>
      </c>
      <c r="AD49" s="143">
        <v>117520162.11</v>
      </c>
      <c r="AE49" s="143">
        <v>88140121.120000005</v>
      </c>
      <c r="AF49" s="191">
        <f t="shared" si="3"/>
        <v>0.27087321918271462</v>
      </c>
      <c r="AG49" s="142">
        <v>2</v>
      </c>
      <c r="AH49" s="143">
        <v>104079.1</v>
      </c>
      <c r="AI49" s="142">
        <v>228</v>
      </c>
      <c r="AJ49" s="143">
        <v>208129914.17000002</v>
      </c>
      <c r="AK49" s="143">
        <v>156143873.81</v>
      </c>
      <c r="AL49" s="143">
        <v>59539664.819999993</v>
      </c>
      <c r="AM49" s="143">
        <v>44654748.509999998</v>
      </c>
      <c r="AN49" s="191">
        <f t="shared" si="4"/>
        <v>0.47972040582007325</v>
      </c>
      <c r="AO49" s="142">
        <v>211</v>
      </c>
      <c r="AP49" s="143">
        <v>177189761.68000001</v>
      </c>
      <c r="AQ49" s="143">
        <v>132938759.43000001</v>
      </c>
      <c r="AR49" s="191">
        <f t="shared" si="5"/>
        <v>0.40840618571947623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103637678.05450666</v>
      </c>
      <c r="C50" s="136">
        <v>48</v>
      </c>
      <c r="D50" s="137">
        <v>106561283.98</v>
      </c>
      <c r="E50" s="137">
        <v>79920962.879999995</v>
      </c>
      <c r="F50" s="190">
        <f t="shared" si="0"/>
        <v>1.0282098748290724</v>
      </c>
      <c r="G50" s="139">
        <v>45</v>
      </c>
      <c r="H50" s="137">
        <v>106305660.16</v>
      </c>
      <c r="I50" s="137">
        <v>79729245.019999996</v>
      </c>
      <c r="J50" s="190">
        <f t="shared" si="1"/>
        <v>1.0257433604802508</v>
      </c>
      <c r="K50" s="139">
        <v>2</v>
      </c>
      <c r="L50" s="137">
        <v>85531</v>
      </c>
      <c r="M50" s="140">
        <v>64148.25</v>
      </c>
      <c r="N50" s="139">
        <v>30</v>
      </c>
      <c r="O50" s="137">
        <v>38946856.880000003</v>
      </c>
      <c r="P50" s="137">
        <v>29210142.559999999</v>
      </c>
      <c r="Q50" s="190">
        <f t="shared" si="8"/>
        <v>0.37579823874012785</v>
      </c>
      <c r="R50" s="139">
        <v>1</v>
      </c>
      <c r="S50" s="137">
        <v>34698.800000000003</v>
      </c>
      <c r="T50" s="140">
        <v>26024.1</v>
      </c>
      <c r="U50" s="139">
        <v>4</v>
      </c>
      <c r="V50" s="137">
        <v>830601.74</v>
      </c>
      <c r="W50" s="140">
        <v>622951.30000000005</v>
      </c>
      <c r="X50" s="139">
        <v>29</v>
      </c>
      <c r="Y50" s="137">
        <v>38081556.340000004</v>
      </c>
      <c r="Z50" s="137">
        <v>28561167.16</v>
      </c>
      <c r="AA50" s="190">
        <f t="shared" si="2"/>
        <v>0.36744895345852491</v>
      </c>
      <c r="AB50" s="139">
        <v>29</v>
      </c>
      <c r="AC50" s="141">
        <v>39</v>
      </c>
      <c r="AD50" s="137">
        <v>37548015.259999998</v>
      </c>
      <c r="AE50" s="137">
        <v>28161011.300000001</v>
      </c>
      <c r="AF50" s="190">
        <f t="shared" si="3"/>
        <v>0.36230081534875946</v>
      </c>
      <c r="AG50" s="141">
        <v>1</v>
      </c>
      <c r="AH50" s="140">
        <v>32938.699999999997</v>
      </c>
      <c r="AI50" s="139">
        <v>22</v>
      </c>
      <c r="AJ50" s="137">
        <v>33738076.740000002</v>
      </c>
      <c r="AK50" s="137">
        <v>25303557.469999999</v>
      </c>
      <c r="AL50" s="137">
        <v>14956750.18</v>
      </c>
      <c r="AM50" s="137">
        <v>11217562.630000001</v>
      </c>
      <c r="AN50" s="190">
        <f t="shared" si="4"/>
        <v>0.32553871693512831</v>
      </c>
      <c r="AO50" s="139">
        <v>18</v>
      </c>
      <c r="AP50" s="137">
        <v>24614202.890000001</v>
      </c>
      <c r="AQ50" s="137">
        <v>18460652.079999998</v>
      </c>
      <c r="AR50" s="190">
        <f t="shared" si="5"/>
        <v>0.23750245424308461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11256637.473000001</v>
      </c>
      <c r="C51" s="73">
        <v>2</v>
      </c>
      <c r="D51" s="74">
        <v>185791.93</v>
      </c>
      <c r="E51" s="74">
        <v>185791.93</v>
      </c>
      <c r="F51" s="190">
        <f t="shared" si="0"/>
        <v>1.6505100252685378E-2</v>
      </c>
      <c r="G51" s="76">
        <v>2</v>
      </c>
      <c r="H51" s="74">
        <v>185791.93</v>
      </c>
      <c r="I51" s="74">
        <v>185791.93</v>
      </c>
      <c r="J51" s="190">
        <f t="shared" si="1"/>
        <v>1.6505100252685378E-2</v>
      </c>
      <c r="K51" s="76">
        <v>0</v>
      </c>
      <c r="L51" s="74">
        <v>0</v>
      </c>
      <c r="M51" s="75">
        <v>0</v>
      </c>
      <c r="N51" s="76">
        <v>2</v>
      </c>
      <c r="O51" s="74">
        <v>185755.13</v>
      </c>
      <c r="P51" s="74">
        <v>185755.13</v>
      </c>
      <c r="Q51" s="190">
        <f t="shared" si="8"/>
        <v>1.6501831070383978E-2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2</v>
      </c>
      <c r="Y51" s="74">
        <v>185755.13</v>
      </c>
      <c r="Z51" s="74">
        <v>185755.13</v>
      </c>
      <c r="AA51" s="190">
        <f t="shared" si="2"/>
        <v>1.6501831070383978E-2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2</v>
      </c>
      <c r="AJ51" s="74">
        <v>185755.13</v>
      </c>
      <c r="AK51" s="74">
        <v>185755.13</v>
      </c>
      <c r="AL51" s="74">
        <v>0</v>
      </c>
      <c r="AM51" s="74">
        <v>0</v>
      </c>
      <c r="AN51" s="190">
        <f t="shared" si="4"/>
        <v>1.6501831070383978E-2</v>
      </c>
      <c r="AO51" s="76">
        <v>2</v>
      </c>
      <c r="AP51" s="74">
        <v>185755.13</v>
      </c>
      <c r="AQ51" s="74">
        <v>185755.13</v>
      </c>
      <c r="AR51" s="190">
        <f t="shared" si="5"/>
        <v>1.6501831070383978E-2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81652991.28537336</v>
      </c>
      <c r="C52" s="73">
        <v>35</v>
      </c>
      <c r="D52" s="74">
        <v>76494294.540000007</v>
      </c>
      <c r="E52" s="74">
        <v>57370720.82</v>
      </c>
      <c r="F52" s="190">
        <f t="shared" si="0"/>
        <v>0.93682170531457998</v>
      </c>
      <c r="G52" s="76">
        <v>23</v>
      </c>
      <c r="H52" s="74">
        <v>67574333.709999993</v>
      </c>
      <c r="I52" s="74">
        <v>50680750.200000003</v>
      </c>
      <c r="J52" s="190">
        <f t="shared" si="1"/>
        <v>0.82757940212907666</v>
      </c>
      <c r="K52" s="76">
        <v>11</v>
      </c>
      <c r="L52" s="74">
        <v>8889960.8300000001</v>
      </c>
      <c r="M52" s="75">
        <v>6667470.6200000001</v>
      </c>
      <c r="N52" s="76">
        <v>23</v>
      </c>
      <c r="O52" s="74">
        <v>66009953.93</v>
      </c>
      <c r="P52" s="74">
        <v>49507465.369999997</v>
      </c>
      <c r="Q52" s="190">
        <f t="shared" si="8"/>
        <v>0.80842052312937707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114474.64</v>
      </c>
      <c r="X52" s="76">
        <v>22</v>
      </c>
      <c r="Y52" s="74">
        <v>65827321.079999998</v>
      </c>
      <c r="Z52" s="74">
        <v>49370490.729999997</v>
      </c>
      <c r="AA52" s="190">
        <f t="shared" si="2"/>
        <v>0.80618382797436794</v>
      </c>
      <c r="AB52" s="76">
        <v>16</v>
      </c>
      <c r="AC52" s="77">
        <v>23</v>
      </c>
      <c r="AD52" s="74">
        <v>29297818.469999999</v>
      </c>
      <c r="AE52" s="74">
        <v>21973363.760000002</v>
      </c>
      <c r="AF52" s="190">
        <f t="shared" si="3"/>
        <v>0.35880888144814566</v>
      </c>
      <c r="AG52" s="77">
        <v>0</v>
      </c>
      <c r="AH52" s="75">
        <v>0</v>
      </c>
      <c r="AI52" s="76">
        <v>17</v>
      </c>
      <c r="AJ52" s="74">
        <v>32220019.23</v>
      </c>
      <c r="AK52" s="74">
        <v>24165014.359999999</v>
      </c>
      <c r="AL52" s="74">
        <v>30839798.84</v>
      </c>
      <c r="AM52" s="74">
        <v>23129849.09</v>
      </c>
      <c r="AN52" s="190">
        <f t="shared" si="4"/>
        <v>0.39459692440896071</v>
      </c>
      <c r="AO52" s="76">
        <v>12</v>
      </c>
      <c r="AP52" s="74">
        <v>18796293.859999999</v>
      </c>
      <c r="AQ52" s="74">
        <v>14097220.33</v>
      </c>
      <c r="AR52" s="190">
        <f t="shared" si="5"/>
        <v>0.23019724769552946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237309397.31085998</v>
      </c>
      <c r="C53" s="99">
        <v>331</v>
      </c>
      <c r="D53" s="95">
        <v>390053288.33999997</v>
      </c>
      <c r="E53" s="95">
        <v>292539965.49000001</v>
      </c>
      <c r="F53" s="190">
        <f t="shared" si="0"/>
        <v>1.6436487250821146</v>
      </c>
      <c r="G53" s="97">
        <v>210</v>
      </c>
      <c r="H53" s="95">
        <v>212212069.77000001</v>
      </c>
      <c r="I53" s="95">
        <v>159159051.81999999</v>
      </c>
      <c r="J53" s="190">
        <f t="shared" si="1"/>
        <v>0.89424216729190842</v>
      </c>
      <c r="K53" s="97">
        <v>119</v>
      </c>
      <c r="L53" s="95">
        <v>171971236.05000001</v>
      </c>
      <c r="M53" s="100">
        <v>128978426.78</v>
      </c>
      <c r="N53" s="97">
        <v>195</v>
      </c>
      <c r="O53" s="95">
        <v>173016056.44</v>
      </c>
      <c r="P53" s="95">
        <v>129762041.95</v>
      </c>
      <c r="Q53" s="190">
        <f t="shared" si="8"/>
        <v>0.72907376783465572</v>
      </c>
      <c r="R53" s="97">
        <v>2</v>
      </c>
      <c r="S53" s="95">
        <v>1188332.24</v>
      </c>
      <c r="T53" s="100">
        <v>891249.18</v>
      </c>
      <c r="U53" s="97">
        <v>13</v>
      </c>
      <c r="V53" s="95">
        <v>2501109.73</v>
      </c>
      <c r="W53" s="100">
        <v>1875832.32</v>
      </c>
      <c r="X53" s="97">
        <v>193</v>
      </c>
      <c r="Y53" s="95">
        <v>169326614.47</v>
      </c>
      <c r="Z53" s="95">
        <v>126994960.45</v>
      </c>
      <c r="AA53" s="190">
        <f t="shared" si="2"/>
        <v>0.7135267983011776</v>
      </c>
      <c r="AB53" s="97">
        <v>57</v>
      </c>
      <c r="AC53" s="98">
        <v>84</v>
      </c>
      <c r="AD53" s="95">
        <v>50674328.380000003</v>
      </c>
      <c r="AE53" s="95">
        <v>38005746.060000002</v>
      </c>
      <c r="AF53" s="190">
        <f t="shared" si="3"/>
        <v>0.21353696463027086</v>
      </c>
      <c r="AG53" s="98">
        <v>1</v>
      </c>
      <c r="AH53" s="100">
        <v>71140.399999999994</v>
      </c>
      <c r="AI53" s="97">
        <v>187</v>
      </c>
      <c r="AJ53" s="95">
        <v>141986063.06999999</v>
      </c>
      <c r="AK53" s="95">
        <v>106489546.84999999</v>
      </c>
      <c r="AL53" s="95">
        <v>13743115.800000001</v>
      </c>
      <c r="AM53" s="95">
        <v>10307336.789999999</v>
      </c>
      <c r="AN53" s="190">
        <f t="shared" si="4"/>
        <v>0.59831622632291892</v>
      </c>
      <c r="AO53" s="97">
        <v>179</v>
      </c>
      <c r="AP53" s="95">
        <v>133593509.8</v>
      </c>
      <c r="AQ53" s="95">
        <v>100195131.89</v>
      </c>
      <c r="AR53" s="190">
        <f t="shared" si="5"/>
        <v>0.56295077781939307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1166471.8394225771</v>
      </c>
      <c r="C54" s="142">
        <v>10</v>
      </c>
      <c r="D54" s="143">
        <v>3660935.08</v>
      </c>
      <c r="E54" s="143">
        <v>2745701.3</v>
      </c>
      <c r="F54" s="191">
        <f t="shared" si="0"/>
        <v>3.1384684621381207</v>
      </c>
      <c r="G54" s="142">
        <v>1</v>
      </c>
      <c r="H54" s="143">
        <v>1129660.8400000001</v>
      </c>
      <c r="I54" s="143">
        <v>847245.63</v>
      </c>
      <c r="J54" s="191">
        <f t="shared" si="1"/>
        <v>0.9684424448336455</v>
      </c>
      <c r="K54" s="142">
        <v>9</v>
      </c>
      <c r="L54" s="143">
        <v>2531274.2400000002</v>
      </c>
      <c r="M54" s="143">
        <v>1898455.67</v>
      </c>
      <c r="N54" s="142">
        <v>1</v>
      </c>
      <c r="O54" s="143">
        <v>1127820.8400000001</v>
      </c>
      <c r="P54" s="143">
        <v>845865.63</v>
      </c>
      <c r="Q54" s="191">
        <f t="shared" si="8"/>
        <v>0.96686503855788763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</v>
      </c>
      <c r="AA54" s="191">
        <f t="shared" si="2"/>
        <v>0.96686503855788763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1166471.8394225771</v>
      </c>
      <c r="C55" s="136">
        <v>4</v>
      </c>
      <c r="D55" s="137">
        <v>3030195.58</v>
      </c>
      <c r="E55" s="137">
        <v>2272646.6800000002</v>
      </c>
      <c r="F55" s="190">
        <f t="shared" si="0"/>
        <v>2.5977443068835653</v>
      </c>
      <c r="G55" s="139">
        <v>1</v>
      </c>
      <c r="H55" s="137">
        <v>1129660.8400000001</v>
      </c>
      <c r="I55" s="137">
        <v>847245.63</v>
      </c>
      <c r="J55" s="190">
        <f t="shared" si="1"/>
        <v>0.9684424448336455</v>
      </c>
      <c r="K55" s="139">
        <v>3</v>
      </c>
      <c r="L55" s="137">
        <v>1900534.74</v>
      </c>
      <c r="M55" s="140">
        <v>1425401.05</v>
      </c>
      <c r="N55" s="139">
        <v>1</v>
      </c>
      <c r="O55" s="137">
        <v>1127820.8400000001</v>
      </c>
      <c r="P55" s="137">
        <v>845865.63</v>
      </c>
      <c r="Q55" s="190">
        <f t="shared" si="8"/>
        <v>0.96686503855788763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</v>
      </c>
      <c r="AA55" s="190">
        <f t="shared" si="2"/>
        <v>0.96686503855788763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187715741.81802669</v>
      </c>
      <c r="C58" s="142">
        <v>141</v>
      </c>
      <c r="D58" s="143">
        <v>144276195.09</v>
      </c>
      <c r="E58" s="143">
        <v>108207145.84999999</v>
      </c>
      <c r="F58" s="191">
        <f t="shared" si="0"/>
        <v>0.76858868463925967</v>
      </c>
      <c r="G58" s="142">
        <v>141</v>
      </c>
      <c r="H58" s="143">
        <v>144276195.09</v>
      </c>
      <c r="I58" s="143">
        <v>108207145.84999999</v>
      </c>
      <c r="J58" s="191">
        <f t="shared" si="1"/>
        <v>0.76858868463925967</v>
      </c>
      <c r="K58" s="142">
        <v>2</v>
      </c>
      <c r="L58" s="143">
        <v>925216.38</v>
      </c>
      <c r="M58" s="143">
        <v>693912.28</v>
      </c>
      <c r="N58" s="142">
        <v>131</v>
      </c>
      <c r="O58" s="143">
        <v>116133865.98999999</v>
      </c>
      <c r="P58" s="143">
        <v>87100399.049999997</v>
      </c>
      <c r="Q58" s="191">
        <f t="shared" si="8"/>
        <v>0.61866876408575899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131</v>
      </c>
      <c r="Y58" s="143">
        <v>115649575.15000001</v>
      </c>
      <c r="Z58" s="143">
        <v>86737180.920000002</v>
      </c>
      <c r="AA58" s="191">
        <f t="shared" si="2"/>
        <v>0.61608884811648734</v>
      </c>
      <c r="AB58" s="142">
        <v>123</v>
      </c>
      <c r="AC58" s="142">
        <v>185</v>
      </c>
      <c r="AD58" s="143">
        <v>107268839.06</v>
      </c>
      <c r="AE58" s="143">
        <v>80451628.629999995</v>
      </c>
      <c r="AF58" s="191">
        <f t="shared" si="3"/>
        <v>0.57144295955736824</v>
      </c>
      <c r="AG58" s="142">
        <v>0</v>
      </c>
      <c r="AH58" s="142">
        <v>0</v>
      </c>
      <c r="AI58" s="142">
        <v>113</v>
      </c>
      <c r="AJ58" s="143">
        <v>100362671.03</v>
      </c>
      <c r="AK58" s="143">
        <v>75272002.609999999</v>
      </c>
      <c r="AL58" s="142">
        <v>0</v>
      </c>
      <c r="AM58" s="142">
        <v>0</v>
      </c>
      <c r="AN58" s="191">
        <f t="shared" si="4"/>
        <v>0.53465239546767718</v>
      </c>
      <c r="AO58" s="142">
        <v>113</v>
      </c>
      <c r="AP58" s="143">
        <v>100362671.03</v>
      </c>
      <c r="AQ58" s="143">
        <v>75272002.609999999</v>
      </c>
      <c r="AR58" s="191">
        <f t="shared" si="5"/>
        <v>0.53465239546767718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187715741.81802669</v>
      </c>
      <c r="C59" s="156">
        <v>141</v>
      </c>
      <c r="D59" s="157">
        <v>144276195.09</v>
      </c>
      <c r="E59" s="157">
        <v>108207145.84999999</v>
      </c>
      <c r="F59" s="190">
        <f t="shared" si="0"/>
        <v>0.76858868463925967</v>
      </c>
      <c r="G59" s="213">
        <v>141</v>
      </c>
      <c r="H59" s="214">
        <v>144276195.09</v>
      </c>
      <c r="I59" s="214">
        <v>108207145.84999999</v>
      </c>
      <c r="J59" s="190">
        <f t="shared" si="1"/>
        <v>0.76858868463925967</v>
      </c>
      <c r="K59" s="158">
        <v>2</v>
      </c>
      <c r="L59" s="157">
        <v>925216.38</v>
      </c>
      <c r="M59" s="159">
        <v>693912.28</v>
      </c>
      <c r="N59" s="158">
        <v>131</v>
      </c>
      <c r="O59" s="157">
        <v>116133865.98999999</v>
      </c>
      <c r="P59" s="157">
        <v>87100399.049999997</v>
      </c>
      <c r="Q59" s="190">
        <f t="shared" si="8"/>
        <v>0.61866876408575899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131</v>
      </c>
      <c r="Y59" s="157">
        <v>115649575.15000001</v>
      </c>
      <c r="Z59" s="157">
        <v>86737180.920000002</v>
      </c>
      <c r="AA59" s="190">
        <f t="shared" si="2"/>
        <v>0.61608884811648734</v>
      </c>
      <c r="AB59" s="158">
        <v>123</v>
      </c>
      <c r="AC59" s="160">
        <v>185</v>
      </c>
      <c r="AD59" s="157">
        <v>107268839.06</v>
      </c>
      <c r="AE59" s="157">
        <v>80451628.629999995</v>
      </c>
      <c r="AF59" s="190">
        <f t="shared" si="3"/>
        <v>0.57144295955736824</v>
      </c>
      <c r="AG59" s="160">
        <v>0</v>
      </c>
      <c r="AH59" s="159">
        <v>0</v>
      </c>
      <c r="AI59" s="158">
        <v>113</v>
      </c>
      <c r="AJ59" s="157">
        <v>100362671.03</v>
      </c>
      <c r="AK59" s="157">
        <v>75272002.609999999</v>
      </c>
      <c r="AL59" s="157">
        <v>0</v>
      </c>
      <c r="AM59" s="157">
        <v>0</v>
      </c>
      <c r="AN59" s="190">
        <f t="shared" si="4"/>
        <v>0.53465239546767718</v>
      </c>
      <c r="AO59" s="158">
        <v>113</v>
      </c>
      <c r="AP59" s="157">
        <v>100362671.03</v>
      </c>
      <c r="AQ59" s="157">
        <v>75272002.609999999</v>
      </c>
      <c r="AR59" s="190">
        <f t="shared" si="5"/>
        <v>0.53465239546767718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3157271261.4759707</v>
      </c>
      <c r="C60" s="133">
        <v>13690</v>
      </c>
      <c r="D60" s="134">
        <v>4423863787.6700001</v>
      </c>
      <c r="E60" s="134">
        <v>3316658282.8200002</v>
      </c>
      <c r="F60" s="191">
        <f t="shared" si="0"/>
        <v>1.4011668372143351</v>
      </c>
      <c r="G60" s="133">
        <v>11938</v>
      </c>
      <c r="H60" s="135">
        <v>3006412301.7399998</v>
      </c>
      <c r="I60" s="135">
        <v>2252686744.4000001</v>
      </c>
      <c r="J60" s="191">
        <f t="shared" si="1"/>
        <v>0.9522185624096654</v>
      </c>
      <c r="K60" s="133">
        <v>2240</v>
      </c>
      <c r="L60" s="135">
        <v>1118445125.48</v>
      </c>
      <c r="M60" s="135">
        <v>847921355.23000002</v>
      </c>
      <c r="N60" s="133">
        <v>10251</v>
      </c>
      <c r="O60" s="135">
        <v>2619892674.0500002</v>
      </c>
      <c r="P60" s="135">
        <v>1948988967.8900001</v>
      </c>
      <c r="Q60" s="191">
        <f t="shared" si="8"/>
        <v>0.82979651004875798</v>
      </c>
      <c r="R60" s="133">
        <v>267</v>
      </c>
      <c r="S60" s="135">
        <v>243794337.19999999</v>
      </c>
      <c r="T60" s="135">
        <v>184345786.53999999</v>
      </c>
      <c r="U60" s="133">
        <v>505</v>
      </c>
      <c r="V60" s="135">
        <v>14630153.98</v>
      </c>
      <c r="W60" s="135">
        <v>11567511.539999999</v>
      </c>
      <c r="X60" s="133">
        <v>9984</v>
      </c>
      <c r="Y60" s="135">
        <v>2361468182.8699999</v>
      </c>
      <c r="Z60" s="135">
        <v>1753075669.8099999</v>
      </c>
      <c r="AA60" s="191">
        <f t="shared" si="2"/>
        <v>0.7479459277648679</v>
      </c>
      <c r="AB60" s="133">
        <v>7255</v>
      </c>
      <c r="AC60" s="133">
        <v>7796</v>
      </c>
      <c r="AD60" s="135">
        <v>1307879321.8699999</v>
      </c>
      <c r="AE60" s="210">
        <v>960254455.60000002</v>
      </c>
      <c r="AF60" s="191">
        <f t="shared" si="3"/>
        <v>0.41424357096849146</v>
      </c>
      <c r="AG60" s="133">
        <v>64</v>
      </c>
      <c r="AH60" s="135">
        <v>12486430.17</v>
      </c>
      <c r="AI60" s="133">
        <f t="shared" ref="AG60:AM60" si="11">SUM(AI6+AI28+AI40+AI45+AI49+AI54+AI58)</f>
        <v>9345</v>
      </c>
      <c r="AJ60" s="134">
        <f t="shared" si="11"/>
        <v>1801458648.1699998</v>
      </c>
      <c r="AK60" s="134">
        <f t="shared" si="11"/>
        <v>1330185471.05</v>
      </c>
      <c r="AL60" s="134">
        <f t="shared" si="11"/>
        <v>654908376.25999999</v>
      </c>
      <c r="AM60" s="134">
        <f t="shared" si="11"/>
        <v>504423386.38</v>
      </c>
      <c r="AN60" s="191">
        <f t="shared" si="4"/>
        <v>0.57057455599423168</v>
      </c>
      <c r="AO60" s="133">
        <v>8623</v>
      </c>
      <c r="AP60" s="135">
        <v>1506186215.5799999</v>
      </c>
      <c r="AQ60" s="135">
        <v>1103773520.22</v>
      </c>
      <c r="AR60" s="191">
        <f t="shared" si="5"/>
        <v>0.47705315471559556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A65" s="86"/>
      <c r="AB65" s="86"/>
      <c r="AC65" s="86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232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90" zoomScaleNormal="90" workbookViewId="0">
      <selection activeCell="E68" sqref="E6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5" t="s">
        <v>66</v>
      </c>
      <c r="B1" s="265" t="s">
        <v>67</v>
      </c>
      <c r="C1" s="265"/>
      <c r="D1" s="265" t="s">
        <v>200</v>
      </c>
      <c r="E1" s="265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59" t="s">
        <v>202</v>
      </c>
      <c r="M1" s="260"/>
      <c r="N1" s="261"/>
      <c r="O1" s="262" t="s">
        <v>70</v>
      </c>
    </row>
    <row r="2" spans="1:18" ht="30.75" customHeight="1" thickBot="1" x14ac:dyDescent="0.25">
      <c r="A2" s="266"/>
      <c r="B2" s="267"/>
      <c r="C2" s="266"/>
      <c r="D2" s="268"/>
      <c r="E2" s="266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3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- 31 maja 2021 r'!Z7</f>
        <v>6135577.9800000004</v>
      </c>
      <c r="G3" s="16">
        <f>F3/'Dane - 31 maja 2021 r'!$B$3</f>
        <v>1367564.4667335339</v>
      </c>
      <c r="H3" s="17">
        <f>G3/E3</f>
        <v>0.92356826095974576</v>
      </c>
      <c r="I3" s="16">
        <f>'Dane - 31 maja 2021 r'!AK7</f>
        <v>382500</v>
      </c>
      <c r="J3" s="16">
        <f>I3/'Dane - 31 maja 2021 r'!$B$3</f>
        <v>85255.767301905711</v>
      </c>
      <c r="K3" s="17">
        <f>J3/E3</f>
        <v>5.7576459946989823E-2</v>
      </c>
      <c r="L3" s="16">
        <f>'Dane - 31 maja 2021 r'!AQ7</f>
        <v>0</v>
      </c>
      <c r="M3" s="16">
        <f>L3/'Dane - 31 maja 2021 r'!$B$3</f>
        <v>0</v>
      </c>
      <c r="N3" s="17">
        <f>M3/E3</f>
        <v>0</v>
      </c>
      <c r="O3" s="19">
        <f>'Dane - 31 maja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4794000</v>
      </c>
      <c r="E4" s="22">
        <v>3595500</v>
      </c>
      <c r="F4" s="22">
        <f>'Dane - 31 maja 2021 r'!Z8</f>
        <v>11425208.630000001</v>
      </c>
      <c r="G4" s="22">
        <f>F4/'Dane - 31 maja 2021 r'!$B$3</f>
        <v>2546574.976039229</v>
      </c>
      <c r="H4" s="18">
        <f t="shared" ref="H4:H56" si="0">G4/E4</f>
        <v>0.7082672718785229</v>
      </c>
      <c r="I4" s="22">
        <f>'Dane - 31 maja 2021 r'!AK8</f>
        <v>10655314.48</v>
      </c>
      <c r="J4" s="22">
        <f>I4/'Dane - 31 maja 2021 r'!$B$3</f>
        <v>2374972.5799621083</v>
      </c>
      <c r="K4" s="18">
        <f>J4/E4</f>
        <v>0.66054028089615024</v>
      </c>
      <c r="L4" s="22">
        <f>'Dane - 31 maja 2021 r'!AQ8</f>
        <v>9522561.7300000004</v>
      </c>
      <c r="M4" s="22">
        <f>L4/'Dane - 31 maja 2021 r'!$B$3</f>
        <v>2122492.3058063076</v>
      </c>
      <c r="N4" s="18">
        <f t="shared" ref="N4:N56" si="1">M4/E4</f>
        <v>0.59031909492596513</v>
      </c>
      <c r="O4" s="23">
        <f>'Dane - 31 maja 2021 r'!X8</f>
        <v>267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- 31 maja 2021 r'!Z9</f>
        <v>3145888.14</v>
      </c>
      <c r="G5" s="22">
        <f>F5/'Dane - 31 maja 2021 r'!$B$3</f>
        <v>701189.82280173851</v>
      </c>
      <c r="H5" s="18">
        <f t="shared" si="0"/>
        <v>0.39783819733431974</v>
      </c>
      <c r="I5" s="22">
        <f>'Dane - 31 maja 2021 r'!AK9</f>
        <v>640720.42000000004</v>
      </c>
      <c r="J5" s="22">
        <f>I5/'Dane - 31 maja 2021 r'!$B$3</f>
        <v>142810.74779895242</v>
      </c>
      <c r="K5" s="18">
        <f>J5/E5</f>
        <v>8.10273746377035E-2</v>
      </c>
      <c r="L5" s="22">
        <f>'Dane - 31 maja 2021 r'!AQ9</f>
        <v>0</v>
      </c>
      <c r="M5" s="22">
        <f>L5/'Dane - 31 maja 2021 r'!$B$3</f>
        <v>0</v>
      </c>
      <c r="N5" s="18">
        <f t="shared" si="1"/>
        <v>0</v>
      </c>
      <c r="O5" s="23">
        <f>'Dane - 31 maja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25145602</v>
      </c>
      <c r="E6" s="43">
        <v>18859202</v>
      </c>
      <c r="F6" s="43">
        <f t="shared" ref="F6:M6" si="2">SUM(F7:F9)</f>
        <v>106376785.43000001</v>
      </c>
      <c r="G6" s="43">
        <f t="shared" si="2"/>
        <v>23710416.901816558</v>
      </c>
      <c r="H6" s="44">
        <f t="shared" si="0"/>
        <v>1.2572333072108013</v>
      </c>
      <c r="I6" s="43">
        <f t="shared" si="2"/>
        <v>94379336.819999993</v>
      </c>
      <c r="J6" s="43">
        <f t="shared" si="2"/>
        <v>21036294.8445336</v>
      </c>
      <c r="K6" s="44">
        <f>J6/E6</f>
        <v>1.1154392876503259</v>
      </c>
      <c r="L6" s="43">
        <f t="shared" si="2"/>
        <v>76841303.439999998</v>
      </c>
      <c r="M6" s="43">
        <f t="shared" si="2"/>
        <v>17127226.889557563</v>
      </c>
      <c r="N6" s="44">
        <f t="shared" si="1"/>
        <v>0.90816286338931851</v>
      </c>
      <c r="O6" s="45">
        <f>SUM(O7:O9)</f>
        <v>38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7050000</v>
      </c>
      <c r="E7" s="22">
        <v>5287500</v>
      </c>
      <c r="F7" s="22">
        <f>'Dane - 31 maja 2021 r'!Z11</f>
        <v>62279533.090000004</v>
      </c>
      <c r="G7" s="22">
        <f>F7/'Dane - 31 maja 2021 r'!$B$3</f>
        <v>13881540.864816671</v>
      </c>
      <c r="H7" s="18">
        <f t="shared" si="0"/>
        <v>2.6253505181686374</v>
      </c>
      <c r="I7" s="22">
        <f>'Dane - 31 maja 2021 r'!AK11</f>
        <v>62709884.32</v>
      </c>
      <c r="J7" s="22">
        <f>I7/'Dane - 31 maja 2021 r'!$B$3</f>
        <v>13977462.235595675</v>
      </c>
      <c r="K7" s="18">
        <f>J7/E7</f>
        <v>2.6434916757627756</v>
      </c>
      <c r="L7" s="22">
        <f>'Dane - 31 maja 2021 r'!AQ11</f>
        <v>54586166.350000001</v>
      </c>
      <c r="M7" s="22">
        <f>L7/'Dane - 31 maja 2021 r'!$B$3</f>
        <v>12166759.467290761</v>
      </c>
      <c r="N7" s="18">
        <f t="shared" si="1"/>
        <v>2.3010419796294586</v>
      </c>
      <c r="O7" s="23">
        <f>'Dane - 31 maja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15875602</v>
      </c>
      <c r="E8" s="22">
        <v>11906702</v>
      </c>
      <c r="F8" s="22">
        <f>'Dane - 31 maja 2021 r'!Z12</f>
        <v>43700508.960000001</v>
      </c>
      <c r="G8" s="22">
        <f>F8/'Dane - 31 maja 2021 r'!$B$3</f>
        <v>9740445.5499832816</v>
      </c>
      <c r="H8" s="18">
        <f t="shared" si="0"/>
        <v>0.81806410792705497</v>
      </c>
      <c r="I8" s="22">
        <f>'Dane - 31 maja 2021 r'!AK12</f>
        <v>31272709.149999999</v>
      </c>
      <c r="J8" s="22">
        <f>I8/'Dane - 31 maja 2021 r'!$B$3</f>
        <v>6970402.1286080452</v>
      </c>
      <c r="K8" s="18">
        <f t="shared" ref="K8:K56" si="3">J8/E8</f>
        <v>0.58541837434144617</v>
      </c>
      <c r="L8" s="22">
        <f>'Dane - 31 maja 2021 r'!AQ12</f>
        <v>21858393.739999998</v>
      </c>
      <c r="M8" s="22">
        <f>L8/'Dane - 31 maja 2021 r'!$B$3</f>
        <v>4872036.9419369213</v>
      </c>
      <c r="N8" s="18">
        <f t="shared" si="1"/>
        <v>0.40918441915628034</v>
      </c>
      <c r="O8" s="23">
        <f>'Dane - 31 maja 2021 r'!X12</f>
        <v>12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2220000</v>
      </c>
      <c r="E9" s="22">
        <v>1665000</v>
      </c>
      <c r="F9" s="22">
        <f>'Dane - 31 maja 2021 r'!Z13</f>
        <v>396743.38</v>
      </c>
      <c r="G9" s="22">
        <f>F9/'Dane - 31 maja 2021 r'!$B$3</f>
        <v>88430.487016605359</v>
      </c>
      <c r="H9" s="18">
        <f t="shared" si="0"/>
        <v>5.3111403613576795E-2</v>
      </c>
      <c r="I9" s="22">
        <f>'Dane - 31 maja 2021 r'!AK13</f>
        <v>396743.35</v>
      </c>
      <c r="J9" s="22">
        <f>I9/'Dane - 31 maja 2021 r'!$B$3</f>
        <v>88430.480329878512</v>
      </c>
      <c r="K9" s="18">
        <f t="shared" si="3"/>
        <v>5.3111399597524631E-2</v>
      </c>
      <c r="L9" s="22">
        <f>'Dane - 31 maja 2021 r'!AQ13</f>
        <v>396743.35</v>
      </c>
      <c r="M9" s="22">
        <f>L9/'Dane - 31 maja 2021 r'!$B$3</f>
        <v>88430.480329878512</v>
      </c>
      <c r="N9" s="18">
        <f t="shared" si="1"/>
        <v>5.3111399597524631E-2</v>
      </c>
      <c r="O9" s="23">
        <f>'Dane - 31 maja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- 31 maja 2021 r'!Z14</f>
        <v>18807078.579999998</v>
      </c>
      <c r="G10" s="22">
        <f>F10/'Dane - 31 maja 2021 r'!$B$3</f>
        <v>4191926.5752813988</v>
      </c>
      <c r="H10" s="18">
        <f t="shared" si="0"/>
        <v>0.74324939278038982</v>
      </c>
      <c r="I10" s="22">
        <f>'Dane - 31 maja 2021 r'!AK14</f>
        <v>15885607.99</v>
      </c>
      <c r="J10" s="22">
        <f>I10/'Dane - 31 maja 2021 r'!$B$3</f>
        <v>3540757.3810319845</v>
      </c>
      <c r="K10" s="18">
        <f t="shared" si="3"/>
        <v>0.62779386188510367</v>
      </c>
      <c r="L10" s="22">
        <f>'Dane - 31 maja 2021 r'!AQ14</f>
        <v>10702582.42</v>
      </c>
      <c r="M10" s="22">
        <f>L10/'Dane - 31 maja 2021 r'!$B$3</f>
        <v>2385508.173409116</v>
      </c>
      <c r="N10" s="18">
        <f t="shared" si="1"/>
        <v>0.42296244209381489</v>
      </c>
      <c r="O10" s="23">
        <f>'Dane - 31 maja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- 31 maja 2021 r'!Z15</f>
        <v>27490381</v>
      </c>
      <c r="G11" s="22">
        <f>F11/'Dane - 31 maja 2021 r'!$B$3</f>
        <v>6127355.6224228237</v>
      </c>
      <c r="H11" s="18">
        <f t="shared" si="0"/>
        <v>0.83362694596416742</v>
      </c>
      <c r="I11" s="22">
        <f>'Dane - 31 maja 2021 r'!AK15</f>
        <v>26835697.870000001</v>
      </c>
      <c r="J11" s="22">
        <f>I11/'Dane - 31 maja 2021 r'!$B$3</f>
        <v>5981432.7136966456</v>
      </c>
      <c r="K11" s="18">
        <f t="shared" si="3"/>
        <v>0.8137741291466718</v>
      </c>
      <c r="L11" s="22">
        <f>'Dane - 31 maja 2021 r'!AQ15</f>
        <v>26835697.870000001</v>
      </c>
      <c r="M11" s="22">
        <f>L11/'Dane - 31 maja 2021 r'!$B$3</f>
        <v>5981432.7136966456</v>
      </c>
      <c r="N11" s="18">
        <f t="shared" si="1"/>
        <v>0.8137741291466718</v>
      </c>
      <c r="O11" s="23">
        <f>'Dane - 31 maja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940000</v>
      </c>
      <c r="E12" s="22">
        <v>705000</v>
      </c>
      <c r="F12" s="22">
        <f>'Dane - 31 maja 2021 r'!Z16</f>
        <v>2025000</v>
      </c>
      <c r="G12" s="22">
        <f>F12/'Dane - 31 maja 2021 r'!$B$3</f>
        <v>451354.06218655966</v>
      </c>
      <c r="H12" s="18">
        <f t="shared" si="0"/>
        <v>0.64021852792419809</v>
      </c>
      <c r="I12" s="22">
        <f>'Dane - 31 maja 2021 r'!AK16</f>
        <v>212737.2</v>
      </c>
      <c r="J12" s="22">
        <f>I12/'Dane - 31 maja 2021 r'!$B$3</f>
        <v>47417.184887997326</v>
      </c>
      <c r="K12" s="18">
        <f t="shared" si="3"/>
        <v>6.7258418280847276E-2</v>
      </c>
      <c r="L12" s="22">
        <f>'Dane - 31 maja 2021 r'!AQ16</f>
        <v>212737.2</v>
      </c>
      <c r="M12" s="22">
        <f>L12/'Dane - 31 maja 2021 r'!$B$3</f>
        <v>47417.184887997326</v>
      </c>
      <c r="N12" s="18">
        <f t="shared" si="1"/>
        <v>6.7258418280847276E-2</v>
      </c>
      <c r="O12" s="23">
        <f>'Dane - 31 maja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20738008</v>
      </c>
      <c r="E13" s="22">
        <v>15553506</v>
      </c>
      <c r="F13" s="22">
        <f>'Dane - 31 maja 2021 r'!Z17</f>
        <v>28367022.129999999</v>
      </c>
      <c r="G13" s="22">
        <f>F13/'Dane - 31 maja 2021 r'!$B$3</f>
        <v>6322750.9484007573</v>
      </c>
      <c r="H13" s="18">
        <f t="shared" si="0"/>
        <v>0.40651612237142914</v>
      </c>
      <c r="I13" s="22">
        <f>'Dane - 31 maja 2021 r'!AK17</f>
        <v>19189272.77</v>
      </c>
      <c r="J13" s="22">
        <f>I13/'Dane - 31 maja 2021 r'!$B$3</f>
        <v>4277114.1803187337</v>
      </c>
      <c r="K13" s="18">
        <f t="shared" si="3"/>
        <v>0.27499357253076789</v>
      </c>
      <c r="L13" s="22">
        <f>'Dane - 31 maja 2021 r'!AQ17</f>
        <v>11697336.57</v>
      </c>
      <c r="M13" s="22">
        <f>L13/'Dane - 31 maja 2021 r'!$B$3</f>
        <v>2607229.8161150115</v>
      </c>
      <c r="N13" s="18">
        <f t="shared" si="1"/>
        <v>0.16762971744859401</v>
      </c>
      <c r="O13" s="23">
        <f>'Dane - 31 maja 2021 r'!X17</f>
        <v>177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- 31 maja 2021 r'!Z18</f>
        <v>19553086</v>
      </c>
      <c r="G14" s="22">
        <f>F14/'Dane - 31 maja 2021 r'!$B$3</f>
        <v>4358204.8367324192</v>
      </c>
      <c r="H14" s="18">
        <f t="shared" si="0"/>
        <v>0.69199789786261123</v>
      </c>
      <c r="I14" s="22">
        <f>'Dane - 31 maja 2021 r'!AK18</f>
        <v>14913002.619999999</v>
      </c>
      <c r="J14" s="22">
        <f>I14/'Dane - 31 maja 2021 r'!$B$3</f>
        <v>3323972.499721386</v>
      </c>
      <c r="K14" s="18">
        <f t="shared" si="3"/>
        <v>0.5277819810059452</v>
      </c>
      <c r="L14" s="22">
        <f>'Dane - 31 maja 2021 r'!AQ18</f>
        <v>10253669.76</v>
      </c>
      <c r="M14" s="22">
        <f>L14/'Dane - 31 maja 2021 r'!$B$3</f>
        <v>2285449.6288866596</v>
      </c>
      <c r="N14" s="18">
        <f t="shared" si="1"/>
        <v>0.36288481108800036</v>
      </c>
      <c r="O14" s="23">
        <f>'Dane - 31 maja 2021 r'!X18</f>
        <v>263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v>77640920</v>
      </c>
      <c r="E15" s="43">
        <v>49480690</v>
      </c>
      <c r="F15" s="43">
        <f>'Dane - 31 maja 2021 r'!Z19</f>
        <v>216439862.5</v>
      </c>
      <c r="G15" s="43">
        <f>F15/'Dane - 31 maja 2021 r'!$B$3</f>
        <v>48242474.646160699</v>
      </c>
      <c r="H15" s="44">
        <f t="shared" si="0"/>
        <v>0.97497578643629867</v>
      </c>
      <c r="I15" s="43">
        <f>'Dane - 31 maja 2021 r'!AK19</f>
        <v>199129637.5</v>
      </c>
      <c r="J15" s="43">
        <f>I15/'Dane - 31 maja 2021 r'!$B$3</f>
        <v>44384183.104870163</v>
      </c>
      <c r="K15" s="44">
        <f t="shared" si="3"/>
        <v>0.89700008437372569</v>
      </c>
      <c r="L15" s="43">
        <f>'Dane - 31 maja 2021 r'!AQ19</f>
        <v>199129637.5</v>
      </c>
      <c r="M15" s="43">
        <f>L15/'Dane - 31 maja 2021 r'!$B$3</f>
        <v>44384183.104870163</v>
      </c>
      <c r="N15" s="44">
        <f t="shared" si="1"/>
        <v>0.89700008437372569</v>
      </c>
      <c r="O15" s="45">
        <f>'Dane - 31 maja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227</v>
      </c>
      <c r="C16" s="2" t="s">
        <v>99</v>
      </c>
      <c r="D16" s="22">
        <v>35000000</v>
      </c>
      <c r="E16" s="22">
        <v>17500000</v>
      </c>
      <c r="F16" s="22">
        <f>'Dane - 31 maja 2021 r'!Z20</f>
        <v>75460750</v>
      </c>
      <c r="G16" s="22">
        <f>F16/'Dane - 31 maja 2021 r'!$B$3</f>
        <v>16819514.097849101</v>
      </c>
      <c r="H16" s="18">
        <f t="shared" si="0"/>
        <v>0.96111509130566286</v>
      </c>
      <c r="I16" s="22">
        <f>'Dane - 31 maja 2021 r'!AK20</f>
        <v>75460750</v>
      </c>
      <c r="J16" s="22">
        <f>I16/'Dane - 31 maja 2021 r'!$B$3</f>
        <v>16819514.097849101</v>
      </c>
      <c r="K16" s="18">
        <f t="shared" si="3"/>
        <v>0.96111509130566286</v>
      </c>
      <c r="L16" s="22">
        <f>'Dane - 31 maja 2021 r'!AQ20</f>
        <v>75460750</v>
      </c>
      <c r="M16" s="22">
        <f>L16/'Dane - 31 maja 2021 r'!$B$3</f>
        <v>16819514.097849101</v>
      </c>
      <c r="N16" s="18">
        <f t="shared" si="1"/>
        <v>0.96111509130566286</v>
      </c>
      <c r="O16" s="23">
        <f>'Dane - 31 maja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228</v>
      </c>
      <c r="C17" s="2" t="s">
        <v>226</v>
      </c>
      <c r="D17" s="22">
        <v>42640920</v>
      </c>
      <c r="E17" s="22">
        <v>31980690</v>
      </c>
      <c r="F17" s="22">
        <f>'Dane - 31 maja 2021 r'!Z21</f>
        <v>140979112.5</v>
      </c>
      <c r="G17" s="22">
        <f>F17/'Dane - 31 maja 2021 r'!$B$3</f>
        <v>31422960.548311599</v>
      </c>
      <c r="H17" s="18">
        <f t="shared" si="0"/>
        <v>0.98256043094478573</v>
      </c>
      <c r="I17" s="22">
        <f>'Dane - 31 maja 2021 r'!AK21</f>
        <v>123668887.5</v>
      </c>
      <c r="J17" s="22">
        <f>I17/'Dane - 31 maja 2021 r'!$B$3</f>
        <v>27564669.007021062</v>
      </c>
      <c r="K17" s="18">
        <f t="shared" si="3"/>
        <v>0.86191601891707348</v>
      </c>
      <c r="L17" s="22">
        <f>'Dane - 31 maja 2021 r'!AQ21</f>
        <v>123668887.5</v>
      </c>
      <c r="M17" s="22">
        <f>L17/'Dane - 31 maja 2021 r'!$B$3</f>
        <v>27564669.007021062</v>
      </c>
      <c r="N17" s="18">
        <f t="shared" si="1"/>
        <v>0.86191601891707348</v>
      </c>
      <c r="O17" s="23">
        <f>'Dane - 31 maja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23413337</v>
      </c>
      <c r="E18" s="22">
        <v>17560003</v>
      </c>
      <c r="F18" s="22">
        <f>'Dane - 31 maja 2021 r'!Z22</f>
        <v>64296702.280000001</v>
      </c>
      <c r="G18" s="22">
        <f>F18/'Dane - 31 maja 2021 r'!$B$3</f>
        <v>14331149.510754485</v>
      </c>
      <c r="H18" s="18">
        <f t="shared" si="0"/>
        <v>0.81612454797157408</v>
      </c>
      <c r="I18" s="22">
        <f>'Dane - 31 maja 2021 r'!AK22</f>
        <v>54268251.990000002</v>
      </c>
      <c r="J18" s="22">
        <f>I18/'Dane - 31 maja 2021 r'!$B$3</f>
        <v>12095899.251086593</v>
      </c>
      <c r="K18" s="18">
        <f t="shared" si="3"/>
        <v>0.68883241370098813</v>
      </c>
      <c r="L18" s="22">
        <f>'Dane - 31 maja 2021 r'!AQ22</f>
        <v>32379908.800000001</v>
      </c>
      <c r="M18" s="22">
        <f>L18/'Dane - 31 maja 2021 r'!$B$3</f>
        <v>7217186.8494372005</v>
      </c>
      <c r="N18" s="18">
        <f t="shared" si="1"/>
        <v>0.41100145879457994</v>
      </c>
      <c r="O18" s="23">
        <f>'Dane - 31 maja 2021 r'!X22</f>
        <v>384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40894000</v>
      </c>
      <c r="E19" s="22">
        <v>30670500</v>
      </c>
      <c r="F19" s="22">
        <f>'Dane - 31 maja 2021 r'!Z23</f>
        <v>66072770.350000001</v>
      </c>
      <c r="G19" s="22">
        <f>F19/'Dane - 31 maja 2021 r'!$B$3</f>
        <v>14727018.912292432</v>
      </c>
      <c r="H19" s="18">
        <f t="shared" si="0"/>
        <v>0.48016885646769475</v>
      </c>
      <c r="I19" s="22">
        <f>'Dane - 31 maja 2021 r'!AK23</f>
        <v>5788964.2699999996</v>
      </c>
      <c r="J19" s="22">
        <f>I19/'Dane - 31 maja 2021 r'!$B$3</f>
        <v>1290307.4267246181</v>
      </c>
      <c r="K19" s="18">
        <f t="shared" si="3"/>
        <v>4.2069983427874276E-2</v>
      </c>
      <c r="L19" s="22">
        <f>'Dane - 31 maja 2021 r'!AQ23</f>
        <v>149449.99</v>
      </c>
      <c r="M19" s="22">
        <f>L19/'Dane - 31 maja 2021 r'!$B$3</f>
        <v>33311.042014933686</v>
      </c>
      <c r="N19" s="18">
        <f t="shared" si="1"/>
        <v>1.0860938691881021E-3</v>
      </c>
      <c r="O19" s="23">
        <f>'Dane - 31 maja 2021 r'!X23</f>
        <v>9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7206667</v>
      </c>
      <c r="E20" s="22">
        <v>5405000</v>
      </c>
      <c r="F20" s="22">
        <f>'Dane - 31 maja 2021 r'!Z24</f>
        <v>25832979.780000001</v>
      </c>
      <c r="G20" s="22">
        <f>F20/'Dane - 31 maja 2021 r'!$B$3</f>
        <v>5757935.981277165</v>
      </c>
      <c r="H20" s="18">
        <f t="shared" si="0"/>
        <v>1.0652980538903174</v>
      </c>
      <c r="I20" s="22">
        <f>'Dane - 31 maja 2021 r'!AK24</f>
        <v>13370854.539999999</v>
      </c>
      <c r="J20" s="22">
        <f>I20/'Dane - 31 maja 2021 r'!$B$3</f>
        <v>2980241.7340911618</v>
      </c>
      <c r="K20" s="18">
        <f t="shared" si="3"/>
        <v>0.55138607476247214</v>
      </c>
      <c r="L20" s="22">
        <f>'Dane - 31 maja 2021 r'!AQ24</f>
        <v>820728.57</v>
      </c>
      <c r="M20" s="22">
        <f>L20/'Dane - 31 maja 2021 r'!$B$3</f>
        <v>182932.92544299562</v>
      </c>
      <c r="N20" s="18">
        <f t="shared" si="1"/>
        <v>3.3845129591673566E-2</v>
      </c>
      <c r="O20" s="23">
        <f>'Dane - 31 maja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- 31 maja 2021 r'!Z25</f>
        <v>0</v>
      </c>
      <c r="G21" s="22">
        <f>F21/'Dane - 31 maja 2021 r'!$B$3</f>
        <v>0</v>
      </c>
      <c r="H21" s="18">
        <v>0</v>
      </c>
      <c r="I21" s="22">
        <f>'Dane - 31 maja 2021 r'!AK25</f>
        <v>0</v>
      </c>
      <c r="J21" s="22">
        <f>I21/'Dane - 31 maja 2021 r'!$B$3</f>
        <v>0</v>
      </c>
      <c r="K21" s="18">
        <v>0</v>
      </c>
      <c r="L21" s="22">
        <f>'Dane - 31 maja 2021 r'!AQ25</f>
        <v>0</v>
      </c>
      <c r="M21" s="22">
        <f>L21/'Dane - 31 maja 2021 r'!$B$3</f>
        <v>0</v>
      </c>
      <c r="N21" s="18">
        <v>0</v>
      </c>
      <c r="O21" s="23">
        <f>'Dane - 31 maja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- 31 maja 2021 r'!Z26</f>
        <v>4352767.1399999997</v>
      </c>
      <c r="G22" s="22">
        <f>F22/'Dane - 31 maja 2021 r'!$B$3</f>
        <v>970192.16315613489</v>
      </c>
      <c r="H22" s="18">
        <f t="shared" si="0"/>
        <v>0.55046363867014747</v>
      </c>
      <c r="I22" s="22">
        <f>'Dane - 31 maja 2021 r'!AK26</f>
        <v>1958548.5</v>
      </c>
      <c r="J22" s="22">
        <f>I22/'Dane - 31 maja 2021 r'!$B$3</f>
        <v>436542.62788365094</v>
      </c>
      <c r="K22" s="18">
        <f t="shared" si="3"/>
        <v>0.24768376050136223</v>
      </c>
      <c r="L22" s="22">
        <f>'Dane - 31 maja 2021 r'!AQ26</f>
        <v>0</v>
      </c>
      <c r="M22" s="22">
        <f>L22/'Dane - 31 maja 2021 r'!$B$3</f>
        <v>0</v>
      </c>
      <c r="N22" s="18">
        <f t="shared" si="1"/>
        <v>0</v>
      </c>
      <c r="O22" s="23">
        <f>'Dane - 31 maja 2021 r'!X26</f>
        <v>36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- 31 maja 2021 r'!Z27</f>
        <v>3030020.95</v>
      </c>
      <c r="G23" s="22">
        <f>F23/'Dane - 31 maja 2021 r'!$B$3</f>
        <v>675364.08113228576</v>
      </c>
      <c r="H23" s="27">
        <f t="shared" si="0"/>
        <v>0.5987270222803952</v>
      </c>
      <c r="I23" s="22">
        <f>'Dane - 31 maja 2021 r'!AK27</f>
        <v>1005368.96</v>
      </c>
      <c r="J23" s="22">
        <f>I23/'Dane - 31 maja 2021 r'!$B$3</f>
        <v>224087.5872060626</v>
      </c>
      <c r="K23" s="27">
        <f t="shared" si="3"/>
        <v>0.19865920851601293</v>
      </c>
      <c r="L23" s="22">
        <f>'Dane - 31 maja 2021 r'!AQ27</f>
        <v>862316.21</v>
      </c>
      <c r="M23" s="22">
        <f>L23/'Dane - 31 maja 2021 r'!$B$3</f>
        <v>192202.43173966341</v>
      </c>
      <c r="N23" s="27">
        <f t="shared" si="1"/>
        <v>0.17039222671955975</v>
      </c>
      <c r="O23" s="23">
        <f>'Dane - 31 maja 2021 r'!X27</f>
        <v>10</v>
      </c>
      <c r="P23" s="235"/>
    </row>
    <row r="24" spans="1:18" ht="32.25" thickBot="1" x14ac:dyDescent="0.25">
      <c r="A24" s="264" t="s">
        <v>74</v>
      </c>
      <c r="B24" s="264"/>
      <c r="C24" s="46" t="s">
        <v>14</v>
      </c>
      <c r="D24" s="47">
        <f>SUM(D10:D23)+SUM(D3:D6)-D16-D17</f>
        <v>241568666</v>
      </c>
      <c r="E24" s="47">
        <f t="shared" ref="E24:O24" si="4">SUM(E10:E23)+SUM(E3:E6)-E16-E17</f>
        <v>168251381</v>
      </c>
      <c r="F24" s="47">
        <f t="shared" si="4"/>
        <v>603351130.8900001</v>
      </c>
      <c r="G24" s="47">
        <f t="shared" si="4"/>
        <v>134481473.50718823</v>
      </c>
      <c r="H24" s="48">
        <f>G24/E24</f>
        <v>0.79928897289222389</v>
      </c>
      <c r="I24" s="47">
        <f t="shared" si="4"/>
        <v>458615815.93000007</v>
      </c>
      <c r="J24" s="47">
        <f t="shared" si="4"/>
        <v>102221289.63111559</v>
      </c>
      <c r="K24" s="48">
        <f t="shared" si="3"/>
        <v>0.60755096940996633</v>
      </c>
      <c r="L24" s="47">
        <f t="shared" si="4"/>
        <v>379407930.05999994</v>
      </c>
      <c r="M24" s="47">
        <f t="shared" si="4"/>
        <v>84566573.065864265</v>
      </c>
      <c r="N24" s="48">
        <f t="shared" si="1"/>
        <v>0.50262038007203202</v>
      </c>
      <c r="O24" s="49">
        <f t="shared" si="4"/>
        <v>5209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20064000</v>
      </c>
      <c r="E25" s="30">
        <v>15048000</v>
      </c>
      <c r="F25" s="30">
        <f>'Dane - 31 maja 2021 r'!Z29</f>
        <v>28526769.649999999</v>
      </c>
      <c r="G25" s="30">
        <f>F25/'Dane - 31 maja 2021 r'!$B$3</f>
        <v>6358357.2160927216</v>
      </c>
      <c r="H25" s="31">
        <f t="shared" si="0"/>
        <v>0.42253835832620423</v>
      </c>
      <c r="I25" s="30">
        <f>'Dane - 31 maja 2021 r'!AK29</f>
        <v>15460934.17</v>
      </c>
      <c r="J25" s="30">
        <f>I25/'Dane - 31 maja 2021 r'!$B$3</f>
        <v>3446101.4532486345</v>
      </c>
      <c r="K25" s="31">
        <f t="shared" si="3"/>
        <v>0.22900727360769765</v>
      </c>
      <c r="L25" s="30">
        <f>'Dane - 31 maja 2021 r'!AQ29</f>
        <v>7233484.8799999999</v>
      </c>
      <c r="M25" s="30">
        <f>L25/'Dane - 31 maja 2021 r'!$B$3</f>
        <v>1612277.9181990414</v>
      </c>
      <c r="N25" s="31">
        <f t="shared" si="1"/>
        <v>0.10714233906160563</v>
      </c>
      <c r="O25" s="32">
        <f>'Dane - 31 maja 2021 r'!X29</f>
        <v>7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4000000</v>
      </c>
      <c r="E26" s="22">
        <v>3000000</v>
      </c>
      <c r="F26" s="30">
        <f>'Dane - 31 maja 2021 r'!Z30</f>
        <v>6363905.3300000001</v>
      </c>
      <c r="G26" s="30">
        <f>F26/'Dane - 31 maja 2021 r'!$B$3</f>
        <v>1418456.5541067647</v>
      </c>
      <c r="H26" s="18">
        <f t="shared" si="0"/>
        <v>0.4728188513689216</v>
      </c>
      <c r="I26" s="30">
        <f>'Dane - 31 maja 2021 r'!AK30</f>
        <v>1841734.27</v>
      </c>
      <c r="J26" s="30">
        <f>I26/'Dane - 31 maja 2021 r'!$B$3</f>
        <v>410505.79962108546</v>
      </c>
      <c r="K26" s="18">
        <f t="shared" si="3"/>
        <v>0.13683526654036182</v>
      </c>
      <c r="L26" s="30">
        <f>'Dane - 31 maja 2021 r'!AQ30</f>
        <v>815407.6</v>
      </c>
      <c r="M26" s="30">
        <f>L26/'Dane - 31 maja 2021 r'!$B$3</f>
        <v>181746.92967792263</v>
      </c>
      <c r="N26" s="18">
        <f t="shared" si="1"/>
        <v>6.0582309892640879E-2</v>
      </c>
      <c r="O26" s="32">
        <f>'Dane - 31 maja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121826600</v>
      </c>
      <c r="E27" s="43">
        <v>91369950</v>
      </c>
      <c r="F27" s="43">
        <f>SUM(F28:F30)</f>
        <v>277188238.18000001</v>
      </c>
      <c r="G27" s="43">
        <f t="shared" ref="G27:O27" si="5">SUM(G28:G30)</f>
        <v>61782734.465619072</v>
      </c>
      <c r="H27" s="44">
        <f t="shared" si="0"/>
        <v>0.6761822072313608</v>
      </c>
      <c r="I27" s="43">
        <f t="shared" si="5"/>
        <v>158575945.90000001</v>
      </c>
      <c r="J27" s="43">
        <f t="shared" si="5"/>
        <v>35345134.492365986</v>
      </c>
      <c r="K27" s="44">
        <f t="shared" si="3"/>
        <v>0.38683543651239805</v>
      </c>
      <c r="L27" s="43">
        <f t="shared" si="5"/>
        <v>87668937.810000002</v>
      </c>
      <c r="M27" s="43">
        <f t="shared" si="5"/>
        <v>19540608.004012033</v>
      </c>
      <c r="N27" s="44">
        <f t="shared" si="1"/>
        <v>0.21386252267853964</v>
      </c>
      <c r="O27" s="45">
        <f t="shared" si="5"/>
        <v>577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71561659</v>
      </c>
      <c r="E28" s="22">
        <v>53671244</v>
      </c>
      <c r="F28" s="22">
        <f>'Dane - 31 maja 2021 r'!Z32</f>
        <v>177319641.58000001</v>
      </c>
      <c r="G28" s="22">
        <f>F28/'Dane - 31 maja 2021 r'!$B$3</f>
        <v>39522933.59634459</v>
      </c>
      <c r="H28" s="18">
        <f t="shared" si="0"/>
        <v>0.73638937074655075</v>
      </c>
      <c r="I28" s="22">
        <f>'Dane - 31 maja 2021 r'!AK32</f>
        <v>121094503.79000001</v>
      </c>
      <c r="J28" s="22">
        <f>I28/'Dane - 31 maja 2021 r'!$B$3</f>
        <v>26990862.318065308</v>
      </c>
      <c r="K28" s="18">
        <f t="shared" si="3"/>
        <v>0.50289243003320938</v>
      </c>
      <c r="L28" s="22">
        <f>'Dane - 31 maja 2021 r'!AQ32</f>
        <v>76853168.969999999</v>
      </c>
      <c r="M28" s="22">
        <f>L28/'Dane - 31 maja 2021 r'!$B$3</f>
        <v>17129871.608157806</v>
      </c>
      <c r="N28" s="18">
        <f t="shared" si="1"/>
        <v>0.31916293216825392</v>
      </c>
      <c r="O28" s="23">
        <f>'Dane - 31 maja 2021 r'!X32</f>
        <v>416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10462000</v>
      </c>
      <c r="E29" s="22">
        <v>7846500</v>
      </c>
      <c r="F29" s="22">
        <f>'Dane - 31 maja 2021 r'!Z33</f>
        <v>15802698.23</v>
      </c>
      <c r="G29" s="22">
        <f>F29/'Dane - 31 maja 2021 r'!$B$3</f>
        <v>3522277.5504290648</v>
      </c>
      <c r="H29" s="18">
        <f t="shared" si="0"/>
        <v>0.44889792269535012</v>
      </c>
      <c r="I29" s="22">
        <f>'Dane - 31 maja 2021 r'!AK33</f>
        <v>6939858.1799999997</v>
      </c>
      <c r="J29" s="22">
        <f>I29/'Dane - 31 maja 2021 r'!$B$3</f>
        <v>1546831.2002674688</v>
      </c>
      <c r="K29" s="18">
        <f t="shared" si="3"/>
        <v>0.19713645577868716</v>
      </c>
      <c r="L29" s="22">
        <f>'Dane - 31 maja 2021 r'!AQ33</f>
        <v>4456393.97</v>
      </c>
      <c r="M29" s="22">
        <f>L29/'Dane - 31 maja 2021 r'!$B$3</f>
        <v>993289.64003120456</v>
      </c>
      <c r="N29" s="18">
        <f t="shared" si="1"/>
        <v>0.12659015357563302</v>
      </c>
      <c r="O29" s="23">
        <f>'Dane - 31 maja 2021 r'!X33</f>
        <v>117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</v>
      </c>
      <c r="E30" s="22">
        <v>29852206</v>
      </c>
      <c r="F30" s="22">
        <f>'Dane - 31 maja 2021 r'!Z34</f>
        <v>84065898.370000005</v>
      </c>
      <c r="G30" s="22">
        <f>F30/'Dane - 31 maja 2021 r'!$B$3</f>
        <v>18737523.318845425</v>
      </c>
      <c r="H30" s="18">
        <f t="shared" si="0"/>
        <v>0.62767633718075722</v>
      </c>
      <c r="I30" s="22">
        <f>'Dane - 31 maja 2021 r'!AK34</f>
        <v>30541583.93</v>
      </c>
      <c r="J30" s="22">
        <f>I30/'Dane - 31 maja 2021 r'!$B$3</f>
        <v>6807440.9740332104</v>
      </c>
      <c r="K30" s="18">
        <f t="shared" si="3"/>
        <v>0.22803812133794099</v>
      </c>
      <c r="L30" s="22">
        <f>'Dane - 31 maja 2021 r'!AQ34</f>
        <v>6359374.8700000001</v>
      </c>
      <c r="M30" s="22">
        <f>L30/'Dane - 31 maja 2021 r'!$B$3</f>
        <v>1417446.7558230245</v>
      </c>
      <c r="N30" s="18">
        <f t="shared" si="1"/>
        <v>4.7482144395728225E-2</v>
      </c>
      <c r="O30" s="23">
        <f>'Dane - 31 maja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- 31 maja 2021 r'!Z35</f>
        <v>0</v>
      </c>
      <c r="G31" s="22">
        <f>F31/'Dane - 31 maja 2021 r'!$B$3</f>
        <v>0</v>
      </c>
      <c r="H31" s="18">
        <v>0</v>
      </c>
      <c r="I31" s="22">
        <f>'Dane - 31 maja 2021 r'!AK35</f>
        <v>0</v>
      </c>
      <c r="J31" s="22">
        <f>I31/'Dane - 31 maja 2021 r'!$B$3</f>
        <v>0</v>
      </c>
      <c r="K31" s="18">
        <v>0</v>
      </c>
      <c r="L31" s="22">
        <f>'Dane - 31 maja 2021 r'!AQ35</f>
        <v>0</v>
      </c>
      <c r="M31" s="22">
        <f>L31/'Dane - 31 maja 2021 r'!$B$3</f>
        <v>0</v>
      </c>
      <c r="N31" s="18">
        <v>0</v>
      </c>
      <c r="O31" s="23">
        <f>'Dane - 31 maja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48674168</v>
      </c>
      <c r="E32" s="22">
        <v>36505626</v>
      </c>
      <c r="F32" s="22">
        <f>'Dane - 31 maja 2021 r'!Z36</f>
        <v>157135129.55000001</v>
      </c>
      <c r="G32" s="22">
        <f>F32/'Dane - 31 maja 2021 r'!$B$3</f>
        <v>35023989.646717928</v>
      </c>
      <c r="H32" s="18">
        <f t="shared" si="0"/>
        <v>0.95941347908177022</v>
      </c>
      <c r="I32" s="22">
        <f>'Dane - 31 maja 2021 r'!AK36</f>
        <v>157646523.12</v>
      </c>
      <c r="J32" s="22">
        <f>I32/'Dane - 31 maja 2021 r'!$B$3</f>
        <v>35137974.617184885</v>
      </c>
      <c r="K32" s="18">
        <f t="shared" si="3"/>
        <v>0.96253587370847671</v>
      </c>
      <c r="L32" s="22">
        <f>'Dane - 31 maja 2021 r'!AQ36</f>
        <v>157646523.12</v>
      </c>
      <c r="M32" s="22">
        <f>L32/'Dane - 31 maja 2021 r'!$B$3</f>
        <v>35137974.617184885</v>
      </c>
      <c r="N32" s="18">
        <f t="shared" si="1"/>
        <v>0.96253587370847671</v>
      </c>
      <c r="O32" s="23">
        <f>'Dane - 31 maja 2021 r'!X36</f>
        <v>906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1880000</v>
      </c>
      <c r="E33" s="22">
        <v>1410000</v>
      </c>
      <c r="F33" s="22">
        <f>'Dane - 31 maja 2021 r'!Z37</f>
        <v>5631044.5300000003</v>
      </c>
      <c r="G33" s="22">
        <f>F33/'Dane - 31 maja 2021 r'!$B$3</f>
        <v>1255108.5545525465</v>
      </c>
      <c r="H33" s="18">
        <f t="shared" si="0"/>
        <v>0.89014791103017477</v>
      </c>
      <c r="I33" s="22">
        <f>'Dane - 31 maja 2021 r'!AK37</f>
        <v>2730631.11</v>
      </c>
      <c r="J33" s="22">
        <f>I33/'Dane - 31 maja 2021 r'!$B$3</f>
        <v>608632.81176863913</v>
      </c>
      <c r="K33" s="18">
        <f t="shared" si="3"/>
        <v>0.43165447643165894</v>
      </c>
      <c r="L33" s="22">
        <f>'Dane - 31 maja 2021 r'!AQ37</f>
        <v>1840467.76</v>
      </c>
      <c r="M33" s="22">
        <f>L33/'Dane - 31 maja 2021 r'!$B$3</f>
        <v>410223.50607377687</v>
      </c>
      <c r="N33" s="18">
        <f t="shared" si="1"/>
        <v>0.29093865678991265</v>
      </c>
      <c r="O33" s="23">
        <f>'Dane - 31 maja 2021 r'!X37</f>
        <v>11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940000</v>
      </c>
      <c r="E34" s="22">
        <v>0</v>
      </c>
      <c r="F34" s="22">
        <f>'Dane - 31 maja 2021 r'!Z38</f>
        <v>0</v>
      </c>
      <c r="G34" s="22">
        <f>F34/'Dane - 31 maja 2021 r'!$B$3</f>
        <v>0</v>
      </c>
      <c r="H34" s="27">
        <v>0</v>
      </c>
      <c r="I34" s="22">
        <f>'Dane - 31 maja 2021 r'!AK38</f>
        <v>0</v>
      </c>
      <c r="J34" s="22">
        <f>I34/'Dane - 31 maja 2021 r'!$B$3</f>
        <v>0</v>
      </c>
      <c r="K34" s="27">
        <v>0</v>
      </c>
      <c r="L34" s="22">
        <f>'Dane - 31 maja 2021 r'!AQ38</f>
        <v>0</v>
      </c>
      <c r="M34" s="22">
        <f>L34/'Dane - 31 maja 2021 r'!$B$3</f>
        <v>0</v>
      </c>
      <c r="N34" s="27">
        <v>0</v>
      </c>
      <c r="O34" s="23">
        <f>'Dane - 31 maja 2021 r'!X38</f>
        <v>0</v>
      </c>
      <c r="P34" s="235"/>
    </row>
    <row r="35" spans="1:16" ht="12" thickBot="1" x14ac:dyDescent="0.25">
      <c r="A35" s="224" t="s">
        <v>112</v>
      </c>
      <c r="B35" s="25" t="s">
        <v>229</v>
      </c>
      <c r="C35" s="3" t="s">
        <v>230</v>
      </c>
      <c r="D35" s="234">
        <v>14000000</v>
      </c>
      <c r="E35" s="234">
        <v>10500000</v>
      </c>
      <c r="F35" s="22">
        <f>'Dane - 31 maja 2021 r'!Z39</f>
        <v>43492636.560000002</v>
      </c>
      <c r="G35" s="22">
        <f>F35/'Dane - 31 maja 2021 r'!$B$3</f>
        <v>9694112.6847208291</v>
      </c>
      <c r="H35" s="27">
        <f t="shared" si="0"/>
        <v>0.92324882711626943</v>
      </c>
      <c r="I35" s="22">
        <f>'Dane - 31 maja 2021 r'!AK39</f>
        <v>43426121.259999998</v>
      </c>
      <c r="J35" s="22">
        <f>I35/'Dane - 31 maja 2021 r'!$B$3</f>
        <v>9679287.0299788248</v>
      </c>
      <c r="K35" s="27">
        <f t="shared" si="3"/>
        <v>0.92183685999798326</v>
      </c>
      <c r="L35" s="22">
        <f>'Dane - 31 maja 2021 r'!AQ39</f>
        <v>43426121.259999998</v>
      </c>
      <c r="M35" s="22">
        <f>L35/'Dane - 31 maja 2021 r'!$B$3</f>
        <v>9679287.0299788248</v>
      </c>
      <c r="N35" s="27">
        <f t="shared" si="1"/>
        <v>0.92183685999798326</v>
      </c>
      <c r="O35" s="23">
        <f>'Dane - 31 maja 2021 r'!X39</f>
        <v>710</v>
      </c>
      <c r="P35" s="235"/>
    </row>
    <row r="36" spans="1:16" ht="32.25" thickBot="1" x14ac:dyDescent="0.25">
      <c r="A36" s="264" t="s">
        <v>112</v>
      </c>
      <c r="B36" s="264"/>
      <c r="C36" s="46" t="s">
        <v>34</v>
      </c>
      <c r="D36" s="47">
        <f>SUM(D31:D34)+SUM(D25:D27)+D35</f>
        <v>211384768</v>
      </c>
      <c r="E36" s="47">
        <f>SUM(E31:E34)+SUM(E25:E27)+E35</f>
        <v>157833576</v>
      </c>
      <c r="F36" s="47">
        <f t="shared" ref="F36:G36" si="6">SUM(F31:F34)+SUM(F25:F27)+F35</f>
        <v>518337723.80000001</v>
      </c>
      <c r="G36" s="47">
        <f t="shared" si="6"/>
        <v>115532759.12180987</v>
      </c>
      <c r="H36" s="48">
        <f t="shared" si="0"/>
        <v>0.73199101262084987</v>
      </c>
      <c r="I36" s="47">
        <f>SUM(I31:I34)+SUM(I25:I27)+I35</f>
        <v>379681889.83000004</v>
      </c>
      <c r="J36" s="47">
        <f>SUM(J31:J34)+SUM(J25:J27)+J35</f>
        <v>84627636.204168051</v>
      </c>
      <c r="K36" s="48">
        <f t="shared" si="3"/>
        <v>0.53618272074230933</v>
      </c>
      <c r="L36" s="47">
        <f>SUM(L31:L34)+SUM(L25:L27)+L35</f>
        <v>298630942.43000001</v>
      </c>
      <c r="M36" s="47">
        <f>SUM(M31:M34)+SUM(M25:M27)+M35</f>
        <v>66562118.005126491</v>
      </c>
      <c r="N36" s="48">
        <f t="shared" si="1"/>
        <v>0.42172343611556068</v>
      </c>
      <c r="O36" s="49">
        <f>SUM(O31:O34)+SUM(O25:O27)+O35</f>
        <v>2223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57381325.420000002</v>
      </c>
      <c r="G37" s="37">
        <f t="shared" si="7"/>
        <v>12789774.973810319</v>
      </c>
      <c r="H37" s="38">
        <f t="shared" si="0"/>
        <v>0.78983220271158172</v>
      </c>
      <c r="I37" s="37">
        <f t="shared" si="7"/>
        <v>19944541.039999999</v>
      </c>
      <c r="J37" s="37">
        <f t="shared" si="7"/>
        <v>4445456.6009138515</v>
      </c>
      <c r="K37" s="38">
        <f t="shared" si="3"/>
        <v>0.27452905046010245</v>
      </c>
      <c r="L37" s="37">
        <f t="shared" si="7"/>
        <v>19944541.039999999</v>
      </c>
      <c r="M37" s="37">
        <f t="shared" si="7"/>
        <v>4445456.6009138515</v>
      </c>
      <c r="N37" s="38">
        <f t="shared" si="1"/>
        <v>0.27452905046010245</v>
      </c>
      <c r="O37" s="39">
        <f t="shared" si="7"/>
        <v>50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- 31 maja 2021 r'!Z42</f>
        <v>25030944.420000002</v>
      </c>
      <c r="G38" s="22">
        <f>F38/'Dane - 31 maja 2021 r'!$B$3</f>
        <v>5579169.6021397524</v>
      </c>
      <c r="H38" s="18">
        <f t="shared" si="0"/>
        <v>0.68096535740010133</v>
      </c>
      <c r="I38" s="22">
        <f>'Dane - 31 maja 2021 r'!AK42</f>
        <v>19935581.039999999</v>
      </c>
      <c r="J38" s="22">
        <f>I38/'Dane - 31 maja 2021 r'!$B$3</f>
        <v>4443459.4984954856</v>
      </c>
      <c r="K38" s="18">
        <f t="shared" si="3"/>
        <v>0.54234629904876286</v>
      </c>
      <c r="L38" s="22">
        <f>'Dane - 31 maja 2021 r'!AQ42</f>
        <v>19935581.039999999</v>
      </c>
      <c r="M38" s="22">
        <f>L38/'Dane - 31 maja 2021 r'!$B$3</f>
        <v>4443459.4984954856</v>
      </c>
      <c r="N38" s="18">
        <f t="shared" si="1"/>
        <v>0.54234629904876286</v>
      </c>
      <c r="O38" s="23">
        <f>'Dane - 31 maja 2021 r'!X42</f>
        <v>47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- 31 maja 2021 r'!Z43</f>
        <v>32350381</v>
      </c>
      <c r="G39" s="22">
        <f>F39/'Dane - 31 maja 2021 r'!$B$3</f>
        <v>7210605.3716705665</v>
      </c>
      <c r="H39" s="18">
        <f t="shared" si="0"/>
        <v>0.90132589679029496</v>
      </c>
      <c r="I39" s="22">
        <f>'Dane - 31 maja 2021 r'!AK43</f>
        <v>8960</v>
      </c>
      <c r="J39" s="22">
        <f>I39/'Dane - 31 maja 2021 r'!$B$3</f>
        <v>1997.1024183662096</v>
      </c>
      <c r="K39" s="18">
        <f t="shared" si="3"/>
        <v>2.496378647052424E-4</v>
      </c>
      <c r="L39" s="22">
        <f>'Dane - 31 maja 2021 r'!AQ43</f>
        <v>8960</v>
      </c>
      <c r="M39" s="22">
        <f>L39/'Dane - 31 maja 2021 r'!$B$3</f>
        <v>1997.1024183662096</v>
      </c>
      <c r="N39" s="18">
        <f t="shared" si="1"/>
        <v>2.496378647052424E-4</v>
      </c>
      <c r="O39" s="23">
        <f>'Dane - 31 maja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- 31 maja 2021 r'!Z44</f>
        <v>28152050.289999999</v>
      </c>
      <c r="G40" s="22">
        <f>F40/'Dane - 31 maja 2021 r'!$B$3</f>
        <v>6274835.6826033648</v>
      </c>
      <c r="H40" s="27">
        <f t="shared" si="0"/>
        <v>0.84403728638785291</v>
      </c>
      <c r="I40" s="22">
        <f>'Dane - 31 maja 2021 r'!AK44</f>
        <v>25858294.66</v>
      </c>
      <c r="J40" s="22">
        <f>I40/'Dane - 31 maja 2021 r'!$B$3</f>
        <v>5763578.4375348259</v>
      </c>
      <c r="K40" s="27">
        <f t="shared" si="3"/>
        <v>0.77526732975454293</v>
      </c>
      <c r="L40" s="22">
        <f>'Dane - 31 maja 2021 r'!AQ44</f>
        <v>24135090.280000001</v>
      </c>
      <c r="M40" s="22">
        <f>L40/'Dane - 31 maja 2021 r'!$B$3</f>
        <v>5379491.8711690623</v>
      </c>
      <c r="N40" s="27">
        <f t="shared" si="1"/>
        <v>0.72360328632593696</v>
      </c>
      <c r="O40" s="23">
        <f>'Dane - 31 maja 2021 r'!X44</f>
        <v>3</v>
      </c>
      <c r="P40" s="235"/>
    </row>
    <row r="41" spans="1:16" ht="12" thickBot="1" x14ac:dyDescent="0.25">
      <c r="A41" s="264" t="s">
        <v>133</v>
      </c>
      <c r="B41" s="264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85533375.710000008</v>
      </c>
      <c r="G41" s="47">
        <f t="shared" si="8"/>
        <v>19064610.656413682</v>
      </c>
      <c r="H41" s="48">
        <f t="shared" si="0"/>
        <v>0.80688776067477097</v>
      </c>
      <c r="I41" s="47">
        <f t="shared" si="8"/>
        <v>45802835.700000003</v>
      </c>
      <c r="J41" s="47">
        <f t="shared" si="8"/>
        <v>10209035.038448676</v>
      </c>
      <c r="K41" s="48">
        <f t="shared" si="3"/>
        <v>0.43208568846659695</v>
      </c>
      <c r="L41" s="47">
        <f t="shared" si="8"/>
        <v>44079631.32</v>
      </c>
      <c r="M41" s="47">
        <f t="shared" si="8"/>
        <v>9824948.4720829129</v>
      </c>
      <c r="N41" s="48">
        <f t="shared" si="1"/>
        <v>0.41582966546012284</v>
      </c>
      <c r="O41" s="49">
        <f t="shared" si="8"/>
        <v>53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- 31 maja 2021 r'!Z46</f>
        <v>84839.35</v>
      </c>
      <c r="G42" s="30">
        <f>F42/'Dane - 31 maja 2021 r'!$B$3</f>
        <v>18909.91864482336</v>
      </c>
      <c r="H42" s="31">
        <f t="shared" si="0"/>
        <v>0.88987852446227578</v>
      </c>
      <c r="I42" s="30">
        <f>'Dane - 31 maja 2021 r'!AK46</f>
        <v>84839.35</v>
      </c>
      <c r="J42" s="30">
        <f>I42/'Dane - 31 maja 2021 r'!$B$3</f>
        <v>18909.91864482336</v>
      </c>
      <c r="K42" s="31">
        <f t="shared" si="3"/>
        <v>0.88987852446227578</v>
      </c>
      <c r="L42" s="30">
        <f>'Dane - 31 maja 2021 r'!AQ46</f>
        <v>84839.35</v>
      </c>
      <c r="M42" s="30">
        <f>L42/'Dane - 31 maja 2021 r'!$B$3</f>
        <v>18909.91864482336</v>
      </c>
      <c r="N42" s="31">
        <f t="shared" si="1"/>
        <v>0.88987852446227578</v>
      </c>
      <c r="O42" s="32">
        <f>'Dane - 31 maja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- 31 maja 2021 r'!Z47</f>
        <v>249061962.58000001</v>
      </c>
      <c r="G43" s="30">
        <f>F43/'Dane - 31 maja 2021 r'!$B$3</f>
        <v>55513643.726735763</v>
      </c>
      <c r="H43" s="18">
        <f t="shared" si="0"/>
        <v>0.71881694209259794</v>
      </c>
      <c r="I43" s="30">
        <f>'Dane - 31 maja 2021 r'!AK47</f>
        <v>211226766.99000001</v>
      </c>
      <c r="J43" s="30">
        <f>I43/'Dane - 31 maja 2021 r'!$B$3</f>
        <v>47080523.122701436</v>
      </c>
      <c r="K43" s="18">
        <f t="shared" si="3"/>
        <v>0.60962090382262935</v>
      </c>
      <c r="L43" s="30">
        <f>'Dane - 31 maja 2021 r'!AQ47</f>
        <v>170724378.91999999</v>
      </c>
      <c r="M43" s="30">
        <f>L43/'Dane - 31 maja 2021 r'!$B$3</f>
        <v>38052909.59991084</v>
      </c>
      <c r="N43" s="18">
        <f t="shared" si="1"/>
        <v>0.49272708977595969</v>
      </c>
      <c r="O43" s="32">
        <f>'Dane - 31 maja 2021 r'!X47</f>
        <v>2045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- 31 maja 2021 r'!Z48</f>
        <v>4011217.46</v>
      </c>
      <c r="G44" s="30">
        <f>F44/'Dane - 31 maja 2021 r'!$B$3</f>
        <v>894063.84932575491</v>
      </c>
      <c r="H44" s="27">
        <f t="shared" si="0"/>
        <v>0.36498897327269464</v>
      </c>
      <c r="I44" s="30">
        <f>'Dane - 31 maja 2021 r'!AK48</f>
        <v>3357446.83</v>
      </c>
      <c r="J44" s="30">
        <f>I44/'Dane - 31 maja 2021 r'!$B$3</f>
        <v>748344.32854117907</v>
      </c>
      <c r="K44" s="27">
        <f t="shared" si="3"/>
        <v>0.30550103142484908</v>
      </c>
      <c r="L44" s="30">
        <f>'Dane - 31 maja 2021 r'!AQ48</f>
        <v>2635036.1</v>
      </c>
      <c r="M44" s="30">
        <f>L44/'Dane - 31 maja 2021 r'!$B$3</f>
        <v>587325.55444110103</v>
      </c>
      <c r="N44" s="27">
        <f t="shared" si="1"/>
        <v>0.23976738490649807</v>
      </c>
      <c r="O44" s="32">
        <f>'Dane - 31 maja 2021 r'!X48</f>
        <v>71</v>
      </c>
      <c r="P44" s="235"/>
    </row>
    <row r="45" spans="1:16" ht="12" thickBot="1" x14ac:dyDescent="0.25">
      <c r="A45" s="264" t="s">
        <v>140</v>
      </c>
      <c r="B45" s="264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253158019.39000002</v>
      </c>
      <c r="G45" s="47">
        <f t="shared" si="9"/>
        <v>56426617.49470634</v>
      </c>
      <c r="H45" s="48">
        <f t="shared" si="0"/>
        <v>0.707987716871329</v>
      </c>
      <c r="I45" s="47">
        <f t="shared" si="9"/>
        <v>214669053.17000002</v>
      </c>
      <c r="J45" s="47">
        <f t="shared" si="9"/>
        <v>47847777.369887441</v>
      </c>
      <c r="K45" s="48">
        <f t="shared" si="3"/>
        <v>0.60034856175194795</v>
      </c>
      <c r="L45" s="47">
        <f t="shared" si="9"/>
        <v>173444254.36999997</v>
      </c>
      <c r="M45" s="47">
        <f>SUM(M42:M44)</f>
        <v>38659145.072996765</v>
      </c>
      <c r="N45" s="48">
        <f t="shared" si="1"/>
        <v>0.4850583124001045</v>
      </c>
      <c r="O45" s="49">
        <f t="shared" si="9"/>
        <v>2121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23304480</v>
      </c>
      <c r="E46" s="30">
        <v>17478360</v>
      </c>
      <c r="F46" s="30">
        <f>'Dane - 31 maja 2021 r'!Z50</f>
        <v>28561167.16</v>
      </c>
      <c r="G46" s="30">
        <f>F46/'Dane - 31 maja 2021 r'!$B$3</f>
        <v>6366024.1078791926</v>
      </c>
      <c r="H46" s="31">
        <f t="shared" si="0"/>
        <v>0.36422319416004661</v>
      </c>
      <c r="I46" s="30">
        <f>'Dane - 31 maja 2021 r'!AK50</f>
        <v>25303557.469999999</v>
      </c>
      <c r="J46" s="30">
        <f>I46/'Dane - 31 maja 2021 r'!$B$3</f>
        <v>5639932.5688175634</v>
      </c>
      <c r="K46" s="31">
        <f t="shared" si="3"/>
        <v>0.32268087903084519</v>
      </c>
      <c r="L46" s="30">
        <f>'Dane - 31 maja 2021 r'!AQ50</f>
        <v>18460652.079999998</v>
      </c>
      <c r="M46" s="30">
        <f>L46/'Dane - 31 maja 2021 r'!$B$3</f>
        <v>4114711.2626769189</v>
      </c>
      <c r="N46" s="31">
        <f t="shared" si="1"/>
        <v>0.23541746838244085</v>
      </c>
      <c r="O46" s="32">
        <f>'Dane - 31 maja 2021 r'!X50</f>
        <v>29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- 31 maja 2021 r'!Z51</f>
        <v>185755.13</v>
      </c>
      <c r="G47" s="30">
        <f>F47/'Dane - 31 maja 2021 r'!$B$3</f>
        <v>41403.127159255542</v>
      </c>
      <c r="H47" s="18">
        <f t="shared" si="0"/>
        <v>1.6501831070383978E-2</v>
      </c>
      <c r="I47" s="30">
        <f>'Dane - 31 maja 2021 r'!AK51</f>
        <v>185755.13</v>
      </c>
      <c r="J47" s="30">
        <f>I47/'Dane - 31 maja 2021 r'!$B$3</f>
        <v>41403.127159255542</v>
      </c>
      <c r="K47" s="18">
        <f t="shared" si="3"/>
        <v>1.6501831070383978E-2</v>
      </c>
      <c r="L47" s="30">
        <f>'Dane - 31 maja 2021 r'!AQ51</f>
        <v>185755.13</v>
      </c>
      <c r="M47" s="30">
        <f>L47/'Dane - 31 maja 2021 r'!$B$3</f>
        <v>41403.127159255542</v>
      </c>
      <c r="N47" s="18">
        <f t="shared" si="1"/>
        <v>1.6501831070383978E-2</v>
      </c>
      <c r="O47" s="32">
        <f>'Dane - 31 maja 2021 r'!X51</f>
        <v>2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13160000</v>
      </c>
      <c r="E48" s="22">
        <v>9870000</v>
      </c>
      <c r="F48" s="30">
        <f>'Dane - 31 maja 2021 r'!Z52</f>
        <v>49370490.729999997</v>
      </c>
      <c r="G48" s="30">
        <f>F48/'Dane - 31 maja 2021 r'!$B$3</f>
        <v>11004232.860804634</v>
      </c>
      <c r="H48" s="18">
        <f t="shared" si="0"/>
        <v>1.1149172098079669</v>
      </c>
      <c r="I48" s="30">
        <f>'Dane - 31 maja 2021 r'!AK52</f>
        <v>24165014.359999999</v>
      </c>
      <c r="J48" s="30">
        <f>I48/'Dane - 31 maja 2021 r'!$B$3</f>
        <v>5386161.6761395289</v>
      </c>
      <c r="K48" s="18">
        <f t="shared" si="3"/>
        <v>0.54571040285101613</v>
      </c>
      <c r="L48" s="30">
        <f>'Dane - 31 maja 2021 r'!AQ52</f>
        <v>14097220.33</v>
      </c>
      <c r="M48" s="30">
        <f>L48/'Dane - 31 maja 2021 r'!$B$3</f>
        <v>3142142.0550540509</v>
      </c>
      <c r="N48" s="18">
        <f t="shared" si="1"/>
        <v>0.31835279179878934</v>
      </c>
      <c r="O48" s="32">
        <f>'Dane - 31 maja 2021 r'!X52</f>
        <v>22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53175520</v>
      </c>
      <c r="E49" s="26">
        <v>39881640</v>
      </c>
      <c r="F49" s="30">
        <f>'Dane - 31 maja 2021 r'!Z53</f>
        <v>126994960.45</v>
      </c>
      <c r="G49" s="30">
        <f>F49/'Dane - 31 maja 2021 r'!$B$3</f>
        <v>28306020.383372337</v>
      </c>
      <c r="H49" s="27">
        <f t="shared" si="0"/>
        <v>0.70975066179255253</v>
      </c>
      <c r="I49" s="30">
        <f>'Dane - 31 maja 2021 r'!AK53</f>
        <v>106489546.84999999</v>
      </c>
      <c r="J49" s="30">
        <f>I49/'Dane - 31 maja 2021 r'!$B$3</f>
        <v>23735550.395631336</v>
      </c>
      <c r="K49" s="27">
        <f t="shared" si="3"/>
        <v>0.59514980817316776</v>
      </c>
      <c r="L49" s="30">
        <f>'Dane - 31 maja 2021 r'!AQ53</f>
        <v>100195131.89</v>
      </c>
      <c r="M49" s="30">
        <f>L49/'Dane - 31 maja 2021 r'!$B$3</f>
        <v>22332582.612281285</v>
      </c>
      <c r="N49" s="27">
        <f t="shared" si="1"/>
        <v>0.55997152103778292</v>
      </c>
      <c r="O49" s="32">
        <f>'Dane - 31 maja 2021 r'!X53</f>
        <v>193</v>
      </c>
      <c r="P49" s="235"/>
    </row>
    <row r="50" spans="1:16" ht="12" thickBot="1" x14ac:dyDescent="0.25">
      <c r="A50" s="264" t="s">
        <v>147</v>
      </c>
      <c r="B50" s="264"/>
      <c r="C50" s="46" t="s">
        <v>54</v>
      </c>
      <c r="D50" s="47">
        <f>SUM(D46:D49)</f>
        <v>92149002</v>
      </c>
      <c r="E50" s="47">
        <f t="shared" ref="E50:O50" si="10">SUM(E46:E49)</f>
        <v>69739002</v>
      </c>
      <c r="F50" s="47">
        <f t="shared" si="10"/>
        <v>205112373.47</v>
      </c>
      <c r="G50" s="47">
        <f t="shared" si="10"/>
        <v>45717680.479215421</v>
      </c>
      <c r="H50" s="48">
        <f t="shared" si="0"/>
        <v>0.65555398224963735</v>
      </c>
      <c r="I50" s="47">
        <f t="shared" si="10"/>
        <v>156143873.81</v>
      </c>
      <c r="J50" s="47">
        <f t="shared" si="10"/>
        <v>34803047.767747685</v>
      </c>
      <c r="K50" s="48">
        <f t="shared" si="3"/>
        <v>0.49904711523901196</v>
      </c>
      <c r="L50" s="47">
        <f t="shared" si="10"/>
        <v>132938759.43000001</v>
      </c>
      <c r="M50" s="47">
        <f t="shared" si="10"/>
        <v>29630839.057171509</v>
      </c>
      <c r="N50" s="48">
        <f t="shared" si="1"/>
        <v>0.42488189115713915</v>
      </c>
      <c r="O50" s="49">
        <f t="shared" si="10"/>
        <v>246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194996</v>
      </c>
      <c r="F51" s="30">
        <f>'Dane - 31 maja 2021 r'!Z55</f>
        <v>845865.63</v>
      </c>
      <c r="G51" s="30">
        <f>F51/'Dane - 31 maja 2021 r'!$B$3</f>
        <v>188535.74724172516</v>
      </c>
      <c r="H51" s="31">
        <f t="shared" si="0"/>
        <v>0.96686981908205893</v>
      </c>
      <c r="I51" s="30">
        <f>'Dane - 31 maja 2021 r'!AK55</f>
        <v>0</v>
      </c>
      <c r="J51" s="30">
        <f>I51/'Dane - 31 maja 2021 r'!$B$3</f>
        <v>0</v>
      </c>
      <c r="K51" s="31">
        <f t="shared" si="3"/>
        <v>0</v>
      </c>
      <c r="L51" s="30">
        <f>'Dane - 31 maja 2021 r'!AQ55</f>
        <v>0</v>
      </c>
      <c r="M51" s="30">
        <f>L51/'Dane - 31 maja 2021 r'!$B$3</f>
        <v>0</v>
      </c>
      <c r="N51" s="31">
        <f t="shared" si="1"/>
        <v>0</v>
      </c>
      <c r="O51" s="32">
        <f>'Dane - 31 maja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- 31 maja 2021 r'!Z56</f>
        <v>0</v>
      </c>
      <c r="G52" s="30">
        <f>F52/'Dane - 31 maja 2021 r'!$B$3</f>
        <v>0</v>
      </c>
      <c r="H52" s="18">
        <v>0</v>
      </c>
      <c r="I52" s="30">
        <f>'Dane - 31 maja 2021 r'!AK56</f>
        <v>0</v>
      </c>
      <c r="J52" s="30">
        <f>I52/'Dane - 31 maja 2021 r'!$B$3</f>
        <v>0</v>
      </c>
      <c r="K52" s="18">
        <v>0</v>
      </c>
      <c r="L52" s="30">
        <f>'Dane - 31 maja 2021 r'!AQ56</f>
        <v>0</v>
      </c>
      <c r="M52" s="30">
        <f>L52/'Dane - 31 maja 2021 r'!$B$3</f>
        <v>0</v>
      </c>
      <c r="N52" s="18">
        <v>0</v>
      </c>
      <c r="O52" s="32">
        <f>'Dane - 31 maja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- 31 maja 2021 r'!Z57</f>
        <v>0</v>
      </c>
      <c r="G53" s="30">
        <f>F53/'Dane - 31 maja 2021 r'!$B$3</f>
        <v>0</v>
      </c>
      <c r="H53" s="27">
        <v>0</v>
      </c>
      <c r="I53" s="30">
        <f>'Dane - 31 maja 2021 r'!AK57</f>
        <v>0</v>
      </c>
      <c r="J53" s="30">
        <f>I53/'Dane - 31 maja 2021 r'!$B$3</f>
        <v>0</v>
      </c>
      <c r="K53" s="27">
        <v>0</v>
      </c>
      <c r="L53" s="30">
        <f>'Dane - 31 maja 2021 r'!AQ57</f>
        <v>0</v>
      </c>
      <c r="M53" s="30">
        <f>L53/'Dane - 31 maja 2021 r'!$B$3</f>
        <v>0</v>
      </c>
      <c r="N53" s="27">
        <v>0</v>
      </c>
      <c r="O53" s="32">
        <f>'Dane - 31 maja 2021 r'!X57</f>
        <v>0</v>
      </c>
      <c r="P53" s="235"/>
    </row>
    <row r="54" spans="1:16" ht="21.75" thickBot="1" x14ac:dyDescent="0.25">
      <c r="A54" s="264" t="s">
        <v>156</v>
      </c>
      <c r="B54" s="264"/>
      <c r="C54" s="46" t="s">
        <v>59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</v>
      </c>
      <c r="G54" s="47">
        <f t="shared" si="11"/>
        <v>188535.74724172516</v>
      </c>
      <c r="H54" s="48">
        <f t="shared" si="0"/>
        <v>0.96686981908205893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64" t="s">
        <v>165</v>
      </c>
      <c r="B55" s="264"/>
      <c r="C55" s="46" t="s">
        <v>163</v>
      </c>
      <c r="D55" s="47">
        <v>42497556</v>
      </c>
      <c r="E55" s="47">
        <v>31873167</v>
      </c>
      <c r="F55" s="47">
        <f>'Dane - 31 maja 2021 r'!Z59</f>
        <v>86737180.920000002</v>
      </c>
      <c r="G55" s="47">
        <f>F55/'Dane - 31 maja 2021 r'!$B$3</f>
        <v>19332927.876964226</v>
      </c>
      <c r="H55" s="48">
        <f t="shared" si="0"/>
        <v>0.60655810817181188</v>
      </c>
      <c r="I55" s="47">
        <f>'Dane - 31 maja 2021 r'!AK59-'Dane - 31 maja 2021 r'!AM59</f>
        <v>75272002.609999999</v>
      </c>
      <c r="J55" s="47">
        <f>I55/'Dane - 31 maja 2021 r'!B3</f>
        <v>16777444.023180652</v>
      </c>
      <c r="K55" s="48">
        <f t="shared" si="3"/>
        <v>0.52638145507098977</v>
      </c>
      <c r="L55" s="47">
        <f>'Dane - 31 maja 2021 r'!AQ59</f>
        <v>75272002.609999999</v>
      </c>
      <c r="M55" s="47">
        <f>L55/'Dane - 31 maja 2021 r'!$B$3</f>
        <v>16777444.023180652</v>
      </c>
      <c r="N55" s="48">
        <f t="shared" si="1"/>
        <v>0.52638145507098977</v>
      </c>
      <c r="O55" s="49">
        <f>'Dane - 31 maja 2021 r'!X59</f>
        <v>131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711449513</v>
      </c>
      <c r="E56" s="231">
        <f t="shared" ref="E56:O56" si="12">E55+E54+E50+E45+E41+E36+E24</f>
        <v>531219456</v>
      </c>
      <c r="F56" s="231">
        <f t="shared" si="12"/>
        <v>1753075669.8100002</v>
      </c>
      <c r="G56" s="231">
        <f t="shared" si="12"/>
        <v>390744604.8835395</v>
      </c>
      <c r="H56" s="232">
        <f t="shared" si="0"/>
        <v>0.73556154705963839</v>
      </c>
      <c r="I56" s="231">
        <f t="shared" si="12"/>
        <v>1330185471.0500002</v>
      </c>
      <c r="J56" s="231">
        <f t="shared" si="12"/>
        <v>296486230.03454804</v>
      </c>
      <c r="K56" s="232">
        <f t="shared" si="3"/>
        <v>0.55812381622285323</v>
      </c>
      <c r="L56" s="231">
        <f t="shared" si="12"/>
        <v>1103773520.2199998</v>
      </c>
      <c r="M56" s="231">
        <f t="shared" si="12"/>
        <v>246021067.69642258</v>
      </c>
      <c r="N56" s="232">
        <f t="shared" si="1"/>
        <v>0.46312510755709702</v>
      </c>
      <c r="O56" s="233">
        <f t="shared" si="12"/>
        <v>9984</v>
      </c>
      <c r="P56" s="235"/>
    </row>
    <row r="57" spans="1:16" x14ac:dyDescent="0.2">
      <c r="A57" s="6" t="s">
        <v>233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0" zoomScaleNormal="100" workbookViewId="0">
      <selection activeCell="K9" activeCellId="5" sqref="K27 K24 K20 K17 K14 K9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4" t="s">
        <v>186</v>
      </c>
      <c r="B1" s="297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281" t="s">
        <v>215</v>
      </c>
      <c r="L1" s="284" t="s">
        <v>213</v>
      </c>
      <c r="M1" s="287" t="s">
        <v>214</v>
      </c>
    </row>
    <row r="2" spans="1:13" ht="15.75" x14ac:dyDescent="0.25">
      <c r="A2" s="295"/>
      <c r="B2" s="298"/>
      <c r="C2" s="197"/>
      <c r="D2" s="197"/>
      <c r="E2" s="197"/>
      <c r="F2" s="197"/>
      <c r="G2" s="197"/>
      <c r="H2" s="197"/>
      <c r="I2" s="197"/>
      <c r="J2" s="197"/>
      <c r="K2" s="282"/>
      <c r="L2" s="285"/>
      <c r="M2" s="288"/>
    </row>
    <row r="3" spans="1:13" ht="16.5" thickBot="1" x14ac:dyDescent="0.3">
      <c r="A3" s="296"/>
      <c r="B3" s="299"/>
      <c r="C3" s="198"/>
      <c r="D3" s="198"/>
      <c r="E3" s="198"/>
      <c r="F3" s="198"/>
      <c r="G3" s="198"/>
      <c r="H3" s="198"/>
      <c r="I3" s="198"/>
      <c r="J3" s="198"/>
      <c r="K3" s="283"/>
      <c r="L3" s="286"/>
      <c r="M3" s="289"/>
    </row>
    <row r="4" spans="1:13" ht="18.75" thickTop="1" thickBot="1" x14ac:dyDescent="0.3">
      <c r="A4" s="290" t="s">
        <v>188</v>
      </c>
      <c r="B4" s="291"/>
      <c r="C4" s="291"/>
      <c r="D4" s="291"/>
      <c r="E4" s="291"/>
      <c r="F4" s="291"/>
      <c r="G4" s="291"/>
      <c r="H4" s="291"/>
      <c r="I4" s="291"/>
      <c r="J4" s="291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- 31 maja 2021 r'!C19</f>
        <v>3969</v>
      </c>
      <c r="D5" s="103">
        <f>'Dane - 31 maja 2021 r'!D19/'Dane - 31 maja 2021 r'!$B$3</f>
        <v>78076474.088933468</v>
      </c>
      <c r="E5" s="102">
        <f>'Dane - 31 maja 2021 r'!X19</f>
        <v>3848</v>
      </c>
      <c r="F5" s="103">
        <f>'Dane - 31 maja 2021 r'!Y19/'Dane - 31 maja 2021 r'!$B$3</f>
        <v>75536308.926780328</v>
      </c>
      <c r="G5" s="102">
        <f>'Dane - 31 maja 2021 r'!AB19</f>
        <v>3866</v>
      </c>
      <c r="H5" s="103">
        <f>'Dane - 31 maja 2021 r'!AD19/'Dane - 31 maja 2021 r'!$B$3</f>
        <v>70668965.229020387</v>
      </c>
      <c r="I5" s="102">
        <f>'Dane - 31 maja 2021 r'!AO19</f>
        <v>3849</v>
      </c>
      <c r="J5" s="103">
        <f>'Dane - 31 maja 2021 r'!AP19/'Dane - 31 maja 2021 r'!$B$3</f>
        <v>70391920.205059618</v>
      </c>
      <c r="K5" s="104">
        <v>3848</v>
      </c>
      <c r="L5" s="104">
        <f>G5</f>
        <v>3866</v>
      </c>
      <c r="M5" s="183">
        <f>L5/K5</f>
        <v>1.0046777546777548</v>
      </c>
    </row>
    <row r="6" spans="1:13" ht="43.5" customHeight="1" thickTop="1" thickBot="1" x14ac:dyDescent="0.3">
      <c r="A6" s="292" t="s">
        <v>190</v>
      </c>
      <c r="B6" s="102" t="s">
        <v>88</v>
      </c>
      <c r="C6" s="102">
        <f>'Dane - 31 maja 2021 r'!C14</f>
        <v>13</v>
      </c>
      <c r="D6" s="103">
        <f>'Dane - 31 maja 2021 r'!D14/'Dane - 31 maja 2021 r'!$B$3</f>
        <v>6748446.6176306689</v>
      </c>
      <c r="E6" s="102">
        <f>'Dane - 31 maja 2021 r'!X14</f>
        <v>11</v>
      </c>
      <c r="F6" s="103">
        <f>'Dane - 31 maja 2021 r'!Y14/'Dane - 31 maja 2021 r'!$B$3</f>
        <v>5589235.4441101076</v>
      </c>
      <c r="G6" s="102">
        <f>'Dane - 31 maja 2021 r'!AB14</f>
        <v>8</v>
      </c>
      <c r="H6" s="103">
        <f>'Dane - 31 maja 2021 r'!AD14/'Dane - 31 maja 2021 r'!$B$3</f>
        <v>3501584.390950629</v>
      </c>
      <c r="I6" s="102">
        <f>'Dane - 31 maja 2021 r'!AO14</f>
        <v>8</v>
      </c>
      <c r="J6" s="103">
        <f>'Dane - 31 maja 2021 r'!AP14/'Dane - 31 maja 2021 r'!$B$3</f>
        <v>3180677.5771759721</v>
      </c>
      <c r="K6" s="275">
        <v>122</v>
      </c>
      <c r="L6" s="277">
        <f>G6+G7+G8</f>
        <v>315</v>
      </c>
      <c r="M6" s="280">
        <f>L6/K6</f>
        <v>2.581967213114754</v>
      </c>
    </row>
    <row r="7" spans="1:13" ht="39.75" customHeight="1" thickTop="1" thickBot="1" x14ac:dyDescent="0.3">
      <c r="A7" s="293"/>
      <c r="B7" s="102" t="s">
        <v>100</v>
      </c>
      <c r="C7" s="102">
        <f>'Dane - 31 maja 2021 r'!C22</f>
        <v>708</v>
      </c>
      <c r="D7" s="103">
        <f>'Dane - 31 maja 2021 r'!D22/'Dane - 31 maja 2021 r'!$B$3</f>
        <v>40535013.839295663</v>
      </c>
      <c r="E7" s="102">
        <f>'Dane - 31 maja 2021 r'!X22</f>
        <v>384</v>
      </c>
      <c r="F7" s="103">
        <f>'Dane - 31 maja 2021 r'!Y22/'Dane - 31 maja 2021 r'!$B$3</f>
        <v>19108199.458375126</v>
      </c>
      <c r="G7" s="102">
        <f>'Dane - 31 maja 2021 r'!AB22</f>
        <v>303</v>
      </c>
      <c r="H7" s="103">
        <f>'Dane - 31 maja 2021 r'!AD22/'Dane - 31 maja 2021 r'!$B$3</f>
        <v>13821969.981054273</v>
      </c>
      <c r="I7" s="102">
        <f>'Dane - 31 maja 2021 r'!AO22</f>
        <v>228</v>
      </c>
      <c r="J7" s="103">
        <f>'Dane - 31 maja 2021 r'!AP22/'Dane - 31 maja 2021 r'!$B$3</f>
        <v>9622915.8876629882</v>
      </c>
      <c r="K7" s="276"/>
      <c r="L7" s="278"/>
      <c r="M7" s="280"/>
    </row>
    <row r="8" spans="1:13" ht="51" customHeight="1" thickTop="1" thickBot="1" x14ac:dyDescent="0.3">
      <c r="A8" s="293"/>
      <c r="B8" s="102" t="s">
        <v>102</v>
      </c>
      <c r="C8" s="102">
        <f>'Dane - 31 maja 2021 r'!C23</f>
        <v>42</v>
      </c>
      <c r="D8" s="103">
        <f>'Dane - 31 maja 2021 r'!D23/'Dane - 31 maja 2021 r'!$B$3</f>
        <v>116458629.64671792</v>
      </c>
      <c r="E8" s="102">
        <f>'Dane - 31 maja 2021 r'!X23</f>
        <v>9</v>
      </c>
      <c r="F8" s="103">
        <f>'Dane - 31 maja 2021 r'!Y23/'Dane - 31 maja 2021 r'!$B$3</f>
        <v>19636025.226791486</v>
      </c>
      <c r="G8" s="102">
        <f>'Dane - 31 maja 2021 r'!AB23</f>
        <v>4</v>
      </c>
      <c r="H8" s="103">
        <f>'Dane - 31 maja 2021 r'!AD23/'Dane - 31 maja 2021 r'!$B$3</f>
        <v>61098.823136074883</v>
      </c>
      <c r="I8" s="102">
        <f>'Dane - 31 maja 2021 r'!AO23</f>
        <v>3</v>
      </c>
      <c r="J8" s="103">
        <f>'Dane - 31 maja 2021 r'!AP23/'Dane - 31 maja 2021 r'!$B$3</f>
        <v>44414.726401426502</v>
      </c>
      <c r="K8" s="276"/>
      <c r="L8" s="279"/>
      <c r="M8" s="280"/>
    </row>
    <row r="9" spans="1:13" ht="17.25" thickTop="1" thickBot="1" x14ac:dyDescent="0.3">
      <c r="A9" s="300" t="s">
        <v>191</v>
      </c>
      <c r="B9" s="301"/>
      <c r="C9" s="195"/>
      <c r="D9" s="195"/>
      <c r="E9" s="195"/>
      <c r="F9" s="195"/>
      <c r="G9" s="195"/>
      <c r="H9" s="195"/>
      <c r="I9" s="195"/>
      <c r="J9" s="195"/>
      <c r="K9" s="178">
        <v>241568666</v>
      </c>
      <c r="L9" s="178">
        <f>'Dane - 31 maja 2021 r'!AP6/'Dane - 31 maja 2021 r'!$B$3</f>
        <v>127956062.30469184</v>
      </c>
      <c r="M9" s="183">
        <f>L9/K9</f>
        <v>0.52968816040360067</v>
      </c>
    </row>
    <row r="10" spans="1:13" ht="18.75" thickTop="1" thickBot="1" x14ac:dyDescent="0.3">
      <c r="A10" s="306" t="s">
        <v>210</v>
      </c>
      <c r="B10" s="307"/>
      <c r="C10" s="307"/>
      <c r="D10" s="307"/>
      <c r="E10" s="307"/>
      <c r="F10" s="307"/>
      <c r="G10" s="307"/>
      <c r="H10" s="307"/>
      <c r="I10" s="307"/>
      <c r="J10" s="307"/>
      <c r="K10" s="177"/>
      <c r="L10" s="177"/>
      <c r="M10" s="200"/>
    </row>
    <row r="11" spans="1:13" ht="16.5" thickTop="1" thickBot="1" x14ac:dyDescent="0.3">
      <c r="A11" s="308" t="s">
        <v>192</v>
      </c>
      <c r="B11" s="102" t="s">
        <v>119</v>
      </c>
      <c r="C11" s="102">
        <f>'Dane - 31 maja 2021 r'!C32</f>
        <v>931</v>
      </c>
      <c r="D11" s="103">
        <f>'Dane - 31 maja 2021 r'!D32/'Dane - 31 maja 2021 r'!$B$3</f>
        <v>124315401.33957428</v>
      </c>
      <c r="E11" s="102">
        <f>'Dane - 31 maja 2021 r'!X32</f>
        <v>416</v>
      </c>
      <c r="F11" s="103">
        <f>'Dane - 31 maja 2021 r'!Y32/'Dane - 31 maja 2021 r'!$B$3</f>
        <v>52697245.12426167</v>
      </c>
      <c r="G11" s="102">
        <f>'Dane - 31 maja 2021 r'!AB32</f>
        <v>331</v>
      </c>
      <c r="H11" s="103">
        <f>'Dane - 31 maja 2021 r'!AD32/'Dane - 31 maja 2021 r'!$B$3</f>
        <v>32149525.614621636</v>
      </c>
      <c r="I11" s="102">
        <f>'Dane - 31 maja 2021 r'!AO32</f>
        <v>269</v>
      </c>
      <c r="J11" s="103">
        <f>'Dane - 31 maja 2021 r'!AP32/'Dane - 31 maja 2021 r'!$B$3</f>
        <v>22839814.372004904</v>
      </c>
      <c r="K11" s="275">
        <v>560</v>
      </c>
      <c r="L11" s="277">
        <f>G11+G12+G13</f>
        <v>415</v>
      </c>
      <c r="M11" s="280">
        <f>L11/K11</f>
        <v>0.7410714285714286</v>
      </c>
    </row>
    <row r="12" spans="1:13" ht="16.5" thickTop="1" thickBot="1" x14ac:dyDescent="0.3">
      <c r="A12" s="309"/>
      <c r="B12" s="102" t="s">
        <v>121</v>
      </c>
      <c r="C12" s="102">
        <f>'Dane - 31 maja 2021 r'!C33</f>
        <v>252</v>
      </c>
      <c r="D12" s="103">
        <f>'Dane - 31 maja 2021 r'!D33/'Dane - 31 maja 2021 r'!$B$3</f>
        <v>12353303.802518666</v>
      </c>
      <c r="E12" s="102">
        <f>'Dane - 31 maja 2021 r'!X33</f>
        <v>117</v>
      </c>
      <c r="F12" s="103">
        <f>'Dane - 31 maja 2021 r'!Y33/'Dane - 31 maja 2021 r'!$B$3</f>
        <v>4696370.1103309924</v>
      </c>
      <c r="G12" s="102">
        <f>'Dane - 31 maja 2021 r'!AB33</f>
        <v>55</v>
      </c>
      <c r="H12" s="103">
        <f>'Dane - 31 maja 2021 r'!AD33/'Dane - 31 maja 2021 r'!$B$3</f>
        <v>1581012.1230357739</v>
      </c>
      <c r="I12" s="102">
        <f>'Dane - 31 maja 2021 r'!AO33</f>
        <v>40</v>
      </c>
      <c r="J12" s="103">
        <f>'Dane - 31 maja 2021 r'!AP33/'Dane - 31 maja 2021 r'!$B$3</f>
        <v>1324386.1941379693</v>
      </c>
      <c r="K12" s="276"/>
      <c r="L12" s="278"/>
      <c r="M12" s="280"/>
    </row>
    <row r="13" spans="1:13" ht="16.5" thickTop="1" thickBot="1" x14ac:dyDescent="0.3">
      <c r="A13" s="309"/>
      <c r="B13" s="105" t="s">
        <v>123</v>
      </c>
      <c r="C13" s="102">
        <f>'Dane - 31 maja 2021 r'!C34</f>
        <v>116</v>
      </c>
      <c r="D13" s="103">
        <f>'Dane - 31 maja 2021 r'!D34/'Dane - 31 maja 2021 r'!$B$3</f>
        <v>69746235.223448113</v>
      </c>
      <c r="E13" s="102">
        <f>'Dane - 31 maja 2021 r'!X34</f>
        <v>44</v>
      </c>
      <c r="F13" s="103">
        <f>'Dane - 31 maja 2021 r'!Y34/'Dane - 31 maja 2021 r'!$B$3</f>
        <v>24983364.451131169</v>
      </c>
      <c r="G13" s="102">
        <f>'Dane - 31 maja 2021 r'!AB34</f>
        <v>29</v>
      </c>
      <c r="H13" s="103">
        <f>'Dane - 31 maja 2021 r'!AD34/'Dane - 31 maja 2021 r'!$B$3</f>
        <v>3328325.6213083696</v>
      </c>
      <c r="I13" s="102">
        <f>'Dane - 31 maja 2021 r'!AO34</f>
        <v>17</v>
      </c>
      <c r="J13" s="103">
        <f>'Dane - 31 maja 2021 r'!AP34/'Dane - 31 maja 2021 r'!$B$3</f>
        <v>1889929.0270812437</v>
      </c>
      <c r="K13" s="276"/>
      <c r="L13" s="279"/>
      <c r="M13" s="280"/>
    </row>
    <row r="14" spans="1:13" ht="17.25" thickTop="1" thickBot="1" x14ac:dyDescent="0.3">
      <c r="A14" s="300" t="s">
        <v>191</v>
      </c>
      <c r="B14" s="301"/>
      <c r="C14" s="195"/>
      <c r="D14" s="195"/>
      <c r="E14" s="195"/>
      <c r="F14" s="195"/>
      <c r="G14" s="195"/>
      <c r="H14" s="195"/>
      <c r="I14" s="195"/>
      <c r="J14" s="195"/>
      <c r="K14" s="108">
        <v>210444768</v>
      </c>
      <c r="L14" s="178">
        <f>'Dane - 31 maja 2021 r'!AP28/'Dane - 31 maja 2021 r'!$B$3</f>
        <v>88749478.370667547</v>
      </c>
      <c r="M14" s="183">
        <f>L14/K14</f>
        <v>0.42172337765445206</v>
      </c>
    </row>
    <row r="15" spans="1:13" ht="18.75" thickTop="1" thickBot="1" x14ac:dyDescent="0.3">
      <c r="A15" s="310" t="s">
        <v>193</v>
      </c>
      <c r="B15" s="311"/>
      <c r="C15" s="311"/>
      <c r="D15" s="311"/>
      <c r="E15" s="311"/>
      <c r="F15" s="311"/>
      <c r="G15" s="311"/>
      <c r="H15" s="311"/>
      <c r="I15" s="311"/>
      <c r="J15" s="311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- 31 maja 2021 r'!C42</f>
        <v>56</v>
      </c>
      <c r="D16" s="103">
        <f>'Dane - 31 maja 2021 r'!D42/'Dane - 31 maja 2021 r'!$B$3</f>
        <v>8075231.5502061741</v>
      </c>
      <c r="E16" s="102">
        <f>'Dane - 31 maja 2021 r'!X42</f>
        <v>47</v>
      </c>
      <c r="F16" s="103">
        <f>'Dane - 31 maja 2021 r'!Y42/'Dane - 31 maja 2021 r'!$B$3</f>
        <v>6199077.3409116231</v>
      </c>
      <c r="G16" s="102">
        <f>'Dane - 31 maja 2021 r'!AB42</f>
        <v>45</v>
      </c>
      <c r="H16" s="103">
        <f>'Dane - 31 maja 2021 r'!AD42/'Dane - 31 maja 2021 r'!$B$3</f>
        <v>5141558.6381366309</v>
      </c>
      <c r="I16" s="102">
        <f>'Dane - 31 maja 2021 r'!AO42</f>
        <v>42</v>
      </c>
      <c r="J16" s="103">
        <f>'Dane - 31 maja 2021 r'!AP42/'Dane - 31 maja 2021 r'!$B$3</f>
        <v>4937177.2495263563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300" t="s">
        <v>191</v>
      </c>
      <c r="B17" s="301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maja 2021 r'!AP40/'Dane - 31 maja 2021 r'!$B$3</f>
        <v>11664395.098629219</v>
      </c>
      <c r="M17" s="183">
        <f>L17/K17</f>
        <v>0.39109684964217628</v>
      </c>
    </row>
    <row r="18" spans="1:13" ht="18.75" thickTop="1" thickBot="1" x14ac:dyDescent="0.3">
      <c r="A18" s="312" t="s">
        <v>195</v>
      </c>
      <c r="B18" s="313"/>
      <c r="C18" s="313"/>
      <c r="D18" s="313"/>
      <c r="E18" s="313"/>
      <c r="F18" s="313"/>
      <c r="G18" s="313"/>
      <c r="H18" s="313"/>
      <c r="I18" s="313"/>
      <c r="J18" s="313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- 31 maja 2021 r'!C47</f>
        <v>3482</v>
      </c>
      <c r="D19" s="182">
        <f>'Dane - 31 maja 2021 r'!D47/'Dane - 31 maja 2021 r'!$B$3</f>
        <v>111471884.51131171</v>
      </c>
      <c r="E19" s="181">
        <f>'Dane - 31 maja 2021 r'!X47</f>
        <v>2045</v>
      </c>
      <c r="F19" s="182">
        <f>'Dane - 31 maja 2021 r'!Y47/'Dane - 31 maja 2021 r'!$B$3</f>
        <v>65310232.805081911</v>
      </c>
      <c r="G19" s="181">
        <f>'Dane - 31 maja 2021 r'!AB47</f>
        <v>1632</v>
      </c>
      <c r="H19" s="182">
        <f>'Dane - 31 maja 2021 r'!AD47/'Dane - 31 maja 2021 r'!$B$3</f>
        <v>51510991.617073432</v>
      </c>
      <c r="I19" s="181">
        <f>'Dane - 31 maja 2021 r'!AO47</f>
        <v>1455</v>
      </c>
      <c r="J19" s="182">
        <f>'Dane - 31 maja 2021 r'!AP47/'Dane - 31 maja 2021 r'!$B$3</f>
        <v>44768129.385935582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300" t="s">
        <v>191</v>
      </c>
      <c r="B20" s="301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maja 2021 r'!AP45/'Dane - 31 maja 2021 r'!$B$3</f>
        <v>45481347.602808423</v>
      </c>
      <c r="M20" s="183">
        <f>L20/K20</f>
        <v>0.48505831728580612</v>
      </c>
    </row>
    <row r="21" spans="1:13" ht="18.75" thickTop="1" thickBot="1" x14ac:dyDescent="0.3">
      <c r="A21" s="310" t="s">
        <v>196</v>
      </c>
      <c r="B21" s="311"/>
      <c r="C21" s="311"/>
      <c r="D21" s="311"/>
      <c r="E21" s="311"/>
      <c r="F21" s="311"/>
      <c r="G21" s="311"/>
      <c r="H21" s="311"/>
      <c r="I21" s="311"/>
      <c r="J21" s="311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- 31 maja 2021 r'!C50</f>
        <v>48</v>
      </c>
      <c r="D22" s="103">
        <f>'Dane - 31 maja 2021 r'!D50/'Dane - 31 maja 2021 r'!$B$3</f>
        <v>23751539.948735092</v>
      </c>
      <c r="E22" s="102">
        <f>'Dane - 31 maja 2021 r'!X50</f>
        <v>29</v>
      </c>
      <c r="F22" s="103">
        <f>'Dane - 31 maja 2021 r'!Y50/'Dane - 31 maja 2021 r'!$B$3</f>
        <v>8488032.1720717717</v>
      </c>
      <c r="G22" s="102">
        <f>'Dane - 31 maja 2021 r'!AB50</f>
        <v>29</v>
      </c>
      <c r="H22" s="103">
        <f>'Dane - 31 maja 2021 r'!AD50/'Dane - 31 maja 2021 r'!$B$3</f>
        <v>8369110.7232809532</v>
      </c>
      <c r="I22" s="102">
        <f>'Dane - 31 maja 2021 r'!AO50</f>
        <v>18</v>
      </c>
      <c r="J22" s="103">
        <f>'Dane - 31 maja 2021 r'!AP50/'Dane - 31 maja 2021 r'!$B$3</f>
        <v>5486281.7095731637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- 31 maja 2021 r'!C53</f>
        <v>331</v>
      </c>
      <c r="D23" s="103">
        <f>'Dane - 31 maja 2021 r'!D53/'Dane - 31 maja 2021 r'!$B$3</f>
        <v>86939326.499498487</v>
      </c>
      <c r="E23" s="102">
        <f>'Dane - 31 maja 2021 r'!X53</f>
        <v>193</v>
      </c>
      <c r="F23" s="103">
        <f>'Dane - 31 maja 2021 r'!Y53/'Dane - 31 maja 2021 r'!$B$3</f>
        <v>37741360.630781226</v>
      </c>
      <c r="G23" s="102">
        <f>'Dane - 31 maja 2021 r'!AB53</f>
        <v>57</v>
      </c>
      <c r="H23" s="103">
        <f>'Dane - 31 maja 2021 r'!AD53/'Dane - 31 maja 2021 r'!$B$3</f>
        <v>11294846.401426502</v>
      </c>
      <c r="I23" s="102">
        <f>'Dane - 31 maja 2021 r'!AO53</f>
        <v>179</v>
      </c>
      <c r="J23" s="103">
        <f>'Dane - 31 maja 2021 r'!AP53/'Dane - 31 maja 2021 r'!$B$3</f>
        <v>29776776.953081463</v>
      </c>
      <c r="K23" s="193">
        <v>80</v>
      </c>
      <c r="L23" s="104">
        <f>G23</f>
        <v>57</v>
      </c>
      <c r="M23" s="183">
        <f>L23/K23</f>
        <v>0.71250000000000002</v>
      </c>
    </row>
    <row r="24" spans="1:13" ht="17.25" thickTop="1" thickBot="1" x14ac:dyDescent="0.3">
      <c r="A24" s="300" t="s">
        <v>191</v>
      </c>
      <c r="B24" s="301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- 31 maja 2021 r'!AP49/'Dane - 31 maja 2021 r'!$B$3</f>
        <v>39493984.549203165</v>
      </c>
      <c r="M24" s="183">
        <f>L24/K24</f>
        <v>0.42858830472415932</v>
      </c>
    </row>
    <row r="25" spans="1:13" ht="18.75" thickTop="1" thickBot="1" x14ac:dyDescent="0.3">
      <c r="A25" s="302" t="s">
        <v>198</v>
      </c>
      <c r="B25" s="303"/>
      <c r="C25" s="303"/>
      <c r="D25" s="303"/>
      <c r="E25" s="303"/>
      <c r="F25" s="303"/>
      <c r="G25" s="303"/>
      <c r="H25" s="303"/>
      <c r="I25" s="303"/>
      <c r="J25" s="303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- 31 maja 2021 r'!C54</f>
        <v>10</v>
      </c>
      <c r="D26" s="103">
        <f>'Dane - 31 maja 2021 r'!D54/'Dane - 31 maja 2021 r'!$B$3</f>
        <v>815989.09617742104</v>
      </c>
      <c r="E26" s="102">
        <f>'Dane - 31 maja 2021 r'!X54</f>
        <v>1</v>
      </c>
      <c r="F26" s="103">
        <f>'Dane - 31 maja 2021 r'!Y54/'Dane - 31 maja 2021 r'!$B$3</f>
        <v>251380.99632230023</v>
      </c>
      <c r="G26" s="102">
        <f>'Dane - 31 maja 2021 r'!AB54</f>
        <v>0</v>
      </c>
      <c r="H26" s="103">
        <f>'Dane - 31 maja 2021 r'!AD54/'Dane - 31 maja 2021 r'!$B$3</f>
        <v>0</v>
      </c>
      <c r="I26" s="102">
        <f>'Dane - 31 maja 2021 r'!AO54</f>
        <v>0</v>
      </c>
      <c r="J26" s="103">
        <f>'Dane - 31 maja 2021 r'!AP54/'Dane - 31 maja 2021 r'!$B$3</f>
        <v>0</v>
      </c>
      <c r="K26" s="193">
        <v>1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304" t="s">
        <v>191</v>
      </c>
      <c r="B27" s="305"/>
      <c r="C27" s="192"/>
      <c r="D27" s="192"/>
      <c r="E27" s="192"/>
      <c r="F27" s="192"/>
      <c r="G27" s="192"/>
      <c r="H27" s="192"/>
      <c r="I27" s="192"/>
      <c r="J27" s="192"/>
      <c r="K27" s="109">
        <v>259996</v>
      </c>
      <c r="L27" s="202">
        <f>'Dane - 31 maja 2021 r'!AP54/'Dane - 31 maja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maja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2022-07-14T08:48:46Z</dcterms:modified>
</cp:coreProperties>
</file>