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alcChain.xml" ContentType="application/vnd.openxmlformats-officedocument.spreadsheetml.calcChain+xml"/>
  <Override PartName="/xl/attachedToolbars.bin" ContentType="application/vnd.ms-excel.attachedToolbars"/>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901"/>
  <workbookPr date1904="1" showObjects="placeholders" codeName="ThisWorkbook"/>
  <mc:AlternateContent xmlns:mc="http://schemas.openxmlformats.org/markup-compatibility/2006">
    <mc:Choice Requires="x15">
      <x15ac:absPath xmlns:x15ac="http://schemas.microsoft.com/office/spreadsheetml/2010/11/ac" url="C:\Users\Dyrektor ZSP\Desktop\CEAorg\2021-2022\arkusze2021\arkusze2021\"/>
    </mc:Choice>
  </mc:AlternateContent>
  <xr:revisionPtr revIDLastSave="0" documentId="13_ncr:1_{7803DB8B-1A83-498F-9C86-D95B660E9801}" xr6:coauthVersionLast="46" xr6:coauthVersionMax="46" xr10:uidLastSave="{00000000-0000-0000-0000-000000000000}"/>
  <bookViews>
    <workbookView xWindow="-120" yWindow="-120" windowWidth="29040" windowHeight="16440" tabRatio="776" activeTab="2" xr2:uid="{00000000-000D-0000-FFFF-FFFF00000000}"/>
  </bookViews>
  <sheets>
    <sheet name="Legenda" sheetId="193" r:id="rId1"/>
    <sheet name="słownik" sheetId="147" r:id="rId2"/>
    <sheet name="wizyt" sheetId="195" r:id="rId3"/>
    <sheet name="zestaw" sheetId="133" r:id="rId4"/>
    <sheet name="Załacznik" sheetId="199" r:id="rId5"/>
    <sheet name="Kalendarz" sheetId="202" r:id="rId6"/>
    <sheet name="kal.harm.szc." sheetId="203" r:id="rId7"/>
    <sheet name="pedag" sheetId="196" r:id="rId8"/>
    <sheet name="adm.i obs." sheetId="148" r:id="rId9"/>
    <sheet name="Liczbaucz" sheetId="151" r:id="rId10"/>
    <sheet name="Absolwenci" sheetId="187" r:id="rId11"/>
    <sheet name="Grupy" sheetId="192" r:id="rId12"/>
    <sheet name="Specyf ucz" sheetId="182" r:id="rId13"/>
    <sheet name="SPN" sheetId="200" state="hidden" r:id="rId14"/>
    <sheet name="SPN stary " sheetId="180" state="hidden" r:id="rId15"/>
    <sheet name="SPN przejsc" sheetId="198" state="hidden" r:id="rId16"/>
    <sheet name="SPN n" sheetId="204" r:id="rId17"/>
    <sheet name="SPN eksp" sheetId="201" r:id="rId18"/>
    <sheet name="Zestawienia" sheetId="149" r:id="rId19"/>
  </sheets>
  <definedNames>
    <definedName name="_xlnm._FilterDatabase" localSheetId="11" hidden="1">Grupy!$C$47:$G$48</definedName>
    <definedName name="_xlnm.Print_Area" localSheetId="10">Absolwenci!$B$1:$F$9</definedName>
    <definedName name="_xlnm.Print_Area" localSheetId="8">'adm.i obs.'!$A$1:$N$17</definedName>
    <definedName name="_xlnm.Print_Area" localSheetId="11">Grupy!$A$1:$AH$44</definedName>
    <definedName name="_xlnm.Print_Area" localSheetId="6">kal.harm.szc.!$A$1:$H$12</definedName>
    <definedName name="_xlnm.Print_Area" localSheetId="5">Kalendarz!$A$1:$G$52</definedName>
    <definedName name="_xlnm.Print_Area" localSheetId="0">Legenda!$A$1:$D$36</definedName>
    <definedName name="_xlnm.Print_Area" localSheetId="9">Liczbaucz!$B$2:$I$10</definedName>
    <definedName name="_xlnm.Print_Area" localSheetId="1">słownik!$A$1:$J$50</definedName>
    <definedName name="_xlnm.Print_Area" localSheetId="12">'Specyf ucz'!$B$1:$H$11</definedName>
    <definedName name="_xlnm.Print_Area" localSheetId="13">SPN!$B$1:$L$45</definedName>
    <definedName name="_xlnm.Print_Area" localSheetId="17">'SPN eksp'!$B$1:$M$45</definedName>
    <definedName name="_xlnm.Print_Area" localSheetId="16">'SPN n'!$B$1:$L$45</definedName>
    <definedName name="_xlnm.Print_Area" localSheetId="15">'SPN przejsc'!$B$1:$J$45</definedName>
    <definedName name="_xlnm.Print_Area" localSheetId="14">'SPN stary '!$B$1:$J$49</definedName>
    <definedName name="_xlnm.Print_Area" localSheetId="2">wizyt!$A$1:$J$49</definedName>
    <definedName name="_xlnm.Print_Area" localSheetId="4">Załacznik!$B$1:$K$51</definedName>
    <definedName name="_xlnm.Print_Area" localSheetId="3">zestaw!$A$1:$J$35</definedName>
    <definedName name="_xlnm.Print_Area" localSheetId="18">Zestawienia!$A$1:$L$53</definedName>
    <definedName name="SSLink0" localSheetId="6">#REF!</definedName>
    <definedName name="SSLink0" localSheetId="5">Kalendarz!#REF!</definedName>
    <definedName name="SSLink0" localSheetId="16">#REF!</definedName>
    <definedName name="SSLink0">#REF!</definedName>
  </definedNames>
  <calcPr calcId="191029"/>
  <customWorkbookViews>
    <customWorkbookView name="ukryte kolumny I - VI" guid="{39E4F100-455C-11D4-B2AB-AB6FCDBCDE25}" includePrintSettings="0" maximized="1" windowWidth="796" windowHeight="438" tabRatio="602" activeSheetId="94" showObjects="placeholders"/>
    <customWorkbookView name="pełny widok" guid="{39E4F101-455C-11D4-B2AB-AB6FCDBCDE25}" includePrintSettings="0" includeHiddenRowCol="0" maximized="1" windowWidth="796" windowHeight="438" tabRatio="602" activeSheetId="94" showObjects="placeholders"/>
  </customWorkbookViews>
</workbook>
</file>

<file path=xl/calcChain.xml><?xml version="1.0" encoding="utf-8"?>
<calcChain xmlns="http://schemas.openxmlformats.org/spreadsheetml/2006/main">
  <c r="J20" i="149" l="1"/>
  <c r="F30" i="202"/>
  <c r="F23" i="202"/>
  <c r="K37" i="199"/>
  <c r="K39" i="199"/>
  <c r="G2" i="182" l="1"/>
  <c r="J45" i="204"/>
  <c r="J44" i="204"/>
  <c r="J43" i="204"/>
  <c r="J42" i="204"/>
  <c r="J41" i="204"/>
  <c r="J40" i="204"/>
  <c r="J39" i="204"/>
  <c r="J38" i="204"/>
  <c r="J37" i="204"/>
  <c r="J36" i="204"/>
  <c r="J34" i="204"/>
  <c r="J33" i="204"/>
  <c r="J32" i="204"/>
  <c r="J31" i="204"/>
  <c r="J30" i="204"/>
  <c r="J29" i="204"/>
  <c r="J28" i="204"/>
  <c r="J27" i="204"/>
  <c r="J26" i="204"/>
  <c r="J25" i="204"/>
  <c r="J24" i="204"/>
  <c r="J23" i="204"/>
  <c r="J21" i="204"/>
  <c r="J20" i="204"/>
  <c r="J19" i="204"/>
  <c r="J18" i="204"/>
  <c r="I17" i="204"/>
  <c r="I11" i="204" s="1"/>
  <c r="I10" i="204" s="1"/>
  <c r="H17" i="204"/>
  <c r="G17" i="204"/>
  <c r="G11" i="204" s="1"/>
  <c r="F17" i="204"/>
  <c r="E17" i="204"/>
  <c r="E11" i="204" s="1"/>
  <c r="E10" i="204" s="1"/>
  <c r="D17" i="204"/>
  <c r="J16" i="204"/>
  <c r="J15" i="204"/>
  <c r="J14" i="204"/>
  <c r="I12" i="204"/>
  <c r="H12" i="204"/>
  <c r="G12" i="204"/>
  <c r="F12" i="204"/>
  <c r="E12" i="204"/>
  <c r="D12" i="204"/>
  <c r="H11" i="204"/>
  <c r="H10" i="204" s="1"/>
  <c r="F11" i="204"/>
  <c r="D11" i="204"/>
  <c r="B3" i="204"/>
  <c r="K2" i="204"/>
  <c r="C1" i="204"/>
  <c r="E5" i="187"/>
  <c r="F5" i="187"/>
  <c r="D5" i="187"/>
  <c r="AB400" i="196"/>
  <c r="Y400" i="196"/>
  <c r="AB399" i="196"/>
  <c r="Y399" i="196"/>
  <c r="AB398" i="196"/>
  <c r="Y398" i="196"/>
  <c r="AB397" i="196"/>
  <c r="Y397" i="196"/>
  <c r="AB396" i="196"/>
  <c r="Y396" i="196"/>
  <c r="AB395" i="196"/>
  <c r="Y395" i="196"/>
  <c r="AB394" i="196"/>
  <c r="Y394" i="196"/>
  <c r="AC393" i="196"/>
  <c r="AC394" i="196" s="1"/>
  <c r="AC395" i="196" s="1"/>
  <c r="AC396" i="196" s="1"/>
  <c r="AC397" i="196" s="1"/>
  <c r="AC398" i="196" s="1"/>
  <c r="AC399" i="196" s="1"/>
  <c r="AC400" i="196" s="1"/>
  <c r="S393" i="196"/>
  <c r="AB392" i="196"/>
  <c r="Y392" i="196"/>
  <c r="AB391" i="196"/>
  <c r="Y391" i="196"/>
  <c r="AB390" i="196"/>
  <c r="Y390" i="196"/>
  <c r="AB389" i="196"/>
  <c r="Y389" i="196"/>
  <c r="AB388" i="196"/>
  <c r="Y388" i="196"/>
  <c r="AB387" i="196"/>
  <c r="Y387" i="196"/>
  <c r="AB386" i="196"/>
  <c r="Y386" i="196"/>
  <c r="AC385" i="196"/>
  <c r="AC386" i="196" s="1"/>
  <c r="AC387" i="196" s="1"/>
  <c r="AC388" i="196" s="1"/>
  <c r="AC389" i="196" s="1"/>
  <c r="AC390" i="196" s="1"/>
  <c r="AC391" i="196" s="1"/>
  <c r="AC392" i="196" s="1"/>
  <c r="S385" i="196"/>
  <c r="U385" i="196" s="1"/>
  <c r="J12" i="204" l="1"/>
  <c r="F10" i="204"/>
  <c r="J11" i="204"/>
  <c r="G10" i="204"/>
  <c r="D10" i="204"/>
  <c r="J17" i="204"/>
  <c r="V385" i="196"/>
  <c r="W385" i="196" s="1"/>
  <c r="V393" i="196"/>
  <c r="W393" i="196" s="1"/>
  <c r="U393" i="196"/>
  <c r="U398" i="196" s="1"/>
  <c r="U390" i="196"/>
  <c r="J10" i="204" l="1"/>
  <c r="P1" i="192" l="1"/>
  <c r="AH44" i="192"/>
  <c r="AH11" i="192"/>
  <c r="AH12" i="192"/>
  <c r="AH13" i="192"/>
  <c r="AH14" i="192"/>
  <c r="AH15" i="192"/>
  <c r="AH16" i="192"/>
  <c r="AH17" i="192"/>
  <c r="AH18" i="192"/>
  <c r="AH19" i="192"/>
  <c r="AH20" i="192"/>
  <c r="AH21" i="192"/>
  <c r="AH22" i="192"/>
  <c r="AH23" i="192"/>
  <c r="AH24" i="192"/>
  <c r="AH25" i="192"/>
  <c r="AH26" i="192"/>
  <c r="AH27" i="192"/>
  <c r="AH28" i="192"/>
  <c r="AH29" i="192"/>
  <c r="AH30" i="192"/>
  <c r="AH31" i="192"/>
  <c r="AH32" i="192"/>
  <c r="AH33" i="192"/>
  <c r="AH34" i="192"/>
  <c r="AH35" i="192"/>
  <c r="AH36" i="192"/>
  <c r="AH37" i="192"/>
  <c r="AH38" i="192"/>
  <c r="AH39" i="192"/>
  <c r="AH40" i="192"/>
  <c r="AH41" i="192"/>
  <c r="AH42" i="192"/>
  <c r="AH43" i="192"/>
  <c r="AH10" i="192"/>
  <c r="AE8" i="192"/>
  <c r="G8" i="192"/>
  <c r="K8" i="192"/>
  <c r="O8" i="192"/>
  <c r="S8" i="192"/>
  <c r="W8" i="192"/>
  <c r="AA8" i="192"/>
  <c r="C8" i="192"/>
  <c r="AA5" i="192"/>
  <c r="S5" i="192"/>
  <c r="K5" i="192"/>
  <c r="C5" i="192"/>
  <c r="AA4" i="192"/>
  <c r="S4" i="192"/>
  <c r="AH8" i="192" l="1"/>
  <c r="F2" i="151"/>
  <c r="G4" i="151" l="1"/>
  <c r="I23" i="133" s="1"/>
  <c r="H3" i="203" l="1"/>
  <c r="H1" i="203"/>
  <c r="G1" i="203"/>
  <c r="B2" i="203"/>
  <c r="D7" i="151" l="1"/>
  <c r="E7" i="151"/>
  <c r="E8" i="151" s="1"/>
  <c r="F7" i="151"/>
  <c r="F9" i="151" s="1"/>
  <c r="D8" i="151" l="1"/>
  <c r="K4" i="192"/>
  <c r="D9" i="151"/>
  <c r="E9" i="151"/>
  <c r="F8" i="151"/>
  <c r="K30" i="201"/>
  <c r="K15" i="201"/>
  <c r="J1" i="148"/>
  <c r="M1" i="148"/>
  <c r="F9" i="199"/>
  <c r="D9" i="199"/>
  <c r="C2" i="133"/>
  <c r="B2" i="133"/>
  <c r="T1" i="196"/>
  <c r="W1" i="196"/>
  <c r="C3" i="202"/>
  <c r="G2" i="202"/>
  <c r="B1" i="202"/>
  <c r="F52" i="202"/>
  <c r="F19" i="202"/>
  <c r="J8" i="201" l="1"/>
  <c r="H8" i="204"/>
  <c r="F8" i="201"/>
  <c r="D8" i="204"/>
  <c r="F8" i="204"/>
  <c r="H8" i="201"/>
  <c r="D8" i="201"/>
  <c r="E8" i="201"/>
  <c r="I8" i="204"/>
  <c r="E8" i="204"/>
  <c r="G8" i="201"/>
  <c r="G8" i="204"/>
  <c r="I8" i="201"/>
  <c r="F29" i="202"/>
  <c r="K38" i="204" l="1"/>
  <c r="K42" i="204"/>
  <c r="K24" i="204"/>
  <c r="K28" i="204"/>
  <c r="K32" i="204"/>
  <c r="K15" i="204"/>
  <c r="K19" i="204"/>
  <c r="K37" i="204"/>
  <c r="K36" i="204"/>
  <c r="K23" i="204"/>
  <c r="K14" i="204"/>
  <c r="K39" i="204"/>
  <c r="K43" i="204"/>
  <c r="K25" i="204"/>
  <c r="K29" i="204"/>
  <c r="K33" i="204"/>
  <c r="K16" i="204"/>
  <c r="K20" i="204"/>
  <c r="K41" i="204"/>
  <c r="K31" i="204"/>
  <c r="K18" i="204"/>
  <c r="K45" i="204"/>
  <c r="K40" i="204"/>
  <c r="K44" i="204"/>
  <c r="K26" i="204"/>
  <c r="K30" i="204"/>
  <c r="K34" i="204"/>
  <c r="K17" i="204"/>
  <c r="K21" i="204"/>
  <c r="K27" i="204"/>
  <c r="L40" i="201"/>
  <c r="L44" i="201"/>
  <c r="L25" i="201"/>
  <c r="L29" i="201"/>
  <c r="L33" i="201"/>
  <c r="L16" i="201"/>
  <c r="L20" i="201"/>
  <c r="L41" i="201"/>
  <c r="L45" i="201"/>
  <c r="L26" i="201"/>
  <c r="L30" i="201"/>
  <c r="L34" i="201"/>
  <c r="L21" i="201"/>
  <c r="L39" i="201"/>
  <c r="L24" i="201"/>
  <c r="L32" i="201"/>
  <c r="L19" i="201"/>
  <c r="L37" i="201"/>
  <c r="L42" i="201"/>
  <c r="L36" i="201"/>
  <c r="L27" i="201"/>
  <c r="L31" i="201"/>
  <c r="L23" i="201"/>
  <c r="L18" i="201"/>
  <c r="L14" i="201"/>
  <c r="L38" i="201"/>
  <c r="L43" i="201"/>
  <c r="L28" i="201"/>
  <c r="L15" i="201"/>
  <c r="E37" i="202"/>
  <c r="E40" i="202"/>
  <c r="E36" i="202"/>
  <c r="E39" i="202"/>
  <c r="E35" i="202"/>
  <c r="E38" i="202"/>
  <c r="E34" i="202"/>
  <c r="K11" i="204" l="1"/>
  <c r="K12" i="204"/>
  <c r="E17" i="201"/>
  <c r="F17" i="201"/>
  <c r="G17" i="201"/>
  <c r="H17" i="201"/>
  <c r="I17" i="201"/>
  <c r="J17" i="201"/>
  <c r="D17" i="201"/>
  <c r="D12" i="201"/>
  <c r="D10" i="201" s="1"/>
  <c r="E11" i="201"/>
  <c r="F11" i="201"/>
  <c r="G11" i="201"/>
  <c r="G10" i="201" s="1"/>
  <c r="H11" i="201"/>
  <c r="H10" i="201" s="1"/>
  <c r="I11" i="201"/>
  <c r="J11" i="201"/>
  <c r="D11" i="201"/>
  <c r="I12" i="201"/>
  <c r="I10" i="201" s="1"/>
  <c r="K45" i="201"/>
  <c r="K44" i="201"/>
  <c r="K43" i="201"/>
  <c r="K42" i="201"/>
  <c r="K41" i="201"/>
  <c r="K40" i="201"/>
  <c r="K39" i="201"/>
  <c r="K38" i="201"/>
  <c r="K37" i="201"/>
  <c r="K36" i="201"/>
  <c r="K34" i="201"/>
  <c r="K33" i="201"/>
  <c r="K32" i="201"/>
  <c r="K31" i="201"/>
  <c r="K29" i="201"/>
  <c r="K28" i="201"/>
  <c r="K27" i="201"/>
  <c r="K26" i="201"/>
  <c r="K25" i="201"/>
  <c r="K24" i="201"/>
  <c r="K23" i="201"/>
  <c r="K21" i="201"/>
  <c r="K20" i="201"/>
  <c r="K19" i="201"/>
  <c r="K18" i="201"/>
  <c r="K16" i="201"/>
  <c r="K14" i="201"/>
  <c r="J12" i="201"/>
  <c r="H12" i="201"/>
  <c r="G12" i="201"/>
  <c r="F12" i="201"/>
  <c r="F10" i="201" s="1"/>
  <c r="E12" i="201"/>
  <c r="E10" i="201" s="1"/>
  <c r="B3" i="201"/>
  <c r="L2" i="201"/>
  <c r="C1" i="201"/>
  <c r="K10" i="204" l="1"/>
  <c r="J10" i="201"/>
  <c r="K10" i="201" s="1"/>
  <c r="L17" i="201"/>
  <c r="L11" i="201" s="1"/>
  <c r="K17" i="201"/>
  <c r="K11" i="201"/>
  <c r="L12" i="201"/>
  <c r="K12" i="201"/>
  <c r="L10" i="201" l="1"/>
  <c r="G12" i="200"/>
  <c r="H12" i="200"/>
  <c r="H10" i="200" s="1"/>
  <c r="G11" i="200"/>
  <c r="H11" i="200"/>
  <c r="K45" i="200"/>
  <c r="J45" i="200"/>
  <c r="K44" i="200"/>
  <c r="J44" i="200"/>
  <c r="K43" i="200"/>
  <c r="J43" i="200"/>
  <c r="K42" i="200"/>
  <c r="J42" i="200"/>
  <c r="K41" i="200"/>
  <c r="J41" i="200"/>
  <c r="K40" i="200"/>
  <c r="J40" i="200"/>
  <c r="K39" i="200"/>
  <c r="J39" i="200"/>
  <c r="K38" i="200"/>
  <c r="J38" i="200"/>
  <c r="K37" i="200"/>
  <c r="J37" i="200"/>
  <c r="K36" i="200"/>
  <c r="J36" i="200"/>
  <c r="K34" i="200"/>
  <c r="J34" i="200"/>
  <c r="K33" i="200"/>
  <c r="J33" i="200"/>
  <c r="K32" i="200"/>
  <c r="J32" i="200"/>
  <c r="K31" i="200"/>
  <c r="J31" i="200"/>
  <c r="K30" i="200"/>
  <c r="J30" i="200"/>
  <c r="K29" i="200"/>
  <c r="J29" i="200"/>
  <c r="K28" i="200"/>
  <c r="J28" i="200"/>
  <c r="K27" i="200"/>
  <c r="J27" i="200"/>
  <c r="K26" i="200"/>
  <c r="J26" i="200"/>
  <c r="K25" i="200"/>
  <c r="J25" i="200"/>
  <c r="K24" i="200"/>
  <c r="J24" i="200"/>
  <c r="K23" i="200"/>
  <c r="J23" i="200"/>
  <c r="K21" i="200"/>
  <c r="J21" i="200"/>
  <c r="K20" i="200"/>
  <c r="J20" i="200"/>
  <c r="K19" i="200"/>
  <c r="J19" i="200"/>
  <c r="K18" i="200"/>
  <c r="J18" i="200"/>
  <c r="K17" i="200"/>
  <c r="J17" i="200"/>
  <c r="K16" i="200"/>
  <c r="J16" i="200"/>
  <c r="K15" i="200"/>
  <c r="J15" i="200"/>
  <c r="K14" i="200"/>
  <c r="J14" i="200"/>
  <c r="I12" i="200"/>
  <c r="F12" i="200"/>
  <c r="E12" i="200"/>
  <c r="D12" i="200"/>
  <c r="I11" i="200"/>
  <c r="I10" i="200" s="1"/>
  <c r="F11" i="200"/>
  <c r="E11" i="200"/>
  <c r="D11" i="200"/>
  <c r="D10" i="200" s="1"/>
  <c r="B3" i="200"/>
  <c r="K2" i="200"/>
  <c r="C1" i="200"/>
  <c r="K12" i="200" l="1"/>
  <c r="G10" i="200"/>
  <c r="K11" i="200"/>
  <c r="K10" i="200" s="1"/>
  <c r="E10" i="200"/>
  <c r="F10" i="200"/>
  <c r="J11" i="200"/>
  <c r="J12" i="200"/>
  <c r="AB360" i="196"/>
  <c r="Y360" i="196"/>
  <c r="AB359" i="196"/>
  <c r="Y359" i="196"/>
  <c r="AB358" i="196"/>
  <c r="Y358" i="196"/>
  <c r="AB357" i="196"/>
  <c r="Y357" i="196"/>
  <c r="AB356" i="196"/>
  <c r="Y356" i="196"/>
  <c r="AB355" i="196"/>
  <c r="Y355" i="196"/>
  <c r="AB354" i="196"/>
  <c r="Y354" i="196"/>
  <c r="AC353" i="196"/>
  <c r="AC354" i="196" s="1"/>
  <c r="AC355" i="196" s="1"/>
  <c r="AC356" i="196" s="1"/>
  <c r="AC357" i="196" s="1"/>
  <c r="AC358" i="196" s="1"/>
  <c r="AC359" i="196" s="1"/>
  <c r="AC360" i="196" s="1"/>
  <c r="S353" i="196"/>
  <c r="U353" i="196" s="1"/>
  <c r="U358" i="196" s="1"/>
  <c r="AB352" i="196"/>
  <c r="Y352" i="196"/>
  <c r="AB351" i="196"/>
  <c r="Y351" i="196"/>
  <c r="AB350" i="196"/>
  <c r="Y350" i="196"/>
  <c r="AB349" i="196"/>
  <c r="Y349" i="196"/>
  <c r="AB348" i="196"/>
  <c r="Y348" i="196"/>
  <c r="AB347" i="196"/>
  <c r="Y347" i="196"/>
  <c r="AB346" i="196"/>
  <c r="Y346" i="196"/>
  <c r="AC345" i="196"/>
  <c r="AC346" i="196" s="1"/>
  <c r="AC347" i="196" s="1"/>
  <c r="AC348" i="196" s="1"/>
  <c r="AC349" i="196" s="1"/>
  <c r="AC350" i="196" s="1"/>
  <c r="AC351" i="196" s="1"/>
  <c r="AC352" i="196" s="1"/>
  <c r="S345" i="196"/>
  <c r="U345" i="196" s="1"/>
  <c r="U350" i="196" s="1"/>
  <c r="AB344" i="196"/>
  <c r="Y344" i="196"/>
  <c r="AB343" i="196"/>
  <c r="Y343" i="196"/>
  <c r="AB342" i="196"/>
  <c r="Y342" i="196"/>
  <c r="AB341" i="196"/>
  <c r="Y341" i="196"/>
  <c r="AB340" i="196"/>
  <c r="Y340" i="196"/>
  <c r="AB339" i="196"/>
  <c r="Y339" i="196"/>
  <c r="AB338" i="196"/>
  <c r="Y338" i="196"/>
  <c r="AC337" i="196"/>
  <c r="AC338" i="196" s="1"/>
  <c r="AC339" i="196" s="1"/>
  <c r="AC340" i="196" s="1"/>
  <c r="AC341" i="196" s="1"/>
  <c r="AC342" i="196" s="1"/>
  <c r="AC343" i="196" s="1"/>
  <c r="AC344" i="196" s="1"/>
  <c r="S337" i="196"/>
  <c r="U337" i="196" s="1"/>
  <c r="U342" i="196" s="1"/>
  <c r="AB336" i="196"/>
  <c r="Y336" i="196"/>
  <c r="AB335" i="196"/>
  <c r="Y335" i="196"/>
  <c r="AB334" i="196"/>
  <c r="Y334" i="196"/>
  <c r="AB333" i="196"/>
  <c r="Y333" i="196"/>
  <c r="AB332" i="196"/>
  <c r="Y332" i="196"/>
  <c r="AB331" i="196"/>
  <c r="Y331" i="196"/>
  <c r="AB330" i="196"/>
  <c r="Y330" i="196"/>
  <c r="AC329" i="196"/>
  <c r="AC330" i="196" s="1"/>
  <c r="AC331" i="196" s="1"/>
  <c r="AC332" i="196" s="1"/>
  <c r="AC333" i="196" s="1"/>
  <c r="AC334" i="196" s="1"/>
  <c r="AC335" i="196" s="1"/>
  <c r="AC336" i="196" s="1"/>
  <c r="S329" i="196"/>
  <c r="U329" i="196" s="1"/>
  <c r="U334" i="196" s="1"/>
  <c r="J10" i="200" l="1"/>
  <c r="T329" i="196"/>
  <c r="V329" i="196" s="1"/>
  <c r="W329" i="196" s="1"/>
  <c r="T337" i="196"/>
  <c r="V337" i="196" s="1"/>
  <c r="W337" i="196" s="1"/>
  <c r="T345" i="196"/>
  <c r="V345" i="196" s="1"/>
  <c r="W345" i="196" s="1"/>
  <c r="T353" i="196"/>
  <c r="V353" i="196" s="1"/>
  <c r="W353" i="196" s="1"/>
  <c r="J5" i="199"/>
  <c r="B3" i="199"/>
  <c r="K1" i="199"/>
  <c r="K36" i="199"/>
  <c r="K35" i="199"/>
  <c r="K34" i="199"/>
  <c r="K33" i="199"/>
  <c r="K31" i="199"/>
  <c r="K29" i="199"/>
  <c r="J26" i="199"/>
  <c r="I26" i="199"/>
  <c r="K24" i="199"/>
  <c r="K21" i="199"/>
  <c r="K20" i="199"/>
  <c r="K19" i="199"/>
  <c r="K18" i="199"/>
  <c r="K16" i="199"/>
  <c r="K14" i="199"/>
  <c r="J12" i="199"/>
  <c r="I12" i="199"/>
  <c r="K11" i="199"/>
  <c r="K26" i="199" l="1"/>
  <c r="K12" i="199"/>
  <c r="H11" i="199" l="1"/>
  <c r="I45" i="198"/>
  <c r="I44" i="198"/>
  <c r="I40" i="198"/>
  <c r="I34" i="198"/>
  <c r="I38" i="198"/>
  <c r="I39" i="198"/>
  <c r="I41" i="198"/>
  <c r="I42" i="198"/>
  <c r="I43" i="198"/>
  <c r="I37" i="198"/>
  <c r="I36" i="198"/>
  <c r="I25" i="198"/>
  <c r="I26" i="198"/>
  <c r="I27" i="198"/>
  <c r="I28" i="198"/>
  <c r="I29" i="198"/>
  <c r="I30" i="198"/>
  <c r="I31" i="198"/>
  <c r="I32" i="198"/>
  <c r="I33" i="198"/>
  <c r="I24" i="198"/>
  <c r="I23" i="198"/>
  <c r="I15" i="198"/>
  <c r="I16" i="198"/>
  <c r="I17" i="198"/>
  <c r="I18" i="198"/>
  <c r="I19" i="198"/>
  <c r="I20" i="198"/>
  <c r="I21" i="198"/>
  <c r="I14" i="198"/>
  <c r="F11" i="198"/>
  <c r="F12" i="198"/>
  <c r="H25" i="198"/>
  <c r="H26" i="198"/>
  <c r="H27" i="198"/>
  <c r="H28" i="198"/>
  <c r="H29" i="180"/>
  <c r="I29" i="180"/>
  <c r="H30" i="180"/>
  <c r="I30" i="180"/>
  <c r="H31" i="180"/>
  <c r="I31" i="180"/>
  <c r="AB63" i="196"/>
  <c r="Y63" i="196"/>
  <c r="AB62" i="196"/>
  <c r="Y62" i="196"/>
  <c r="AC61" i="196"/>
  <c r="AC62" i="196" s="1"/>
  <c r="AC63" i="196" s="1"/>
  <c r="AB61" i="196"/>
  <c r="Y61" i="196"/>
  <c r="AB59" i="196"/>
  <c r="Y59" i="196"/>
  <c r="AB58" i="196"/>
  <c r="Y58" i="196"/>
  <c r="AB57" i="196"/>
  <c r="Y57" i="196"/>
  <c r="AC56" i="196"/>
  <c r="AC57" i="196" s="1"/>
  <c r="AC58" i="196" s="1"/>
  <c r="AC59" i="196" s="1"/>
  <c r="S56" i="196"/>
  <c r="V56" i="196" s="1"/>
  <c r="W56" i="196" s="1"/>
  <c r="AB55" i="196"/>
  <c r="Y55" i="196"/>
  <c r="AB54" i="196"/>
  <c r="Y54" i="196"/>
  <c r="AC53" i="196"/>
  <c r="AC54" i="196" s="1"/>
  <c r="AC55" i="196" s="1"/>
  <c r="AB53" i="196"/>
  <c r="Y53" i="196"/>
  <c r="AB51" i="196"/>
  <c r="Y51" i="196"/>
  <c r="AB50" i="196"/>
  <c r="Y50" i="196"/>
  <c r="AB49" i="196"/>
  <c r="Y49" i="196"/>
  <c r="AC48" i="196"/>
  <c r="AC49" i="196" s="1"/>
  <c r="AC50" i="196" s="1"/>
  <c r="AC51" i="196" s="1"/>
  <c r="S48" i="196"/>
  <c r="V48" i="196" s="1"/>
  <c r="W48" i="196" s="1"/>
  <c r="AB47" i="196"/>
  <c r="Y47" i="196"/>
  <c r="AB46" i="196"/>
  <c r="Y46" i="196"/>
  <c r="AC45" i="196"/>
  <c r="AC46" i="196" s="1"/>
  <c r="AC47" i="196" s="1"/>
  <c r="AB45" i="196"/>
  <c r="Y45" i="196"/>
  <c r="AB43" i="196"/>
  <c r="Y43" i="196"/>
  <c r="AB42" i="196"/>
  <c r="Y42" i="196"/>
  <c r="AB41" i="196"/>
  <c r="Y41" i="196"/>
  <c r="AC40" i="196"/>
  <c r="AC41" i="196" s="1"/>
  <c r="AC42" i="196" s="1"/>
  <c r="AC43" i="196" s="1"/>
  <c r="S40" i="196"/>
  <c r="V40" i="196" s="1"/>
  <c r="W40" i="196" s="1"/>
  <c r="F10" i="198" l="1"/>
  <c r="U56" i="196"/>
  <c r="U48" i="196"/>
  <c r="U40" i="196"/>
  <c r="I12" i="198"/>
  <c r="I11" i="198"/>
  <c r="H20" i="180"/>
  <c r="I20" i="180"/>
  <c r="H34" i="198" l="1"/>
  <c r="H33" i="198"/>
  <c r="H32" i="198"/>
  <c r="H31" i="198"/>
  <c r="H30" i="198"/>
  <c r="H29" i="198"/>
  <c r="H45" i="198"/>
  <c r="H38" i="198"/>
  <c r="H39" i="198"/>
  <c r="H40" i="198"/>
  <c r="H41" i="198"/>
  <c r="H42" i="198"/>
  <c r="H43" i="198"/>
  <c r="H44" i="198"/>
  <c r="H37" i="198"/>
  <c r="H36" i="198"/>
  <c r="H24" i="198"/>
  <c r="H23" i="198"/>
  <c r="H16" i="198"/>
  <c r="H17" i="198"/>
  <c r="H18" i="198"/>
  <c r="H19" i="198"/>
  <c r="H20" i="198"/>
  <c r="H21" i="198"/>
  <c r="H15" i="198"/>
  <c r="H14" i="198"/>
  <c r="H26" i="180" l="1"/>
  <c r="I26" i="180"/>
  <c r="H27" i="180"/>
  <c r="I27" i="180"/>
  <c r="H28" i="180"/>
  <c r="I28" i="180"/>
  <c r="H40" i="180"/>
  <c r="I40" i="180"/>
  <c r="H41" i="180"/>
  <c r="I41" i="180"/>
  <c r="H42" i="180"/>
  <c r="I42" i="180"/>
  <c r="AB384" i="196"/>
  <c r="Y384" i="196"/>
  <c r="AB383" i="196"/>
  <c r="Y383" i="196"/>
  <c r="AB382" i="196"/>
  <c r="Y382" i="196"/>
  <c r="AB381" i="196"/>
  <c r="Y381" i="196"/>
  <c r="AB380" i="196"/>
  <c r="Y380" i="196"/>
  <c r="AB379" i="196"/>
  <c r="Y379" i="196"/>
  <c r="AB378" i="196"/>
  <c r="Y378" i="196"/>
  <c r="AC377" i="196"/>
  <c r="AC378" i="196" s="1"/>
  <c r="AC379" i="196" s="1"/>
  <c r="AC380" i="196" s="1"/>
  <c r="AC381" i="196" s="1"/>
  <c r="AC382" i="196" s="1"/>
  <c r="AC383" i="196" s="1"/>
  <c r="AC384" i="196" s="1"/>
  <c r="S377" i="196"/>
  <c r="AB376" i="196"/>
  <c r="Y376" i="196"/>
  <c r="AB375" i="196"/>
  <c r="Y375" i="196"/>
  <c r="AB374" i="196"/>
  <c r="Y374" i="196"/>
  <c r="AB373" i="196"/>
  <c r="Y373" i="196"/>
  <c r="AB372" i="196"/>
  <c r="Y372" i="196"/>
  <c r="AB371" i="196"/>
  <c r="Y371" i="196"/>
  <c r="AB370" i="196"/>
  <c r="Y370" i="196"/>
  <c r="AC369" i="196"/>
  <c r="AC370" i="196" s="1"/>
  <c r="AC371" i="196" s="1"/>
  <c r="AC372" i="196" s="1"/>
  <c r="AC373" i="196" s="1"/>
  <c r="AC374" i="196" s="1"/>
  <c r="AC375" i="196" s="1"/>
  <c r="AC376" i="196" s="1"/>
  <c r="S369" i="196"/>
  <c r="U369" i="196" s="1"/>
  <c r="U374" i="196" s="1"/>
  <c r="AB368" i="196"/>
  <c r="Y368" i="196"/>
  <c r="AB367" i="196"/>
  <c r="Y367" i="196"/>
  <c r="AB366" i="196"/>
  <c r="Y366" i="196"/>
  <c r="AB365" i="196"/>
  <c r="Y365" i="196"/>
  <c r="AB364" i="196"/>
  <c r="Y364" i="196"/>
  <c r="AB363" i="196"/>
  <c r="Y363" i="196"/>
  <c r="AB362" i="196"/>
  <c r="Y362" i="196"/>
  <c r="AC361" i="196"/>
  <c r="AC362" i="196" s="1"/>
  <c r="AC363" i="196" s="1"/>
  <c r="AC364" i="196" s="1"/>
  <c r="AC365" i="196" s="1"/>
  <c r="AC366" i="196" s="1"/>
  <c r="AC367" i="196" s="1"/>
  <c r="AC368" i="196" s="1"/>
  <c r="S361" i="196"/>
  <c r="AB328" i="196"/>
  <c r="Y328" i="196"/>
  <c r="AB327" i="196"/>
  <c r="Y327" i="196"/>
  <c r="AB326" i="196"/>
  <c r="Y326" i="196"/>
  <c r="AB325" i="196"/>
  <c r="Y325" i="196"/>
  <c r="AB324" i="196"/>
  <c r="Y324" i="196"/>
  <c r="AB323" i="196"/>
  <c r="Y323" i="196"/>
  <c r="AB322" i="196"/>
  <c r="Y322" i="196"/>
  <c r="AC321" i="196"/>
  <c r="AC322" i="196" s="1"/>
  <c r="AC323" i="196" s="1"/>
  <c r="AC324" i="196" s="1"/>
  <c r="AC325" i="196" s="1"/>
  <c r="AC326" i="196" s="1"/>
  <c r="AC327" i="196" s="1"/>
  <c r="AC328" i="196" s="1"/>
  <c r="S321" i="196"/>
  <c r="U321" i="196" s="1"/>
  <c r="U326" i="196" s="1"/>
  <c r="AB320" i="196"/>
  <c r="Y320" i="196"/>
  <c r="AB319" i="196"/>
  <c r="Y319" i="196"/>
  <c r="AB318" i="196"/>
  <c r="Y318" i="196"/>
  <c r="AB317" i="196"/>
  <c r="Y317" i="196"/>
  <c r="AB316" i="196"/>
  <c r="Y316" i="196"/>
  <c r="AB315" i="196"/>
  <c r="Y315" i="196"/>
  <c r="AB314" i="196"/>
  <c r="Y314" i="196"/>
  <c r="AC313" i="196"/>
  <c r="AC314" i="196" s="1"/>
  <c r="AC315" i="196" s="1"/>
  <c r="AC316" i="196" s="1"/>
  <c r="AC317" i="196" s="1"/>
  <c r="AC318" i="196" s="1"/>
  <c r="AC319" i="196" s="1"/>
  <c r="AC320" i="196" s="1"/>
  <c r="S313" i="196"/>
  <c r="T313" i="196" s="1"/>
  <c r="AB312" i="196"/>
  <c r="Y312" i="196"/>
  <c r="AB311" i="196"/>
  <c r="Y311" i="196"/>
  <c r="AB310" i="196"/>
  <c r="Y310" i="196"/>
  <c r="AB309" i="196"/>
  <c r="Y309" i="196"/>
  <c r="AB308" i="196"/>
  <c r="Y308" i="196"/>
  <c r="AB307" i="196"/>
  <c r="Y307" i="196"/>
  <c r="AB306" i="196"/>
  <c r="Y306" i="196"/>
  <c r="AC305" i="196"/>
  <c r="AC306" i="196" s="1"/>
  <c r="AC307" i="196" s="1"/>
  <c r="AC308" i="196" s="1"/>
  <c r="AC309" i="196" s="1"/>
  <c r="AC310" i="196" s="1"/>
  <c r="AC311" i="196" s="1"/>
  <c r="AC312" i="196" s="1"/>
  <c r="S305" i="196"/>
  <c r="AB304" i="196"/>
  <c r="Y304" i="196"/>
  <c r="AB303" i="196"/>
  <c r="Y303" i="196"/>
  <c r="AB302" i="196"/>
  <c r="Y302" i="196"/>
  <c r="AB301" i="196"/>
  <c r="Y301" i="196"/>
  <c r="AB300" i="196"/>
  <c r="Y300" i="196"/>
  <c r="AB299" i="196"/>
  <c r="Y299" i="196"/>
  <c r="AB298" i="196"/>
  <c r="Y298" i="196"/>
  <c r="AC297" i="196"/>
  <c r="AC298" i="196" s="1"/>
  <c r="AC299" i="196" s="1"/>
  <c r="AC300" i="196" s="1"/>
  <c r="AC301" i="196" s="1"/>
  <c r="AC302" i="196" s="1"/>
  <c r="AC303" i="196" s="1"/>
  <c r="AC304" i="196" s="1"/>
  <c r="S297" i="196"/>
  <c r="AB296" i="196"/>
  <c r="Y296" i="196"/>
  <c r="AB295" i="196"/>
  <c r="Y295" i="196"/>
  <c r="AB294" i="196"/>
  <c r="Y294" i="196"/>
  <c r="AB293" i="196"/>
  <c r="Y293" i="196"/>
  <c r="AB292" i="196"/>
  <c r="Y292" i="196"/>
  <c r="AB291" i="196"/>
  <c r="Y291" i="196"/>
  <c r="AB290" i="196"/>
  <c r="Y290" i="196"/>
  <c r="AC289" i="196"/>
  <c r="AC290" i="196" s="1"/>
  <c r="AC291" i="196" s="1"/>
  <c r="AC292" i="196" s="1"/>
  <c r="AC293" i="196" s="1"/>
  <c r="AC294" i="196" s="1"/>
  <c r="AC295" i="196" s="1"/>
  <c r="AC296" i="196" s="1"/>
  <c r="S289" i="196"/>
  <c r="AB288" i="196"/>
  <c r="Y288" i="196"/>
  <c r="AB287" i="196"/>
  <c r="Y287" i="196"/>
  <c r="AB286" i="196"/>
  <c r="Y286" i="196"/>
  <c r="AB285" i="196"/>
  <c r="Y285" i="196"/>
  <c r="AB284" i="196"/>
  <c r="Y284" i="196"/>
  <c r="AB283" i="196"/>
  <c r="Y283" i="196"/>
  <c r="AB282" i="196"/>
  <c r="Y282" i="196"/>
  <c r="AC281" i="196"/>
  <c r="AC282" i="196" s="1"/>
  <c r="AC283" i="196" s="1"/>
  <c r="AC284" i="196" s="1"/>
  <c r="AC285" i="196" s="1"/>
  <c r="AC286" i="196" s="1"/>
  <c r="AC287" i="196" s="1"/>
  <c r="AC288" i="196" s="1"/>
  <c r="S281" i="196"/>
  <c r="U281" i="196" s="1"/>
  <c r="U286" i="196" s="1"/>
  <c r="AB280" i="196"/>
  <c r="Y280" i="196"/>
  <c r="AB279" i="196"/>
  <c r="Y279" i="196"/>
  <c r="AB278" i="196"/>
  <c r="Y278" i="196"/>
  <c r="AB277" i="196"/>
  <c r="Y277" i="196"/>
  <c r="AB276" i="196"/>
  <c r="Y276" i="196"/>
  <c r="AB275" i="196"/>
  <c r="Y275" i="196"/>
  <c r="AB274" i="196"/>
  <c r="Y274" i="196"/>
  <c r="AC273" i="196"/>
  <c r="AC274" i="196" s="1"/>
  <c r="AC275" i="196" s="1"/>
  <c r="AC276" i="196" s="1"/>
  <c r="AC277" i="196" s="1"/>
  <c r="AC278" i="196" s="1"/>
  <c r="AC279" i="196" s="1"/>
  <c r="AC280" i="196" s="1"/>
  <c r="S273" i="196"/>
  <c r="T273" i="196" s="1"/>
  <c r="C44" i="149"/>
  <c r="D44" i="149"/>
  <c r="F44" i="149" s="1"/>
  <c r="C45" i="149"/>
  <c r="D45" i="149"/>
  <c r="F45" i="149" s="1"/>
  <c r="C46" i="149"/>
  <c r="D46" i="149"/>
  <c r="E46" i="149" s="1"/>
  <c r="C47" i="149"/>
  <c r="D47" i="149"/>
  <c r="E47" i="149" s="1"/>
  <c r="C48" i="149"/>
  <c r="D48" i="149"/>
  <c r="F48" i="149" s="1"/>
  <c r="C49" i="149"/>
  <c r="D49" i="149"/>
  <c r="F49" i="149" s="1"/>
  <c r="C50" i="149"/>
  <c r="D50" i="149"/>
  <c r="F50" i="149" s="1"/>
  <c r="C51" i="149"/>
  <c r="D51" i="149"/>
  <c r="E51" i="149" s="1"/>
  <c r="C52" i="149"/>
  <c r="D52" i="149"/>
  <c r="F52" i="149" s="1"/>
  <c r="C7" i="149"/>
  <c r="D7" i="149"/>
  <c r="F7" i="149" s="1"/>
  <c r="C8" i="149"/>
  <c r="D8" i="149"/>
  <c r="E8" i="149" s="1"/>
  <c r="C9" i="149"/>
  <c r="D9" i="149"/>
  <c r="E9" i="149" s="1"/>
  <c r="C10" i="149"/>
  <c r="D10" i="149"/>
  <c r="E10" i="149" s="1"/>
  <c r="C11" i="149"/>
  <c r="D11" i="149"/>
  <c r="E11" i="149" s="1"/>
  <c r="C12" i="149"/>
  <c r="D12" i="149"/>
  <c r="E12" i="149" s="1"/>
  <c r="C13" i="149"/>
  <c r="D13" i="149"/>
  <c r="E13" i="149" s="1"/>
  <c r="C14" i="149"/>
  <c r="D14" i="149"/>
  <c r="E14" i="149" s="1"/>
  <c r="C15" i="149"/>
  <c r="D15" i="149"/>
  <c r="E15" i="149" s="1"/>
  <c r="C16" i="149"/>
  <c r="D16" i="149"/>
  <c r="E16" i="149" s="1"/>
  <c r="C17" i="149"/>
  <c r="D17" i="149"/>
  <c r="F17" i="149" s="1"/>
  <c r="C18" i="149"/>
  <c r="D18" i="149"/>
  <c r="E18" i="149" s="1"/>
  <c r="C19" i="149"/>
  <c r="D19" i="149"/>
  <c r="E19" i="149" s="1"/>
  <c r="C20" i="149"/>
  <c r="D20" i="149"/>
  <c r="E20" i="149" s="1"/>
  <c r="C21" i="149"/>
  <c r="D21" i="149"/>
  <c r="E21" i="149" s="1"/>
  <c r="C22" i="149"/>
  <c r="D22" i="149"/>
  <c r="F22" i="149" s="1"/>
  <c r="C23" i="149"/>
  <c r="D23" i="149"/>
  <c r="E23" i="149" s="1"/>
  <c r="C24" i="149"/>
  <c r="D24" i="149"/>
  <c r="E24" i="149" s="1"/>
  <c r="C25" i="149"/>
  <c r="D25" i="149"/>
  <c r="E25" i="149" s="1"/>
  <c r="C26" i="149"/>
  <c r="D26" i="149"/>
  <c r="E26" i="149" s="1"/>
  <c r="C27" i="149"/>
  <c r="D27" i="149"/>
  <c r="E27" i="149" s="1"/>
  <c r="C28" i="149"/>
  <c r="D28" i="149"/>
  <c r="E28" i="149" s="1"/>
  <c r="C29" i="149"/>
  <c r="D29" i="149"/>
  <c r="E29" i="149" s="1"/>
  <c r="C30" i="149"/>
  <c r="D30" i="149"/>
  <c r="F30" i="149" s="1"/>
  <c r="C31" i="149"/>
  <c r="D31" i="149"/>
  <c r="E31" i="149" s="1"/>
  <c r="C32" i="149"/>
  <c r="D32" i="149"/>
  <c r="E32" i="149" s="1"/>
  <c r="C33" i="149"/>
  <c r="D33" i="149"/>
  <c r="E33" i="149" s="1"/>
  <c r="C34" i="149"/>
  <c r="D34" i="149"/>
  <c r="E34" i="149" s="1"/>
  <c r="C35" i="149"/>
  <c r="D35" i="149"/>
  <c r="F35" i="149" s="1"/>
  <c r="C36" i="149"/>
  <c r="D36" i="149"/>
  <c r="E36" i="149" s="1"/>
  <c r="C37" i="149"/>
  <c r="D37" i="149"/>
  <c r="E37" i="149" s="1"/>
  <c r="C38" i="149"/>
  <c r="D38" i="149"/>
  <c r="F38" i="149" s="1"/>
  <c r="C39" i="149"/>
  <c r="D39" i="149"/>
  <c r="E39" i="149" s="1"/>
  <c r="C40" i="149"/>
  <c r="D40" i="149"/>
  <c r="E40" i="149" s="1"/>
  <c r="C41" i="149"/>
  <c r="D41" i="149"/>
  <c r="E41" i="149" s="1"/>
  <c r="C42" i="149"/>
  <c r="D42" i="149"/>
  <c r="E42" i="149" s="1"/>
  <c r="C43" i="149"/>
  <c r="D43" i="149"/>
  <c r="F43" i="149" s="1"/>
  <c r="D6" i="149"/>
  <c r="E6" i="149" s="1"/>
  <c r="C6" i="149"/>
  <c r="G12" i="198"/>
  <c r="E12" i="198"/>
  <c r="D12" i="198"/>
  <c r="G11" i="198"/>
  <c r="E11" i="198"/>
  <c r="D11" i="198"/>
  <c r="B3" i="198"/>
  <c r="I2" i="198"/>
  <c r="C1" i="198"/>
  <c r="S64" i="196"/>
  <c r="U64" i="196" s="1"/>
  <c r="S32" i="196"/>
  <c r="V32" i="196" s="1"/>
  <c r="S23" i="196"/>
  <c r="V23" i="196" s="1"/>
  <c r="W23" i="196" s="1"/>
  <c r="S15" i="196"/>
  <c r="U15" i="196" s="1"/>
  <c r="S6" i="196"/>
  <c r="S5" i="196" s="1"/>
  <c r="AB30" i="196"/>
  <c r="Y30" i="196"/>
  <c r="AB29" i="196"/>
  <c r="Y29" i="196"/>
  <c r="AB28" i="196"/>
  <c r="Y28" i="196"/>
  <c r="AB27" i="196"/>
  <c r="Y27" i="196"/>
  <c r="AB26" i="196"/>
  <c r="Y26" i="196"/>
  <c r="AB25" i="196"/>
  <c r="Y25" i="196"/>
  <c r="AB24" i="196"/>
  <c r="Y24" i="196"/>
  <c r="AC23" i="196"/>
  <c r="AC24" i="196" s="1"/>
  <c r="AC25" i="196" s="1"/>
  <c r="AC26" i="196" s="1"/>
  <c r="AC27" i="196" s="1"/>
  <c r="AC28" i="196" s="1"/>
  <c r="AC29" i="196" s="1"/>
  <c r="AC30" i="196" s="1"/>
  <c r="AB22" i="196"/>
  <c r="Y22" i="196"/>
  <c r="AB21" i="196"/>
  <c r="Y21" i="196"/>
  <c r="AB20" i="196"/>
  <c r="Y20" i="196"/>
  <c r="AB19" i="196"/>
  <c r="Y19" i="196"/>
  <c r="AB18" i="196"/>
  <c r="Y18" i="196"/>
  <c r="AB17" i="196"/>
  <c r="Y17" i="196"/>
  <c r="AB16" i="196"/>
  <c r="Y16" i="196"/>
  <c r="AC15" i="196"/>
  <c r="AC16" i="196" s="1"/>
  <c r="AC17" i="196" s="1"/>
  <c r="AC18" i="196" s="1"/>
  <c r="AC19" i="196" s="1"/>
  <c r="AC20" i="196" s="1"/>
  <c r="AC21" i="196" s="1"/>
  <c r="AC22" i="196" s="1"/>
  <c r="AB71" i="196"/>
  <c r="Y71" i="196"/>
  <c r="AB70" i="196"/>
  <c r="Y70" i="196"/>
  <c r="AB69" i="196"/>
  <c r="Y69" i="196"/>
  <c r="AB68" i="196"/>
  <c r="Y68" i="196"/>
  <c r="AB67" i="196"/>
  <c r="Y67" i="196"/>
  <c r="AB66" i="196"/>
  <c r="Y66" i="196"/>
  <c r="AB65" i="196"/>
  <c r="Y65" i="196"/>
  <c r="AC64" i="196"/>
  <c r="AC65" i="196"/>
  <c r="AC66" i="196" s="1"/>
  <c r="AC67" i="196" s="1"/>
  <c r="AC68" i="196" s="1"/>
  <c r="AC69" i="196" s="1"/>
  <c r="AC70" i="196" s="1"/>
  <c r="AC71" i="196" s="1"/>
  <c r="AB39" i="196"/>
  <c r="Y39" i="196"/>
  <c r="AB38" i="196"/>
  <c r="Y38" i="196"/>
  <c r="AB37" i="196"/>
  <c r="Y37" i="196"/>
  <c r="AB35" i="196"/>
  <c r="Y35" i="196"/>
  <c r="AB34" i="196"/>
  <c r="Y34" i="196"/>
  <c r="AB33" i="196"/>
  <c r="Y33" i="196"/>
  <c r="AC32" i="196"/>
  <c r="AC33" i="196" s="1"/>
  <c r="AC34" i="196" s="1"/>
  <c r="AC35" i="196" s="1"/>
  <c r="AC37" i="196"/>
  <c r="AC38" i="196" s="1"/>
  <c r="AC39" i="196" s="1"/>
  <c r="AB272" i="196"/>
  <c r="Y272" i="196"/>
  <c r="AB271" i="196"/>
  <c r="Y271" i="196"/>
  <c r="AB270" i="196"/>
  <c r="Y270" i="196"/>
  <c r="AB269" i="196"/>
  <c r="Y269" i="196"/>
  <c r="AB268" i="196"/>
  <c r="Y268" i="196"/>
  <c r="AB267" i="196"/>
  <c r="Y267" i="196"/>
  <c r="AB266" i="196"/>
  <c r="Y266" i="196"/>
  <c r="AC265" i="196"/>
  <c r="AC266" i="196" s="1"/>
  <c r="AC267" i="196" s="1"/>
  <c r="AC268" i="196" s="1"/>
  <c r="AC269" i="196" s="1"/>
  <c r="AC270" i="196" s="1"/>
  <c r="AC271" i="196" s="1"/>
  <c r="AC272" i="196" s="1"/>
  <c r="S265" i="196"/>
  <c r="AB232" i="196"/>
  <c r="Y232" i="196"/>
  <c r="AB231" i="196"/>
  <c r="Y231" i="196"/>
  <c r="AB230" i="196"/>
  <c r="Y230" i="196"/>
  <c r="AB229" i="196"/>
  <c r="Y229" i="196"/>
  <c r="AB228" i="196"/>
  <c r="Y228" i="196"/>
  <c r="AB227" i="196"/>
  <c r="Y227" i="196"/>
  <c r="AB226" i="196"/>
  <c r="Y226" i="196"/>
  <c r="AC225" i="196"/>
  <c r="AC226" i="196" s="1"/>
  <c r="AC227" i="196" s="1"/>
  <c r="AC228" i="196" s="1"/>
  <c r="AC229" i="196" s="1"/>
  <c r="AC230" i="196" s="1"/>
  <c r="AC231" i="196" s="1"/>
  <c r="AC232" i="196" s="1"/>
  <c r="S225" i="196"/>
  <c r="AB224" i="196"/>
  <c r="Y224" i="196"/>
  <c r="AB223" i="196"/>
  <c r="Y223" i="196"/>
  <c r="AB222" i="196"/>
  <c r="Y222" i="196"/>
  <c r="AB221" i="196"/>
  <c r="Y221" i="196"/>
  <c r="AB220" i="196"/>
  <c r="Y220" i="196"/>
  <c r="AB219" i="196"/>
  <c r="Y219" i="196"/>
  <c r="AB218" i="196"/>
  <c r="Y218" i="196"/>
  <c r="AC217" i="196"/>
  <c r="AC218" i="196" s="1"/>
  <c r="AC219" i="196" s="1"/>
  <c r="AC220" i="196" s="1"/>
  <c r="AC221" i="196" s="1"/>
  <c r="AC222" i="196" s="1"/>
  <c r="AC223" i="196" s="1"/>
  <c r="AC224" i="196" s="1"/>
  <c r="S217" i="196"/>
  <c r="T217" i="196" s="1"/>
  <c r="V217" i="196" s="1"/>
  <c r="W217" i="196" s="1"/>
  <c r="AB216" i="196"/>
  <c r="Y216" i="196"/>
  <c r="AB215" i="196"/>
  <c r="Y215" i="196"/>
  <c r="AB214" i="196"/>
  <c r="Y214" i="196"/>
  <c r="AB213" i="196"/>
  <c r="Y213" i="196"/>
  <c r="AB212" i="196"/>
  <c r="Y212" i="196"/>
  <c r="AB211" i="196"/>
  <c r="Y211" i="196"/>
  <c r="AB210" i="196"/>
  <c r="Y210" i="196"/>
  <c r="AC209" i="196"/>
  <c r="AC210" i="196" s="1"/>
  <c r="AC211" i="196" s="1"/>
  <c r="AC212" i="196" s="1"/>
  <c r="AC213" i="196" s="1"/>
  <c r="AC214" i="196" s="1"/>
  <c r="AC215" i="196" s="1"/>
  <c r="AC216" i="196" s="1"/>
  <c r="S209" i="196"/>
  <c r="U209" i="196" s="1"/>
  <c r="U214" i="196" s="1"/>
  <c r="AB208" i="196"/>
  <c r="Y208" i="196"/>
  <c r="AB207" i="196"/>
  <c r="Y207" i="196"/>
  <c r="AB206" i="196"/>
  <c r="Y206" i="196"/>
  <c r="AB205" i="196"/>
  <c r="Y205" i="196"/>
  <c r="AB204" i="196"/>
  <c r="Y204" i="196"/>
  <c r="AB203" i="196"/>
  <c r="Y203" i="196"/>
  <c r="AB202" i="196"/>
  <c r="Y202" i="196"/>
  <c r="AC201" i="196"/>
  <c r="AC202" i="196" s="1"/>
  <c r="AC203" i="196" s="1"/>
  <c r="AC204" i="196" s="1"/>
  <c r="AC205" i="196" s="1"/>
  <c r="AC206" i="196" s="1"/>
  <c r="AC207" i="196" s="1"/>
  <c r="AC208" i="196" s="1"/>
  <c r="S201" i="196"/>
  <c r="AB200" i="196"/>
  <c r="Y200" i="196"/>
  <c r="AB199" i="196"/>
  <c r="Y199" i="196"/>
  <c r="AB198" i="196"/>
  <c r="Y198" i="196"/>
  <c r="AB197" i="196"/>
  <c r="Y197" i="196"/>
  <c r="AB196" i="196"/>
  <c r="Y196" i="196"/>
  <c r="AB195" i="196"/>
  <c r="Y195" i="196"/>
  <c r="AB194" i="196"/>
  <c r="Y194" i="196"/>
  <c r="AC193" i="196"/>
  <c r="AC194" i="196" s="1"/>
  <c r="AC195" i="196" s="1"/>
  <c r="AC196" i="196" s="1"/>
  <c r="AC197" i="196" s="1"/>
  <c r="AC198" i="196" s="1"/>
  <c r="AC199" i="196" s="1"/>
  <c r="AC200" i="196" s="1"/>
  <c r="S193" i="196"/>
  <c r="U193" i="196" s="1"/>
  <c r="U198" i="196" s="1"/>
  <c r="I7" i="149"/>
  <c r="I6" i="149"/>
  <c r="L33" i="149"/>
  <c r="L34" i="149"/>
  <c r="L35" i="149"/>
  <c r="L32" i="149"/>
  <c r="J21" i="149"/>
  <c r="J22" i="149"/>
  <c r="J23" i="149"/>
  <c r="J24" i="149"/>
  <c r="J25" i="149"/>
  <c r="J26" i="149"/>
  <c r="J15" i="149"/>
  <c r="J14" i="149"/>
  <c r="J13" i="149"/>
  <c r="K6" i="149"/>
  <c r="E2" i="149"/>
  <c r="T6" i="149" s="1"/>
  <c r="T7" i="149" s="1"/>
  <c r="T8" i="149" s="1"/>
  <c r="T9" i="149" s="1"/>
  <c r="T10" i="149" s="1"/>
  <c r="T11" i="149" s="1"/>
  <c r="T12" i="149" s="1"/>
  <c r="T13" i="149" s="1"/>
  <c r="T14" i="149" s="1"/>
  <c r="T15" i="149" s="1"/>
  <c r="T16" i="149" s="1"/>
  <c r="T17" i="149" s="1"/>
  <c r="T18" i="149" s="1"/>
  <c r="T19" i="149" s="1"/>
  <c r="T20" i="149" s="1"/>
  <c r="T21" i="149" s="1"/>
  <c r="T22" i="149" s="1"/>
  <c r="T23" i="149" s="1"/>
  <c r="T24" i="149" s="1"/>
  <c r="T25" i="149" s="1"/>
  <c r="T26" i="149" s="1"/>
  <c r="T27" i="149" s="1"/>
  <c r="T28" i="149" s="1"/>
  <c r="T29" i="149" s="1"/>
  <c r="T30" i="149" s="1"/>
  <c r="T31" i="149" s="1"/>
  <c r="T32" i="149" s="1"/>
  <c r="T33" i="149" s="1"/>
  <c r="T34" i="149" s="1"/>
  <c r="T35" i="149" s="1"/>
  <c r="T36" i="149" s="1"/>
  <c r="T37" i="149" s="1"/>
  <c r="T38" i="149" s="1"/>
  <c r="T39" i="149" s="1"/>
  <c r="T40" i="149" s="1"/>
  <c r="T41" i="149" s="1"/>
  <c r="T42" i="149" s="1"/>
  <c r="T43" i="149" s="1"/>
  <c r="T46" i="149" s="1"/>
  <c r="T47" i="149" s="1"/>
  <c r="T48" i="149" s="1"/>
  <c r="T49" i="149" s="1"/>
  <c r="T50" i="149" s="1"/>
  <c r="T51" i="149" s="1"/>
  <c r="T52" i="149" s="1"/>
  <c r="T53" i="149" s="1"/>
  <c r="T54" i="149" s="1"/>
  <c r="T55" i="149" s="1"/>
  <c r="T56" i="149" s="1"/>
  <c r="T57" i="149" s="1"/>
  <c r="T58" i="149" s="1"/>
  <c r="T59" i="149" s="1"/>
  <c r="T60" i="149" s="1"/>
  <c r="T61" i="149" s="1"/>
  <c r="T62" i="149" s="1"/>
  <c r="T63" i="149" s="1"/>
  <c r="T64" i="149" s="1"/>
  <c r="T65" i="149" s="1"/>
  <c r="T66" i="149" s="1"/>
  <c r="T67" i="149" s="1"/>
  <c r="T68" i="149" s="1"/>
  <c r="T69" i="149" s="1"/>
  <c r="T70" i="149" s="1"/>
  <c r="T71" i="149" s="1"/>
  <c r="T72" i="149" s="1"/>
  <c r="T73" i="149" s="1"/>
  <c r="T74" i="149" s="1"/>
  <c r="T75" i="149" s="1"/>
  <c r="T76" i="149" s="1"/>
  <c r="T77" i="149" s="1"/>
  <c r="T78" i="149" s="1"/>
  <c r="T79" i="149" s="1"/>
  <c r="T80" i="149" s="1"/>
  <c r="T81" i="149" s="1"/>
  <c r="T82" i="149" s="1"/>
  <c r="T83" i="149" s="1"/>
  <c r="T84" i="149" s="1"/>
  <c r="T85" i="149" s="1"/>
  <c r="T86" i="149" s="1"/>
  <c r="T87" i="149" s="1"/>
  <c r="T88" i="149" s="1"/>
  <c r="T89" i="149" s="1"/>
  <c r="T90" i="149" s="1"/>
  <c r="T91" i="149" s="1"/>
  <c r="T92" i="149" s="1"/>
  <c r="T93" i="149" s="1"/>
  <c r="T94" i="149" s="1"/>
  <c r="A2" i="192"/>
  <c r="C1" i="180"/>
  <c r="I28" i="133"/>
  <c r="H28" i="133"/>
  <c r="G28" i="133"/>
  <c r="F28" i="133"/>
  <c r="E28" i="133"/>
  <c r="D28" i="133"/>
  <c r="C28" i="133"/>
  <c r="D15" i="133"/>
  <c r="D14" i="133"/>
  <c r="C15" i="133"/>
  <c r="C14" i="133"/>
  <c r="U2" i="196"/>
  <c r="C2" i="196"/>
  <c r="S73" i="196"/>
  <c r="T73" i="196" s="1"/>
  <c r="V73" i="196" s="1"/>
  <c r="AC412" i="196"/>
  <c r="W412" i="196"/>
  <c r="AC411" i="196"/>
  <c r="W411" i="196"/>
  <c r="V410" i="196"/>
  <c r="AC409" i="196"/>
  <c r="W409" i="196"/>
  <c r="AC408" i="196"/>
  <c r="W408" i="196"/>
  <c r="V407" i="196"/>
  <c r="AC406" i="196"/>
  <c r="S406" i="196"/>
  <c r="U406" i="196" s="1"/>
  <c r="AC405" i="196"/>
  <c r="S405" i="196"/>
  <c r="U405" i="196" s="1"/>
  <c r="AC403" i="196"/>
  <c r="S403" i="196"/>
  <c r="U403" i="196" s="1"/>
  <c r="AC402" i="196"/>
  <c r="S402" i="196"/>
  <c r="V402" i="196" s="1"/>
  <c r="AB264" i="196"/>
  <c r="Y264" i="196"/>
  <c r="AB263" i="196"/>
  <c r="Y263" i="196"/>
  <c r="AB262" i="196"/>
  <c r="Y262" i="196"/>
  <c r="AB261" i="196"/>
  <c r="Y261" i="196"/>
  <c r="AB260" i="196"/>
  <c r="Y260" i="196"/>
  <c r="AB259" i="196"/>
  <c r="Y259" i="196"/>
  <c r="AB258" i="196"/>
  <c r="Y258" i="196"/>
  <c r="AC257" i="196"/>
  <c r="AC258" i="196" s="1"/>
  <c r="AC259" i="196" s="1"/>
  <c r="AC260" i="196" s="1"/>
  <c r="AC261" i="196" s="1"/>
  <c r="AC262" i="196" s="1"/>
  <c r="AC263" i="196" s="1"/>
  <c r="AC264" i="196" s="1"/>
  <c r="S257" i="196"/>
  <c r="AB256" i="196"/>
  <c r="Y256" i="196"/>
  <c r="AB255" i="196"/>
  <c r="Y255" i="196"/>
  <c r="AB254" i="196"/>
  <c r="Y254" i="196"/>
  <c r="AB253" i="196"/>
  <c r="Y253" i="196"/>
  <c r="AB252" i="196"/>
  <c r="Y252" i="196"/>
  <c r="AB251" i="196"/>
  <c r="Y251" i="196"/>
  <c r="AB250" i="196"/>
  <c r="Y250" i="196"/>
  <c r="AC249" i="196"/>
  <c r="AC250" i="196" s="1"/>
  <c r="AC251" i="196" s="1"/>
  <c r="AC252" i="196" s="1"/>
  <c r="AC253" i="196" s="1"/>
  <c r="AC254" i="196" s="1"/>
  <c r="AC255" i="196" s="1"/>
  <c r="AC256" i="196" s="1"/>
  <c r="S249" i="196"/>
  <c r="T249" i="196" s="1"/>
  <c r="V249" i="196" s="1"/>
  <c r="W249" i="196" s="1"/>
  <c r="AB248" i="196"/>
  <c r="Y248" i="196"/>
  <c r="AB247" i="196"/>
  <c r="Y247" i="196"/>
  <c r="AB246" i="196"/>
  <c r="Y246" i="196"/>
  <c r="AB245" i="196"/>
  <c r="Y245" i="196"/>
  <c r="AB244" i="196"/>
  <c r="Y244" i="196"/>
  <c r="AB243" i="196"/>
  <c r="Y243" i="196"/>
  <c r="AB242" i="196"/>
  <c r="Y242" i="196"/>
  <c r="AC241" i="196"/>
  <c r="AC242" i="196" s="1"/>
  <c r="AC243" i="196" s="1"/>
  <c r="AC244" i="196" s="1"/>
  <c r="AC245" i="196" s="1"/>
  <c r="AC246" i="196" s="1"/>
  <c r="AC247" i="196" s="1"/>
  <c r="AC248" i="196" s="1"/>
  <c r="S241" i="196"/>
  <c r="T241" i="196" s="1"/>
  <c r="AB240" i="196"/>
  <c r="Y240" i="196"/>
  <c r="AB239" i="196"/>
  <c r="Y239" i="196"/>
  <c r="AB238" i="196"/>
  <c r="Y238" i="196"/>
  <c r="AB237" i="196"/>
  <c r="Y237" i="196"/>
  <c r="AB236" i="196"/>
  <c r="Y236" i="196"/>
  <c r="AB235" i="196"/>
  <c r="Y235" i="196"/>
  <c r="AB234" i="196"/>
  <c r="Y234" i="196"/>
  <c r="AC233" i="196"/>
  <c r="AC234" i="196" s="1"/>
  <c r="AC235" i="196" s="1"/>
  <c r="AC236" i="196" s="1"/>
  <c r="AC237" i="196" s="1"/>
  <c r="AC238" i="196" s="1"/>
  <c r="AC239" i="196" s="1"/>
  <c r="AC240" i="196" s="1"/>
  <c r="S233" i="196"/>
  <c r="T233" i="196" s="1"/>
  <c r="AB192" i="196"/>
  <c r="Y192" i="196"/>
  <c r="AB191" i="196"/>
  <c r="Y191" i="196"/>
  <c r="AB190" i="196"/>
  <c r="Y190" i="196"/>
  <c r="AB189" i="196"/>
  <c r="Y189" i="196"/>
  <c r="AB188" i="196"/>
  <c r="Y188" i="196"/>
  <c r="AB187" i="196"/>
  <c r="Y187" i="196"/>
  <c r="AB186" i="196"/>
  <c r="Y186" i="196"/>
  <c r="AC185" i="196"/>
  <c r="AC186" i="196" s="1"/>
  <c r="AC187" i="196" s="1"/>
  <c r="AC188" i="196" s="1"/>
  <c r="AC189" i="196" s="1"/>
  <c r="AC190" i="196" s="1"/>
  <c r="AC191" i="196" s="1"/>
  <c r="AC192" i="196" s="1"/>
  <c r="S185" i="196"/>
  <c r="U185" i="196" s="1"/>
  <c r="U190" i="196" s="1"/>
  <c r="AB184" i="196"/>
  <c r="Y184" i="196"/>
  <c r="AB183" i="196"/>
  <c r="Y183" i="196"/>
  <c r="AB182" i="196"/>
  <c r="Y182" i="196"/>
  <c r="AB181" i="196"/>
  <c r="Y181" i="196"/>
  <c r="AB180" i="196"/>
  <c r="Y180" i="196"/>
  <c r="AB179" i="196"/>
  <c r="Y179" i="196"/>
  <c r="AB178" i="196"/>
  <c r="Y178" i="196"/>
  <c r="AC177" i="196"/>
  <c r="AC178" i="196" s="1"/>
  <c r="AC179" i="196" s="1"/>
  <c r="AC180" i="196" s="1"/>
  <c r="AC181" i="196" s="1"/>
  <c r="AC182" i="196" s="1"/>
  <c r="AC183" i="196" s="1"/>
  <c r="AC184" i="196" s="1"/>
  <c r="S177" i="196"/>
  <c r="U177" i="196" s="1"/>
  <c r="U182" i="196" s="1"/>
  <c r="AB176" i="196"/>
  <c r="Y176" i="196"/>
  <c r="AB175" i="196"/>
  <c r="Y175" i="196"/>
  <c r="AB174" i="196"/>
  <c r="Y174" i="196"/>
  <c r="AB173" i="196"/>
  <c r="Y173" i="196"/>
  <c r="AB172" i="196"/>
  <c r="Y172" i="196"/>
  <c r="AB171" i="196"/>
  <c r="Y171" i="196"/>
  <c r="AB170" i="196"/>
  <c r="Y170" i="196"/>
  <c r="AC169" i="196"/>
  <c r="AC170" i="196" s="1"/>
  <c r="AC171" i="196" s="1"/>
  <c r="AC172" i="196" s="1"/>
  <c r="AC173" i="196" s="1"/>
  <c r="AC174" i="196" s="1"/>
  <c r="AC175" i="196" s="1"/>
  <c r="AC176" i="196" s="1"/>
  <c r="S169" i="196"/>
  <c r="AB168" i="196"/>
  <c r="Y168" i="196"/>
  <c r="AB167" i="196"/>
  <c r="Y167" i="196"/>
  <c r="AB166" i="196"/>
  <c r="Y166" i="196"/>
  <c r="AB165" i="196"/>
  <c r="Y165" i="196"/>
  <c r="AB164" i="196"/>
  <c r="Y164" i="196"/>
  <c r="AB163" i="196"/>
  <c r="Y163" i="196"/>
  <c r="AB162" i="196"/>
  <c r="Y162" i="196"/>
  <c r="AC161" i="196"/>
  <c r="AC162" i="196" s="1"/>
  <c r="AC163" i="196" s="1"/>
  <c r="AC164" i="196" s="1"/>
  <c r="AC165" i="196" s="1"/>
  <c r="AC166" i="196" s="1"/>
  <c r="AC167" i="196" s="1"/>
  <c r="AC168" i="196" s="1"/>
  <c r="S161" i="196"/>
  <c r="AB160" i="196"/>
  <c r="Y160" i="196"/>
  <c r="AB159" i="196"/>
  <c r="Y159" i="196"/>
  <c r="AB158" i="196"/>
  <c r="Y158" i="196"/>
  <c r="AB157" i="196"/>
  <c r="Y157" i="196"/>
  <c r="AB156" i="196"/>
  <c r="Y156" i="196"/>
  <c r="AB155" i="196"/>
  <c r="Y155" i="196"/>
  <c r="AB154" i="196"/>
  <c r="Y154" i="196"/>
  <c r="AC153" i="196"/>
  <c r="AC154" i="196" s="1"/>
  <c r="AC155" i="196" s="1"/>
  <c r="AC156" i="196" s="1"/>
  <c r="AC157" i="196" s="1"/>
  <c r="AC158" i="196" s="1"/>
  <c r="AC159" i="196" s="1"/>
  <c r="AC160" i="196" s="1"/>
  <c r="S153" i="196"/>
  <c r="AB152" i="196"/>
  <c r="Y152" i="196"/>
  <c r="AB151" i="196"/>
  <c r="Y151" i="196"/>
  <c r="AB150" i="196"/>
  <c r="Y150" i="196"/>
  <c r="AB149" i="196"/>
  <c r="Y149" i="196"/>
  <c r="AB148" i="196"/>
  <c r="Y148" i="196"/>
  <c r="AB147" i="196"/>
  <c r="Y147" i="196"/>
  <c r="AB146" i="196"/>
  <c r="Y146" i="196"/>
  <c r="AC145" i="196"/>
  <c r="AC146" i="196" s="1"/>
  <c r="AC147" i="196" s="1"/>
  <c r="AC148" i="196" s="1"/>
  <c r="AC149" i="196" s="1"/>
  <c r="AC150" i="196" s="1"/>
  <c r="AC151" i="196" s="1"/>
  <c r="AC152" i="196" s="1"/>
  <c r="S145" i="196"/>
  <c r="AB144" i="196"/>
  <c r="Y144" i="196"/>
  <c r="AB143" i="196"/>
  <c r="Y143" i="196"/>
  <c r="AB142" i="196"/>
  <c r="Y142" i="196"/>
  <c r="AB141" i="196"/>
  <c r="Y141" i="196"/>
  <c r="AB140" i="196"/>
  <c r="Y140" i="196"/>
  <c r="AB139" i="196"/>
  <c r="Y139" i="196"/>
  <c r="AB138" i="196"/>
  <c r="Y138" i="196"/>
  <c r="AC137" i="196"/>
  <c r="AC138" i="196" s="1"/>
  <c r="AC139" i="196" s="1"/>
  <c r="AC140" i="196" s="1"/>
  <c r="AC141" i="196" s="1"/>
  <c r="AC142" i="196" s="1"/>
  <c r="AC143" i="196" s="1"/>
  <c r="AC144" i="196" s="1"/>
  <c r="S137" i="196"/>
  <c r="U137" i="196" s="1"/>
  <c r="U142" i="196" s="1"/>
  <c r="AB136" i="196"/>
  <c r="Y136" i="196"/>
  <c r="AB135" i="196"/>
  <c r="Y135" i="196"/>
  <c r="AB134" i="196"/>
  <c r="Y134" i="196"/>
  <c r="AB133" i="196"/>
  <c r="Y133" i="196"/>
  <c r="AB132" i="196"/>
  <c r="Y132" i="196"/>
  <c r="AB131" i="196"/>
  <c r="Y131" i="196"/>
  <c r="AB130" i="196"/>
  <c r="Y130" i="196"/>
  <c r="AC129" i="196"/>
  <c r="AC130" i="196" s="1"/>
  <c r="AC131" i="196" s="1"/>
  <c r="AC132" i="196" s="1"/>
  <c r="AC133" i="196" s="1"/>
  <c r="AC134" i="196" s="1"/>
  <c r="AC135" i="196" s="1"/>
  <c r="AC136" i="196" s="1"/>
  <c r="S129" i="196"/>
  <c r="AB128" i="196"/>
  <c r="Y128" i="196"/>
  <c r="AB127" i="196"/>
  <c r="Y127" i="196"/>
  <c r="AB126" i="196"/>
  <c r="Y126" i="196"/>
  <c r="AB125" i="196"/>
  <c r="Y125" i="196"/>
  <c r="AB124" i="196"/>
  <c r="Y124" i="196"/>
  <c r="AB123" i="196"/>
  <c r="Y123" i="196"/>
  <c r="AB122" i="196"/>
  <c r="Y122" i="196"/>
  <c r="AC121" i="196"/>
  <c r="AC122" i="196" s="1"/>
  <c r="AC123" i="196" s="1"/>
  <c r="AC124" i="196" s="1"/>
  <c r="AC125" i="196" s="1"/>
  <c r="AC126" i="196" s="1"/>
  <c r="AC127" i="196" s="1"/>
  <c r="AC128" i="196" s="1"/>
  <c r="S121" i="196"/>
  <c r="T121" i="196" s="1"/>
  <c r="AB120" i="196"/>
  <c r="Y120" i="196"/>
  <c r="AB119" i="196"/>
  <c r="Y119" i="196"/>
  <c r="AB118" i="196"/>
  <c r="Y118" i="196"/>
  <c r="AB117" i="196"/>
  <c r="Y117" i="196"/>
  <c r="AB116" i="196"/>
  <c r="Y116" i="196"/>
  <c r="AB115" i="196"/>
  <c r="Y115" i="196"/>
  <c r="AB114" i="196"/>
  <c r="Y114" i="196"/>
  <c r="AC113" i="196"/>
  <c r="AC114" i="196" s="1"/>
  <c r="AC115" i="196" s="1"/>
  <c r="AC116" i="196" s="1"/>
  <c r="AC117" i="196" s="1"/>
  <c r="AC118" i="196" s="1"/>
  <c r="AC119" i="196" s="1"/>
  <c r="AC120" i="196" s="1"/>
  <c r="S113" i="196"/>
  <c r="AB112" i="196"/>
  <c r="Y112" i="196"/>
  <c r="AB111" i="196"/>
  <c r="Y111" i="196"/>
  <c r="AB110" i="196"/>
  <c r="Y110" i="196"/>
  <c r="AB109" i="196"/>
  <c r="Y109" i="196"/>
  <c r="AB108" i="196"/>
  <c r="Y108" i="196"/>
  <c r="AB107" i="196"/>
  <c r="Y107" i="196"/>
  <c r="AB106" i="196"/>
  <c r="Y106" i="196"/>
  <c r="AC105" i="196"/>
  <c r="AC106" i="196" s="1"/>
  <c r="AC107" i="196" s="1"/>
  <c r="AC108" i="196" s="1"/>
  <c r="AC109" i="196" s="1"/>
  <c r="AC110" i="196" s="1"/>
  <c r="AC111" i="196" s="1"/>
  <c r="AC112" i="196" s="1"/>
  <c r="S105" i="196"/>
  <c r="AB104" i="196"/>
  <c r="Y104" i="196"/>
  <c r="AB103" i="196"/>
  <c r="Y103" i="196"/>
  <c r="AB102" i="196"/>
  <c r="Y102" i="196"/>
  <c r="AB101" i="196"/>
  <c r="Y101" i="196"/>
  <c r="AB100" i="196"/>
  <c r="Y100" i="196"/>
  <c r="AB99" i="196"/>
  <c r="Y99" i="196"/>
  <c r="AB98" i="196"/>
  <c r="Y98" i="196"/>
  <c r="AC97" i="196"/>
  <c r="AC98" i="196" s="1"/>
  <c r="AC99" i="196" s="1"/>
  <c r="AC100" i="196" s="1"/>
  <c r="AC101" i="196" s="1"/>
  <c r="AC102" i="196" s="1"/>
  <c r="AC103" i="196" s="1"/>
  <c r="AC104" i="196" s="1"/>
  <c r="S97" i="196"/>
  <c r="AB96" i="196"/>
  <c r="Y96" i="196"/>
  <c r="AB95" i="196"/>
  <c r="Y95" i="196"/>
  <c r="AB94" i="196"/>
  <c r="Y94" i="196"/>
  <c r="AB93" i="196"/>
  <c r="Y93" i="196"/>
  <c r="AB92" i="196"/>
  <c r="Y92" i="196"/>
  <c r="AB91" i="196"/>
  <c r="Y91" i="196"/>
  <c r="AB90" i="196"/>
  <c r="Y90" i="196"/>
  <c r="AC89" i="196"/>
  <c r="AC90" i="196" s="1"/>
  <c r="AC91" i="196" s="1"/>
  <c r="AC92" i="196" s="1"/>
  <c r="AC93" i="196" s="1"/>
  <c r="AC94" i="196" s="1"/>
  <c r="AC95" i="196" s="1"/>
  <c r="AC96" i="196" s="1"/>
  <c r="S89" i="196"/>
  <c r="AB88" i="196"/>
  <c r="Y88" i="196"/>
  <c r="AB87" i="196"/>
  <c r="Y87" i="196"/>
  <c r="AB86" i="196"/>
  <c r="Y86" i="196"/>
  <c r="AB85" i="196"/>
  <c r="Y85" i="196"/>
  <c r="AB84" i="196"/>
  <c r="Y84" i="196"/>
  <c r="AB83" i="196"/>
  <c r="Y83" i="196"/>
  <c r="AB82" i="196"/>
  <c r="Y82" i="196"/>
  <c r="AC81" i="196"/>
  <c r="AC82" i="196" s="1"/>
  <c r="AC83" i="196" s="1"/>
  <c r="AC84" i="196" s="1"/>
  <c r="AC85" i="196" s="1"/>
  <c r="AC86" i="196" s="1"/>
  <c r="AC87" i="196" s="1"/>
  <c r="AC88" i="196" s="1"/>
  <c r="S81" i="196"/>
  <c r="T81" i="196" s="1"/>
  <c r="AB80" i="196"/>
  <c r="Y80" i="196"/>
  <c r="AB79" i="196"/>
  <c r="Y79" i="196"/>
  <c r="AB78" i="196"/>
  <c r="Y78" i="196"/>
  <c r="AB77" i="196"/>
  <c r="Y77" i="196"/>
  <c r="AB76" i="196"/>
  <c r="Y76" i="196"/>
  <c r="AB75" i="196"/>
  <c r="Y75" i="196"/>
  <c r="AB74" i="196"/>
  <c r="Y74" i="196"/>
  <c r="AC73" i="196"/>
  <c r="AC74" i="196" s="1"/>
  <c r="AC75" i="196" s="1"/>
  <c r="AC76" i="196" s="1"/>
  <c r="AC77" i="196" s="1"/>
  <c r="AC78" i="196" s="1"/>
  <c r="AC79" i="196" s="1"/>
  <c r="AC80" i="196" s="1"/>
  <c r="AB13" i="196"/>
  <c r="Y13" i="196"/>
  <c r="AB12" i="196"/>
  <c r="Y12" i="196"/>
  <c r="AB11" i="196"/>
  <c r="Y11" i="196"/>
  <c r="AB10" i="196"/>
  <c r="Y10" i="196"/>
  <c r="AB9" i="196"/>
  <c r="Y9" i="196"/>
  <c r="AB8" i="196"/>
  <c r="Y8" i="196"/>
  <c r="AB7" i="196"/>
  <c r="Y7" i="196"/>
  <c r="AC6" i="196"/>
  <c r="AC7" i="196" s="1"/>
  <c r="AC8" i="196" s="1"/>
  <c r="AC9" i="196" s="1"/>
  <c r="AC10" i="196" s="1"/>
  <c r="AC11" i="196" s="1"/>
  <c r="AC12" i="196" s="1"/>
  <c r="AC13" i="196" s="1"/>
  <c r="C1" i="148"/>
  <c r="K2" i="148"/>
  <c r="B2" i="151"/>
  <c r="J5" i="151" s="1"/>
  <c r="J6" i="151" s="1"/>
  <c r="J7" i="151" s="1"/>
  <c r="J8" i="151" s="1"/>
  <c r="J9" i="151" s="1"/>
  <c r="J10" i="151" s="1"/>
  <c r="B1" i="187"/>
  <c r="B3" i="180"/>
  <c r="I2" i="180"/>
  <c r="B1" i="182"/>
  <c r="E3" i="149"/>
  <c r="C1" i="133"/>
  <c r="I1" i="133"/>
  <c r="I18" i="180"/>
  <c r="I13" i="180"/>
  <c r="H14" i="180"/>
  <c r="H15" i="180"/>
  <c r="H16" i="180"/>
  <c r="H17" i="180"/>
  <c r="H18" i="180"/>
  <c r="H19" i="180"/>
  <c r="H21" i="180"/>
  <c r="H22" i="180"/>
  <c r="H23" i="180"/>
  <c r="H24" i="180"/>
  <c r="H25" i="180"/>
  <c r="H32" i="180"/>
  <c r="H33" i="180"/>
  <c r="H34" i="180"/>
  <c r="H35" i="180"/>
  <c r="H37" i="180"/>
  <c r="H38" i="180"/>
  <c r="H39" i="180"/>
  <c r="H43" i="180"/>
  <c r="H44" i="180"/>
  <c r="H45" i="180"/>
  <c r="H46" i="180"/>
  <c r="H47" i="180"/>
  <c r="H48" i="180"/>
  <c r="H49" i="180"/>
  <c r="H13" i="180"/>
  <c r="E10" i="180"/>
  <c r="F10" i="180"/>
  <c r="G10" i="180"/>
  <c r="D10" i="180"/>
  <c r="K12" i="148"/>
  <c r="L12" i="148"/>
  <c r="M12" i="148" s="1"/>
  <c r="K7" i="148"/>
  <c r="L7" i="148"/>
  <c r="M7" i="148" s="1"/>
  <c r="K8" i="148"/>
  <c r="L8" i="148"/>
  <c r="M8" i="148" s="1"/>
  <c r="I38" i="180"/>
  <c r="I39" i="180"/>
  <c r="I43" i="180"/>
  <c r="I44" i="180"/>
  <c r="I45" i="180"/>
  <c r="I46" i="180"/>
  <c r="I47" i="180"/>
  <c r="I14" i="180"/>
  <c r="I15" i="180"/>
  <c r="I16" i="180"/>
  <c r="I17" i="180"/>
  <c r="I19" i="180"/>
  <c r="I21" i="180"/>
  <c r="I22" i="180"/>
  <c r="I23" i="180"/>
  <c r="I24" i="180"/>
  <c r="F5" i="182"/>
  <c r="H7" i="182"/>
  <c r="H8" i="182"/>
  <c r="H9" i="182"/>
  <c r="H6" i="182"/>
  <c r="E5" i="182"/>
  <c r="G5" i="182"/>
  <c r="D5" i="182"/>
  <c r="D11" i="180"/>
  <c r="I32" i="180"/>
  <c r="I49" i="180"/>
  <c r="I48" i="180"/>
  <c r="I37" i="180"/>
  <c r="I25" i="180"/>
  <c r="I33" i="180"/>
  <c r="I34" i="180"/>
  <c r="I35" i="180"/>
  <c r="K22" i="149"/>
  <c r="K26" i="149"/>
  <c r="K25" i="149"/>
  <c r="K24" i="149"/>
  <c r="K20" i="149"/>
  <c r="K21" i="149"/>
  <c r="K23" i="149"/>
  <c r="K5" i="151"/>
  <c r="K6" i="151" s="1"/>
  <c r="K7" i="151" s="1"/>
  <c r="K8" i="151" s="1"/>
  <c r="K9" i="151" s="1"/>
  <c r="K10" i="151" s="1"/>
  <c r="H11" i="182"/>
  <c r="H10" i="182"/>
  <c r="G11" i="180"/>
  <c r="F11" i="180"/>
  <c r="F9" i="180" s="1"/>
  <c r="E11" i="180"/>
  <c r="G6" i="151"/>
  <c r="G5" i="151"/>
  <c r="J5" i="148"/>
  <c r="K6" i="148"/>
  <c r="L6" i="148"/>
  <c r="K9" i="148"/>
  <c r="L9" i="148"/>
  <c r="M9" i="148" s="1"/>
  <c r="J10" i="148"/>
  <c r="K11" i="148"/>
  <c r="L11" i="148"/>
  <c r="M11" i="148" s="1"/>
  <c r="K13" i="148"/>
  <c r="L13" i="148"/>
  <c r="M13" i="148" s="1"/>
  <c r="K14" i="148"/>
  <c r="L14" i="148"/>
  <c r="M14" i="148" s="1"/>
  <c r="J15" i="148"/>
  <c r="K16" i="148"/>
  <c r="L16" i="148"/>
  <c r="M16" i="148" s="1"/>
  <c r="K17" i="148"/>
  <c r="L17" i="148"/>
  <c r="M17" i="148" s="1"/>
  <c r="C7" i="151"/>
  <c r="C4" i="192" s="1"/>
  <c r="B35" i="133"/>
  <c r="K7" i="149"/>
  <c r="I8" i="149"/>
  <c r="K8" i="149"/>
  <c r="K13" i="149"/>
  <c r="K14" i="149"/>
  <c r="K15" i="149"/>
  <c r="T405" i="196"/>
  <c r="G29" i="133"/>
  <c r="F46" i="149"/>
  <c r="AA64" i="196"/>
  <c r="AA206" i="196"/>
  <c r="I29" i="133"/>
  <c r="E7" i="149" l="1"/>
  <c r="AA187" i="196"/>
  <c r="AA397" i="196"/>
  <c r="AA393" i="196"/>
  <c r="AA389" i="196"/>
  <c r="AA385" i="196"/>
  <c r="AA398" i="196"/>
  <c r="AA394" i="196"/>
  <c r="AA390" i="196"/>
  <c r="AA386" i="196"/>
  <c r="AA399" i="196"/>
  <c r="AA395" i="196"/>
  <c r="AA391" i="196"/>
  <c r="AA387" i="196"/>
  <c r="AA400" i="196"/>
  <c r="AA396" i="196"/>
  <c r="AA392" i="196"/>
  <c r="AA388" i="196"/>
  <c r="F36" i="149"/>
  <c r="U23" i="196"/>
  <c r="U14" i="196" s="1"/>
  <c r="AA254" i="196"/>
  <c r="AA203" i="196"/>
  <c r="AA144" i="196"/>
  <c r="AA130" i="196"/>
  <c r="AA116" i="196"/>
  <c r="E15" i="133"/>
  <c r="F14" i="149"/>
  <c r="F39" i="149"/>
  <c r="K15" i="148"/>
  <c r="F22" i="133" s="1"/>
  <c r="AA239" i="196"/>
  <c r="AA359" i="196"/>
  <c r="AA355" i="196"/>
  <c r="AA360" i="196"/>
  <c r="AA356" i="196"/>
  <c r="AA351" i="196"/>
  <c r="AA347" i="196"/>
  <c r="AA343" i="196"/>
  <c r="AA339" i="196"/>
  <c r="AA357" i="196"/>
  <c r="AA353" i="196"/>
  <c r="AA352" i="196"/>
  <c r="AA348" i="196"/>
  <c r="AA344" i="196"/>
  <c r="AA340" i="196"/>
  <c r="AA335" i="196"/>
  <c r="AA331" i="196"/>
  <c r="AA345" i="196"/>
  <c r="AA341" i="196"/>
  <c r="AA337" i="196"/>
  <c r="AA336" i="196"/>
  <c r="AA332" i="196"/>
  <c r="AA346" i="196"/>
  <c r="AA342" i="196"/>
  <c r="AA338" i="196"/>
  <c r="AA333" i="196"/>
  <c r="AA329" i="196"/>
  <c r="AA334" i="196"/>
  <c r="AA330" i="196"/>
  <c r="AA358" i="196"/>
  <c r="AA354" i="196"/>
  <c r="AA349" i="196"/>
  <c r="AA350" i="196"/>
  <c r="G10" i="198"/>
  <c r="E45" i="149"/>
  <c r="G20" i="133"/>
  <c r="E30" i="149"/>
  <c r="L26" i="149"/>
  <c r="AA238" i="196"/>
  <c r="AA198" i="196"/>
  <c r="AA216" i="196"/>
  <c r="AA10" i="196"/>
  <c r="AA92" i="196"/>
  <c r="AA115" i="196"/>
  <c r="AA30" i="196"/>
  <c r="AA74" i="196"/>
  <c r="AA272" i="196"/>
  <c r="L15" i="148"/>
  <c r="AA194" i="196"/>
  <c r="AA165" i="196"/>
  <c r="AA149" i="196"/>
  <c r="A6" i="149"/>
  <c r="A7" i="149" s="1"/>
  <c r="A8" i="149" s="1"/>
  <c r="A9" i="149" s="1"/>
  <c r="A10" i="149" s="1"/>
  <c r="A11" i="149" s="1"/>
  <c r="A12" i="149" s="1"/>
  <c r="A13" i="149" s="1"/>
  <c r="A14" i="149" s="1"/>
  <c r="F26" i="149"/>
  <c r="F41" i="149"/>
  <c r="AA260" i="196"/>
  <c r="AA220" i="196"/>
  <c r="AA191" i="196"/>
  <c r="AA21" i="196"/>
  <c r="C8" i="151"/>
  <c r="U402" i="196"/>
  <c r="U401" i="196" s="1"/>
  <c r="U6" i="196"/>
  <c r="U5" i="196" s="1"/>
  <c r="V6" i="196"/>
  <c r="E6" i="133" s="1"/>
  <c r="U404" i="196"/>
  <c r="J15" i="133"/>
  <c r="K10" i="148"/>
  <c r="F21" i="133" s="1"/>
  <c r="H11" i="180"/>
  <c r="AA136" i="196"/>
  <c r="AA249" i="196"/>
  <c r="AA264" i="196"/>
  <c r="AA268" i="196"/>
  <c r="AA127" i="196"/>
  <c r="AA71" i="196"/>
  <c r="AA110" i="196"/>
  <c r="F10" i="149"/>
  <c r="V403" i="196"/>
  <c r="W403" i="196" s="1"/>
  <c r="U32" i="196"/>
  <c r="U313" i="196"/>
  <c r="U318" i="196" s="1"/>
  <c r="U121" i="196"/>
  <c r="U126" i="196" s="1"/>
  <c r="T185" i="196"/>
  <c r="V185" i="196" s="1"/>
  <c r="W185" i="196" s="1"/>
  <c r="C20" i="133"/>
  <c r="F15" i="133"/>
  <c r="G22" i="133"/>
  <c r="L5" i="148"/>
  <c r="T369" i="196"/>
  <c r="V369" i="196" s="1"/>
  <c r="W369" i="196" s="1"/>
  <c r="F15" i="149"/>
  <c r="F47" i="149"/>
  <c r="G21" i="133"/>
  <c r="T97" i="196"/>
  <c r="V97" i="196" s="1"/>
  <c r="W97" i="196" s="1"/>
  <c r="S404" i="196"/>
  <c r="C22" i="133"/>
  <c r="T193" i="196"/>
  <c r="V193" i="196" s="1"/>
  <c r="W193" i="196" s="1"/>
  <c r="L13" i="149"/>
  <c r="K5" i="148"/>
  <c r="F20" i="133" s="1"/>
  <c r="H5" i="182"/>
  <c r="F11" i="149"/>
  <c r="G15" i="133"/>
  <c r="H12" i="198"/>
  <c r="E35" i="149"/>
  <c r="F20" i="149"/>
  <c r="F42" i="149"/>
  <c r="E17" i="149"/>
  <c r="F51" i="149"/>
  <c r="C9" i="151"/>
  <c r="L10" i="148"/>
  <c r="D20" i="133"/>
  <c r="D22" i="133"/>
  <c r="S401" i="196"/>
  <c r="V405" i="196"/>
  <c r="W405" i="196" s="1"/>
  <c r="M6" i="148"/>
  <c r="F14" i="133"/>
  <c r="T321" i="196"/>
  <c r="V321" i="196" s="1"/>
  <c r="W321" i="196" s="1"/>
  <c r="AA384" i="196"/>
  <c r="AA63" i="196"/>
  <c r="AA59" i="196"/>
  <c r="AA57" i="196"/>
  <c r="AA55" i="196"/>
  <c r="AA51" i="196"/>
  <c r="AA49" i="196"/>
  <c r="AA47" i="196"/>
  <c r="AA43" i="196"/>
  <c r="AA41" i="196"/>
  <c r="AA62" i="196"/>
  <c r="AA61" i="196"/>
  <c r="AA58" i="196"/>
  <c r="AA56" i="196"/>
  <c r="AA54" i="196"/>
  <c r="AA53" i="196"/>
  <c r="AA50" i="196"/>
  <c r="AA48" i="196"/>
  <c r="AA46" i="196"/>
  <c r="AA45" i="196"/>
  <c r="AA42" i="196"/>
  <c r="AA40" i="196"/>
  <c r="L24" i="149"/>
  <c r="L25" i="149"/>
  <c r="L23" i="149"/>
  <c r="L21" i="149"/>
  <c r="L22" i="149"/>
  <c r="F9" i="149"/>
  <c r="G7" i="151"/>
  <c r="T209" i="196"/>
  <c r="V209" i="196" s="1"/>
  <c r="W209" i="196" s="1"/>
  <c r="V313" i="196"/>
  <c r="W313" i="196" s="1"/>
  <c r="T289" i="196"/>
  <c r="V289" i="196" s="1"/>
  <c r="W289" i="196" s="1"/>
  <c r="U249" i="196"/>
  <c r="U254" i="196" s="1"/>
  <c r="U217" i="196"/>
  <c r="U222" i="196" s="1"/>
  <c r="F13" i="149"/>
  <c r="H11" i="198"/>
  <c r="H10" i="180"/>
  <c r="AA15" i="196"/>
  <c r="AA89" i="196"/>
  <c r="AA234" i="196"/>
  <c r="AA98" i="196"/>
  <c r="AA162" i="196"/>
  <c r="AA14" i="196"/>
  <c r="AA199" i="196"/>
  <c r="AA82" i="196"/>
  <c r="AA179" i="196"/>
  <c r="AA212" i="196"/>
  <c r="AA231" i="196"/>
  <c r="AA190" i="196"/>
  <c r="AA402" i="196"/>
  <c r="AA172" i="196"/>
  <c r="AA145" i="196"/>
  <c r="AA246" i="196"/>
  <c r="AA278" i="196"/>
  <c r="AA283" i="196"/>
  <c r="AA322" i="196"/>
  <c r="AA134" i="196"/>
  <c r="AA225" i="196"/>
  <c r="AA176" i="196"/>
  <c r="AA156" i="196"/>
  <c r="AA119" i="196"/>
  <c r="AA269" i="196"/>
  <c r="AA151" i="196"/>
  <c r="AA229" i="196"/>
  <c r="AA180" i="196"/>
  <c r="AA210" i="196"/>
  <c r="AA80" i="196"/>
  <c r="AA169" i="196"/>
  <c r="AA261" i="196"/>
  <c r="AA38" i="196"/>
  <c r="AA67" i="196"/>
  <c r="AA259" i="196"/>
  <c r="AA132" i="196"/>
  <c r="AA171" i="196"/>
  <c r="AA37" i="196"/>
  <c r="AA153" i="196"/>
  <c r="AA99" i="196"/>
  <c r="AA243" i="196"/>
  <c r="AA6" i="196"/>
  <c r="AA174" i="196"/>
  <c r="AA73" i="196"/>
  <c r="AA195" i="196"/>
  <c r="AA215" i="196"/>
  <c r="AA408" i="196"/>
  <c r="AA143" i="196"/>
  <c r="AA208" i="196"/>
  <c r="AA84" i="196"/>
  <c r="AA196" i="196"/>
  <c r="AA273" i="196"/>
  <c r="AA363" i="196"/>
  <c r="AA383" i="196"/>
  <c r="AA166" i="196"/>
  <c r="AA201" i="196"/>
  <c r="AA88" i="196"/>
  <c r="AA214" i="196"/>
  <c r="AA76" i="196"/>
  <c r="AA181" i="196"/>
  <c r="AA182" i="196"/>
  <c r="AA205" i="196"/>
  <c r="AA120" i="196"/>
  <c r="AA411" i="196"/>
  <c r="AA128" i="196"/>
  <c r="AA100" i="196"/>
  <c r="AA173" i="196"/>
  <c r="AA266" i="196"/>
  <c r="AA32" i="196"/>
  <c r="AA258" i="196"/>
  <c r="AA75" i="196"/>
  <c r="AA141" i="196"/>
  <c r="AA248" i="196"/>
  <c r="AA140" i="196"/>
  <c r="AA104" i="196"/>
  <c r="AA412" i="196"/>
  <c r="AA91" i="196"/>
  <c r="AA157" i="196"/>
  <c r="AA252" i="196"/>
  <c r="AA218" i="196"/>
  <c r="AA163" i="196"/>
  <c r="AA185" i="196"/>
  <c r="AA34" i="196"/>
  <c r="AA227" i="196"/>
  <c r="AA121" i="196"/>
  <c r="AA207" i="196"/>
  <c r="AA106" i="196"/>
  <c r="AA28" i="196"/>
  <c r="AA158" i="196"/>
  <c r="AA35" i="196"/>
  <c r="AA133" i="196"/>
  <c r="AA113" i="196"/>
  <c r="AA263" i="196"/>
  <c r="AA78" i="196"/>
  <c r="AA240" i="196"/>
  <c r="AA95" i="196"/>
  <c r="AA18" i="196"/>
  <c r="AA90" i="196"/>
  <c r="AA404" i="196"/>
  <c r="AA85" i="196"/>
  <c r="AA167" i="196"/>
  <c r="J8" i="149"/>
  <c r="AA292" i="196"/>
  <c r="L14" i="149"/>
  <c r="AA285" i="196"/>
  <c r="AA294" i="196"/>
  <c r="AA319" i="196"/>
  <c r="AA328" i="196"/>
  <c r="AA365" i="196"/>
  <c r="AA372" i="196"/>
  <c r="AA186" i="196"/>
  <c r="AA12" i="196"/>
  <c r="AA107" i="196"/>
  <c r="AA209" i="196"/>
  <c r="AA109" i="196"/>
  <c r="AA236" i="196"/>
  <c r="AA222" i="196"/>
  <c r="AA124" i="196"/>
  <c r="AA152" i="196"/>
  <c r="AA87" i="196"/>
  <c r="AA237" i="196"/>
  <c r="AA177" i="196"/>
  <c r="AA401" i="196"/>
  <c r="AA242" i="196"/>
  <c r="AA86" i="196"/>
  <c r="AA123" i="196"/>
  <c r="AA213" i="196"/>
  <c r="AA125" i="196"/>
  <c r="AA101" i="196"/>
  <c r="AA409" i="196"/>
  <c r="AA193" i="196"/>
  <c r="AA226" i="196"/>
  <c r="AA112" i="196"/>
  <c r="AA148" i="196"/>
  <c r="AA83" i="196"/>
  <c r="AA241" i="196"/>
  <c r="AA189" i="196"/>
  <c r="AA407" i="196"/>
  <c r="AA70" i="196"/>
  <c r="AA31" i="196"/>
  <c r="AA26" i="196"/>
  <c r="AA33" i="196"/>
  <c r="AA154" i="196"/>
  <c r="AA23" i="196"/>
  <c r="AA97" i="196"/>
  <c r="AA403" i="196"/>
  <c r="AA183" i="196"/>
  <c r="AA244" i="196"/>
  <c r="AA22" i="196"/>
  <c r="AA235" i="196"/>
  <c r="AA94" i="196"/>
  <c r="AA204" i="196"/>
  <c r="AA178" i="196"/>
  <c r="AA16" i="196"/>
  <c r="AA255" i="196"/>
  <c r="AA138" i="196"/>
  <c r="AA256" i="196"/>
  <c r="AA111" i="196"/>
  <c r="AA406" i="196"/>
  <c r="AA105" i="196"/>
  <c r="AA142" i="196"/>
  <c r="AA405" i="196"/>
  <c r="AA164" i="196"/>
  <c r="AA200" i="196"/>
  <c r="AA8" i="196"/>
  <c r="AA39" i="196"/>
  <c r="AA24" i="196"/>
  <c r="AA211" i="196"/>
  <c r="AA150" i="196"/>
  <c r="AA20" i="196"/>
  <c r="AA81" i="196"/>
  <c r="AA122" i="196"/>
  <c r="AA289" i="196"/>
  <c r="AA303" i="196"/>
  <c r="AA306" i="196"/>
  <c r="AA374" i="196"/>
  <c r="AA103" i="196"/>
  <c r="AA139" i="196"/>
  <c r="AA217" i="196"/>
  <c r="AA77" i="196"/>
  <c r="AA197" i="196"/>
  <c r="AA230" i="196"/>
  <c r="AA108" i="196"/>
  <c r="AA135" i="196"/>
  <c r="AA13" i="196"/>
  <c r="AA253" i="196"/>
  <c r="AA233" i="196"/>
  <c r="AA410" i="196"/>
  <c r="AA170" i="196"/>
  <c r="AA118" i="196"/>
  <c r="AA155" i="196"/>
  <c r="AA221" i="196"/>
  <c r="AA93" i="196"/>
  <c r="AA72" i="196"/>
  <c r="AA192" i="196"/>
  <c r="AA202" i="196"/>
  <c r="AA160" i="196"/>
  <c r="AA96" i="196"/>
  <c r="AA131" i="196"/>
  <c r="AA9" i="196"/>
  <c r="AA257" i="196"/>
  <c r="AA245" i="196"/>
  <c r="AA271" i="196"/>
  <c r="AA66" i="196"/>
  <c r="AA68" i="196"/>
  <c r="AA19" i="196"/>
  <c r="AA69" i="196"/>
  <c r="AA117" i="196"/>
  <c r="AA17" i="196"/>
  <c r="AA168" i="196"/>
  <c r="AA161" i="196"/>
  <c r="AA270" i="196"/>
  <c r="AA102" i="196"/>
  <c r="AA219" i="196"/>
  <c r="AA25" i="196"/>
  <c r="AA7" i="196"/>
  <c r="AA126" i="196"/>
  <c r="AA223" i="196"/>
  <c r="AA262" i="196"/>
  <c r="AA29" i="196"/>
  <c r="AA11" i="196"/>
  <c r="AA232" i="196"/>
  <c r="AA137" i="196"/>
  <c r="AA147" i="196"/>
  <c r="AA265" i="196"/>
  <c r="AA251" i="196"/>
  <c r="AA146" i="196"/>
  <c r="AA228" i="196"/>
  <c r="AA188" i="196"/>
  <c r="AA129" i="196"/>
  <c r="AA159" i="196"/>
  <c r="AA250" i="196"/>
  <c r="AA65" i="196"/>
  <c r="AA27" i="196"/>
  <c r="AA184" i="196"/>
  <c r="AA267" i="196"/>
  <c r="AA175" i="196"/>
  <c r="AA114" i="196"/>
  <c r="AA224" i="196"/>
  <c r="AA247" i="196"/>
  <c r="AA79" i="196"/>
  <c r="AA276" i="196"/>
  <c r="AA312" i="196"/>
  <c r="AA369" i="196"/>
  <c r="W402" i="196"/>
  <c r="U297" i="196"/>
  <c r="U302" i="196" s="1"/>
  <c r="T297" i="196"/>
  <c r="V297" i="196" s="1"/>
  <c r="W297" i="196" s="1"/>
  <c r="U361" i="196"/>
  <c r="U366" i="196" s="1"/>
  <c r="T361" i="196"/>
  <c r="V361" i="196" s="1"/>
  <c r="W361" i="196" s="1"/>
  <c r="U377" i="196"/>
  <c r="U382" i="196" s="1"/>
  <c r="T377" i="196"/>
  <c r="V377" i="196" s="1"/>
  <c r="W377" i="196" s="1"/>
  <c r="T89" i="196"/>
  <c r="U89" i="196" s="1"/>
  <c r="U94" i="196" s="1"/>
  <c r="W6" i="196"/>
  <c r="L36" i="149"/>
  <c r="V64" i="196"/>
  <c r="E8" i="133" s="1"/>
  <c r="U73" i="196"/>
  <c r="U78" i="196" s="1"/>
  <c r="T225" i="196"/>
  <c r="V225" i="196" s="1"/>
  <c r="W225" i="196" s="1"/>
  <c r="G14" i="133"/>
  <c r="J14" i="133"/>
  <c r="V81" i="196"/>
  <c r="W81" i="196" s="1"/>
  <c r="U81" i="196"/>
  <c r="U86" i="196" s="1"/>
  <c r="U169" i="196"/>
  <c r="U174" i="196" s="1"/>
  <c r="T169" i="196"/>
  <c r="V169" i="196" s="1"/>
  <c r="E14" i="133"/>
  <c r="W32" i="196"/>
  <c r="T281" i="196"/>
  <c r="V281" i="196" s="1"/>
  <c r="T305" i="196"/>
  <c r="V305" i="196" s="1"/>
  <c r="U305" i="196"/>
  <c r="U310" i="196" s="1"/>
  <c r="T129" i="196"/>
  <c r="V129" i="196" s="1"/>
  <c r="W129" i="196" s="1"/>
  <c r="V241" i="196"/>
  <c r="W241" i="196" s="1"/>
  <c r="U241" i="196"/>
  <c r="U246" i="196" s="1"/>
  <c r="J16" i="149"/>
  <c r="S72" i="196"/>
  <c r="S31" i="196" s="1"/>
  <c r="I14" i="133"/>
  <c r="L15" i="149"/>
  <c r="T153" i="196"/>
  <c r="V153" i="196" s="1"/>
  <c r="W153" i="196" s="1"/>
  <c r="U153" i="196"/>
  <c r="U158" i="196" s="1"/>
  <c r="T406" i="196"/>
  <c r="V406" i="196"/>
  <c r="W406" i="196" s="1"/>
  <c r="I15" i="133"/>
  <c r="U273" i="196"/>
  <c r="U278" i="196" s="1"/>
  <c r="V273" i="196"/>
  <c r="W273" i="196" s="1"/>
  <c r="L8" i="149"/>
  <c r="L7" i="149"/>
  <c r="AA280" i="196"/>
  <c r="AA287" i="196"/>
  <c r="AA296" i="196"/>
  <c r="AA299" i="196"/>
  <c r="AA308" i="196"/>
  <c r="AA315" i="196"/>
  <c r="AA324" i="196"/>
  <c r="AA367" i="196"/>
  <c r="AA376" i="196"/>
  <c r="AA379" i="196"/>
  <c r="AA274" i="196"/>
  <c r="AA290" i="196"/>
  <c r="AA301" i="196"/>
  <c r="AA305" i="196"/>
  <c r="AA310" i="196"/>
  <c r="AA317" i="196"/>
  <c r="AA321" i="196"/>
  <c r="AA326" i="196"/>
  <c r="AA370" i="196"/>
  <c r="AA381" i="196"/>
  <c r="F12" i="149"/>
  <c r="F18" i="149"/>
  <c r="E22" i="149"/>
  <c r="F28" i="149"/>
  <c r="F34" i="149"/>
  <c r="E38" i="149"/>
  <c r="E49" i="149"/>
  <c r="F16" i="149"/>
  <c r="F32" i="149"/>
  <c r="F8" i="149"/>
  <c r="F24" i="149"/>
  <c r="F40" i="149"/>
  <c r="F33" i="149"/>
  <c r="E43" i="149"/>
  <c r="F29" i="149"/>
  <c r="F19" i="149"/>
  <c r="E50" i="149"/>
  <c r="F6" i="149"/>
  <c r="F27" i="149"/>
  <c r="E52" i="149"/>
  <c r="E48" i="149"/>
  <c r="E44" i="149"/>
  <c r="F23" i="149"/>
  <c r="I11" i="180"/>
  <c r="G9" i="180"/>
  <c r="F21" i="149"/>
  <c r="F25" i="149"/>
  <c r="F31" i="149"/>
  <c r="F37" i="149"/>
  <c r="I10" i="198"/>
  <c r="E10" i="198"/>
  <c r="D10" i="198"/>
  <c r="D9" i="180"/>
  <c r="I10" i="180"/>
  <c r="K27" i="149"/>
  <c r="C21" i="133"/>
  <c r="D21" i="133"/>
  <c r="E21" i="133"/>
  <c r="K16" i="149"/>
  <c r="K9" i="149"/>
  <c r="L20" i="149"/>
  <c r="J7" i="149"/>
  <c r="T105" i="196"/>
  <c r="V105" i="196" s="1"/>
  <c r="W105" i="196" s="1"/>
  <c r="V121" i="196"/>
  <c r="W121" i="196" s="1"/>
  <c r="T137" i="196"/>
  <c r="V137" i="196" s="1"/>
  <c r="W137" i="196" s="1"/>
  <c r="T145" i="196"/>
  <c r="V145" i="196" s="1"/>
  <c r="U145" i="196"/>
  <c r="U150" i="196" s="1"/>
  <c r="T177" i="196"/>
  <c r="V177" i="196" s="1"/>
  <c r="W177" i="196" s="1"/>
  <c r="U233" i="196"/>
  <c r="U238" i="196" s="1"/>
  <c r="V233" i="196"/>
  <c r="W233" i="196" s="1"/>
  <c r="T201" i="196"/>
  <c r="V201" i="196" s="1"/>
  <c r="W201" i="196" s="1"/>
  <c r="U257" i="196"/>
  <c r="U262" i="196" s="1"/>
  <c r="T257" i="196"/>
  <c r="V257" i="196" s="1"/>
  <c r="W257" i="196" s="1"/>
  <c r="J6" i="149"/>
  <c r="L6" i="149"/>
  <c r="U265" i="196"/>
  <c r="U270" i="196" s="1"/>
  <c r="T265" i="196"/>
  <c r="V265" i="196" s="1"/>
  <c r="W265" i="196" s="1"/>
  <c r="T113" i="196"/>
  <c r="V113" i="196" s="1"/>
  <c r="W113" i="196" s="1"/>
  <c r="T161" i="196"/>
  <c r="V161" i="196" s="1"/>
  <c r="W161" i="196" s="1"/>
  <c r="W73" i="196"/>
  <c r="J27" i="149"/>
  <c r="I9" i="149"/>
  <c r="AA277" i="196"/>
  <c r="AA281" i="196"/>
  <c r="AA284" i="196"/>
  <c r="AA288" i="196"/>
  <c r="AA293" i="196"/>
  <c r="AA298" i="196"/>
  <c r="AA302" i="196"/>
  <c r="AA307" i="196"/>
  <c r="AA311" i="196"/>
  <c r="AA314" i="196"/>
  <c r="AA318" i="196"/>
  <c r="AA323" i="196"/>
  <c r="AA327" i="196"/>
  <c r="AA361" i="196"/>
  <c r="AA364" i="196"/>
  <c r="AA368" i="196"/>
  <c r="AA373" i="196"/>
  <c r="AA378" i="196"/>
  <c r="AA382" i="196"/>
  <c r="AA275" i="196"/>
  <c r="AA279" i="196"/>
  <c r="AA282" i="196"/>
  <c r="AA286" i="196"/>
  <c r="AA291" i="196"/>
  <c r="AA295" i="196"/>
  <c r="AA297" i="196"/>
  <c r="AA300" i="196"/>
  <c r="AA304" i="196"/>
  <c r="AA309" i="196"/>
  <c r="AA313" i="196"/>
  <c r="AA316" i="196"/>
  <c r="AA320" i="196"/>
  <c r="AA325" i="196"/>
  <c r="AA362" i="196"/>
  <c r="AA366" i="196"/>
  <c r="AA371" i="196"/>
  <c r="AA375" i="196"/>
  <c r="AA377" i="196"/>
  <c r="AA380" i="196"/>
  <c r="E9" i="180"/>
  <c r="V15" i="196"/>
  <c r="F7" i="133" s="1"/>
  <c r="S14" i="196"/>
  <c r="H24" i="199" l="1"/>
  <c r="H39" i="199"/>
  <c r="H38" i="199"/>
  <c r="H23" i="199"/>
  <c r="E22" i="133"/>
  <c r="C23" i="133"/>
  <c r="D10" i="133"/>
  <c r="G8" i="151"/>
  <c r="F6" i="133"/>
  <c r="U289" i="196"/>
  <c r="U294" i="196" s="1"/>
  <c r="U225" i="196"/>
  <c r="U230" i="196" s="1"/>
  <c r="U201" i="196"/>
  <c r="U206" i="196" s="1"/>
  <c r="U161" i="196"/>
  <c r="U166" i="196" s="1"/>
  <c r="G9" i="151"/>
  <c r="E20" i="133"/>
  <c r="I9" i="180"/>
  <c r="F23" i="133"/>
  <c r="U97" i="196"/>
  <c r="U102" i="196" s="1"/>
  <c r="L16" i="149"/>
  <c r="H15" i="133"/>
  <c r="V89" i="196"/>
  <c r="G9" i="133" s="1"/>
  <c r="U105" i="196"/>
  <c r="U110" i="196" s="1"/>
  <c r="D23" i="133"/>
  <c r="I21" i="133"/>
  <c r="C6" i="133"/>
  <c r="V401" i="196"/>
  <c r="G6" i="133"/>
  <c r="V5" i="196"/>
  <c r="C10" i="133"/>
  <c r="G23" i="133"/>
  <c r="J28" i="199" s="1"/>
  <c r="U113" i="196"/>
  <c r="U118" i="196" s="1"/>
  <c r="U129" i="196"/>
  <c r="U134" i="196" s="1"/>
  <c r="F29" i="133"/>
  <c r="L27" i="149"/>
  <c r="W305" i="196"/>
  <c r="C29" i="133"/>
  <c r="W281" i="196"/>
  <c r="E29" i="133"/>
  <c r="W169" i="196"/>
  <c r="W145" i="196"/>
  <c r="D29" i="133"/>
  <c r="H14" i="133"/>
  <c r="W64" i="196"/>
  <c r="J8" i="133" s="1"/>
  <c r="D8" i="133"/>
  <c r="J6" i="133"/>
  <c r="D6" i="133"/>
  <c r="I6" i="133"/>
  <c r="I10" i="133"/>
  <c r="F10" i="133"/>
  <c r="E10" i="133"/>
  <c r="J10" i="133"/>
  <c r="G10" i="133"/>
  <c r="C8" i="133"/>
  <c r="F13" i="133"/>
  <c r="E13" i="133"/>
  <c r="J13" i="133"/>
  <c r="G13" i="133"/>
  <c r="I13" i="133"/>
  <c r="D13" i="133"/>
  <c r="F8" i="133"/>
  <c r="V404" i="196"/>
  <c r="C13" i="133"/>
  <c r="G8" i="133"/>
  <c r="E53" i="149"/>
  <c r="F53" i="149"/>
  <c r="H10" i="198"/>
  <c r="H9" i="180"/>
  <c r="E23" i="133"/>
  <c r="D9" i="133"/>
  <c r="L9" i="149"/>
  <c r="J9" i="149"/>
  <c r="E7" i="133"/>
  <c r="V14" i="196"/>
  <c r="W15" i="196"/>
  <c r="I7" i="133" s="1"/>
  <c r="D7" i="133"/>
  <c r="C7" i="133"/>
  <c r="G7" i="133"/>
  <c r="H6" i="133" l="1"/>
  <c r="H29" i="133"/>
  <c r="W89" i="196"/>
  <c r="E9" i="133"/>
  <c r="E16" i="133" s="1"/>
  <c r="C9" i="133"/>
  <c r="C16" i="133" s="1"/>
  <c r="V72" i="196"/>
  <c r="V31" i="196" s="1"/>
  <c r="J9" i="133"/>
  <c r="J7" i="133"/>
  <c r="U72" i="196"/>
  <c r="U31" i="196" s="1"/>
  <c r="F9" i="133"/>
  <c r="F16" i="133" s="1"/>
  <c r="I9" i="133"/>
  <c r="I8" i="133"/>
  <c r="H8" i="133"/>
  <c r="H7" i="133"/>
  <c r="H13" i="133"/>
  <c r="G16" i="133"/>
  <c r="H10" i="133"/>
  <c r="D16" i="133"/>
  <c r="J16" i="133" l="1"/>
  <c r="H9" i="133"/>
  <c r="H16" i="133" s="1"/>
  <c r="H43" i="199" s="1"/>
  <c r="J43" i="199"/>
  <c r="I16" i="133"/>
  <c r="C17" i="133"/>
  <c r="C24" i="133" s="1"/>
  <c r="I17" i="133" l="1"/>
  <c r="I28" i="199" l="1"/>
  <c r="K28" i="199" s="1"/>
  <c r="G24" i="133"/>
  <c r="H32" i="199"/>
  <c r="H17" i="199"/>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Marek</author>
  </authors>
  <commentList>
    <comment ref="B7" authorId="0" shapeId="0" xr:uid="{00000000-0006-0000-0100-000001000000}">
      <text>
        <r>
          <rPr>
            <b/>
            <sz val="9"/>
            <color indexed="81"/>
            <rFont val="Tahoma"/>
            <family val="2"/>
            <charset val="238"/>
          </rPr>
          <t>wpisz język</t>
        </r>
        <r>
          <rPr>
            <sz val="9"/>
            <color indexed="81"/>
            <rFont val="Tahoma"/>
            <family val="2"/>
            <charset val="238"/>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Marek Lis</author>
    <author>Marek</author>
  </authors>
  <commentList>
    <comment ref="B6" authorId="0" shapeId="0" xr:uid="{00000000-0006-0000-0200-000001000000}">
      <text>
        <r>
          <rPr>
            <sz val="12"/>
            <color indexed="81"/>
            <rFont val="Tahoma"/>
            <family val="2"/>
            <charset val="238"/>
          </rPr>
          <t>wpisz nazwę szkoły</t>
        </r>
      </text>
    </comment>
    <comment ref="B8" authorId="1" shapeId="0" xr:uid="{00000000-0006-0000-0200-000002000000}">
      <text>
        <r>
          <rPr>
            <b/>
            <sz val="9"/>
            <color indexed="81"/>
            <rFont val="Tahoma"/>
            <family val="2"/>
            <charset val="238"/>
          </rPr>
          <t>Wpisz patrona</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ML</author>
  </authors>
  <commentList>
    <comment ref="C1" authorId="0" shapeId="0" xr:uid="{00000000-0006-0000-0300-000001000000}">
      <text>
        <r>
          <rPr>
            <sz val="12"/>
            <color indexed="81"/>
            <rFont val="Arial"/>
            <family val="2"/>
            <charset val="238"/>
          </rPr>
          <t>wpisz nr teczki CEA</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ML</author>
  </authors>
  <commentList>
    <comment ref="J11" authorId="0" shapeId="0" xr:uid="{00000000-0006-0000-0400-000001000000}">
      <text>
        <r>
          <rPr>
            <b/>
            <sz val="8"/>
            <color indexed="10"/>
            <rFont val="Tahoma"/>
            <family val="2"/>
            <charset val="238"/>
          </rPr>
          <t>ML:</t>
        </r>
        <r>
          <rPr>
            <sz val="8"/>
            <color indexed="10"/>
            <rFont val="Tahoma"/>
            <family val="2"/>
            <charset val="238"/>
          </rPr>
          <t xml:space="preserve">
Uzupełnij pola zacieniowane</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ML</author>
  </authors>
  <commentList>
    <comment ref="T6" authorId="0" shapeId="0" xr:uid="{00000000-0006-0000-0700-000001000000}">
      <text>
        <r>
          <rPr>
            <b/>
            <sz val="10"/>
            <color indexed="81"/>
            <rFont val="Tahoma"/>
            <family val="2"/>
            <charset val="238"/>
          </rPr>
          <t>wpisz ilość godz. etatowych</t>
        </r>
        <r>
          <rPr>
            <sz val="8"/>
            <color indexed="81"/>
            <rFont val="Tahoma"/>
            <family val="2"/>
            <charset val="238"/>
          </rPr>
          <t xml:space="preserve">
</t>
        </r>
      </text>
    </comment>
    <comment ref="T15" authorId="0" shapeId="0" xr:uid="{00000000-0006-0000-0700-000002000000}">
      <text>
        <r>
          <rPr>
            <b/>
            <sz val="10"/>
            <color indexed="81"/>
            <rFont val="Tahoma"/>
            <family val="2"/>
            <charset val="238"/>
          </rPr>
          <t>wpisz ilość godz. etatowych</t>
        </r>
        <r>
          <rPr>
            <sz val="8"/>
            <color indexed="81"/>
            <rFont val="Tahoma"/>
            <family val="2"/>
            <charset val="238"/>
          </rPr>
          <t xml:space="preserve">
</t>
        </r>
      </text>
    </comment>
    <comment ref="T23" authorId="0" shapeId="0" xr:uid="{00000000-0006-0000-0700-000003000000}">
      <text>
        <r>
          <rPr>
            <b/>
            <sz val="10"/>
            <color indexed="81"/>
            <rFont val="Tahoma"/>
            <family val="2"/>
            <charset val="238"/>
          </rPr>
          <t>wpisz ilość godz. etatowych</t>
        </r>
        <r>
          <rPr>
            <sz val="8"/>
            <color indexed="81"/>
            <rFont val="Tahoma"/>
            <family val="2"/>
            <charset val="238"/>
          </rPr>
          <t xml:space="preserve">
</t>
        </r>
      </text>
    </comment>
    <comment ref="T32" authorId="0" shapeId="0" xr:uid="{00000000-0006-0000-0700-000004000000}">
      <text>
        <r>
          <rPr>
            <b/>
            <sz val="10"/>
            <color indexed="81"/>
            <rFont val="Tahoma"/>
            <family val="2"/>
            <charset val="238"/>
          </rPr>
          <t>wpisz ilość godz. etatowych</t>
        </r>
        <r>
          <rPr>
            <sz val="8"/>
            <color indexed="81"/>
            <rFont val="Tahoma"/>
            <family val="2"/>
            <charset val="238"/>
          </rPr>
          <t xml:space="preserve">
</t>
        </r>
      </text>
    </comment>
    <comment ref="T40" authorId="0" shapeId="0" xr:uid="{00000000-0006-0000-0700-000005000000}">
      <text>
        <r>
          <rPr>
            <b/>
            <sz val="10"/>
            <color indexed="81"/>
            <rFont val="Tahoma"/>
            <family val="2"/>
            <charset val="238"/>
          </rPr>
          <t>wpisz ilość godz. etatowych</t>
        </r>
        <r>
          <rPr>
            <sz val="8"/>
            <color indexed="81"/>
            <rFont val="Tahoma"/>
            <family val="2"/>
            <charset val="238"/>
          </rPr>
          <t xml:space="preserve">
</t>
        </r>
      </text>
    </comment>
    <comment ref="T48" authorId="0" shapeId="0" xr:uid="{00000000-0006-0000-0700-000006000000}">
      <text>
        <r>
          <rPr>
            <b/>
            <sz val="10"/>
            <color indexed="81"/>
            <rFont val="Tahoma"/>
            <family val="2"/>
            <charset val="238"/>
          </rPr>
          <t>wpisz ilość godz. etatowych</t>
        </r>
        <r>
          <rPr>
            <sz val="8"/>
            <color indexed="81"/>
            <rFont val="Tahoma"/>
            <family val="2"/>
            <charset val="238"/>
          </rPr>
          <t xml:space="preserve">
</t>
        </r>
      </text>
    </comment>
    <comment ref="T56" authorId="0" shapeId="0" xr:uid="{00000000-0006-0000-0700-000007000000}">
      <text>
        <r>
          <rPr>
            <b/>
            <sz val="10"/>
            <color indexed="81"/>
            <rFont val="Tahoma"/>
            <family val="2"/>
            <charset val="238"/>
          </rPr>
          <t>wpisz ilość godz. etatowych</t>
        </r>
        <r>
          <rPr>
            <sz val="8"/>
            <color indexed="81"/>
            <rFont val="Tahoma"/>
            <family val="2"/>
            <charset val="238"/>
          </rPr>
          <t xml:space="preserve">
</t>
        </r>
      </text>
    </comment>
    <comment ref="T64" authorId="0" shapeId="0" xr:uid="{00000000-0006-0000-0700-000008000000}">
      <text>
        <r>
          <rPr>
            <b/>
            <sz val="10"/>
            <color indexed="81"/>
            <rFont val="Tahoma"/>
            <family val="2"/>
            <charset val="238"/>
          </rPr>
          <t>wpisz ilość godz. etatowych</t>
        </r>
        <r>
          <rPr>
            <sz val="8"/>
            <color indexed="81"/>
            <rFont val="Tahoma"/>
            <family val="2"/>
            <charset val="238"/>
          </rPr>
          <t xml:space="preserve">
</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ML</author>
  </authors>
  <commentList>
    <comment ref="G7" authorId="0" shapeId="0" xr:uid="{00000000-0006-0000-0900-000001000000}">
      <text>
        <r>
          <rPr>
            <b/>
            <sz val="8"/>
            <color indexed="81"/>
            <rFont val="Tahoma"/>
            <family val="2"/>
            <charset val="238"/>
          </rPr>
          <t>wartość musi być równa ilości uczniów w specyfikacji</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Marek</author>
  </authors>
  <commentList>
    <comment ref="D6" authorId="0" shapeId="0" xr:uid="{00000000-0006-0000-0C00-000001000000}">
      <text>
        <r>
          <rPr>
            <b/>
            <sz val="9"/>
            <color indexed="81"/>
            <rFont val="Tahoma"/>
            <family val="2"/>
            <charset val="238"/>
          </rPr>
          <t>wpisz liczbę uczniów</t>
        </r>
      </text>
    </comment>
  </commentList>
</comments>
</file>

<file path=xl/sharedStrings.xml><?xml version="1.0" encoding="utf-8"?>
<sst xmlns="http://schemas.openxmlformats.org/spreadsheetml/2006/main" count="1252" uniqueCount="532">
  <si>
    <t>stopień awansu</t>
  </si>
  <si>
    <t>wymiar obowiązk.</t>
  </si>
  <si>
    <t>Lp</t>
  </si>
  <si>
    <t>staż</t>
  </si>
  <si>
    <t>I</t>
  </si>
  <si>
    <t>II</t>
  </si>
  <si>
    <t>III</t>
  </si>
  <si>
    <t>IV</t>
  </si>
  <si>
    <t xml:space="preserve">ZESTAWIENIE  LICZBOWE PERSONELU I GODZIN </t>
  </si>
  <si>
    <t xml:space="preserve">Charakter służby pracownika </t>
  </si>
  <si>
    <t>DYREKTOR</t>
  </si>
  <si>
    <t xml:space="preserve">WICEDYREKTORZY </t>
  </si>
  <si>
    <t>Liczba osób</t>
  </si>
  <si>
    <t xml:space="preserve">PRACOWNICY ADMINISTRACYJNO-BIUROWI </t>
  </si>
  <si>
    <t>rok ur.</t>
  </si>
  <si>
    <t xml:space="preserve">NAUCZYCIELE  PEŁNIĄCY  INNE  FUNKCJE  KIEROWNICZE                                                                                                                                                                                 </t>
  </si>
  <si>
    <t>Pełnozatrudnieni</t>
  </si>
  <si>
    <t>godziny w wymiarze obowiązującym</t>
  </si>
  <si>
    <t>godziny ponadwymiarowe</t>
  </si>
  <si>
    <t xml:space="preserve">PRACOWNICY SEZONOWI </t>
  </si>
  <si>
    <t xml:space="preserve">NAUCZYCIELE REALIZUJĄCY OBOWIĄZKOWY WYMIAR 18 GODZIN TYGODNIOWO                                                                                                                                                   </t>
  </si>
  <si>
    <t>NAUCZYCIELE ZAWODU REALIZUJĄCY OBOWIĄZKOWY WYMIAR 22 GODZIN TYGODNIOWO</t>
  </si>
  <si>
    <t>WYCHOWAWCY ŚWIETLICY REALIZUJĄCY OBOWIĄZKOWO WYMIAR 26 GODZIN TYGODNIOWO</t>
  </si>
  <si>
    <t>forma zatrudnienia</t>
  </si>
  <si>
    <t>Pełno-           zatrudnieni</t>
  </si>
  <si>
    <t>Niepełno-     zatrudnieni</t>
  </si>
  <si>
    <t>Liczba uczniów</t>
  </si>
  <si>
    <t>Razem</t>
  </si>
  <si>
    <t>suma godzin</t>
  </si>
  <si>
    <t>1.</t>
  </si>
  <si>
    <t>-</t>
  </si>
  <si>
    <t>2.</t>
  </si>
  <si>
    <t>3.</t>
  </si>
  <si>
    <t>4.</t>
  </si>
  <si>
    <t>7.</t>
  </si>
  <si>
    <t>pieczątka podłużna szkoły</t>
  </si>
  <si>
    <t>(informacja uzupełniająca)</t>
  </si>
  <si>
    <t>a)</t>
  </si>
  <si>
    <t>b)</t>
  </si>
  <si>
    <t>c)</t>
  </si>
  <si>
    <t>d)</t>
  </si>
  <si>
    <t>e)</t>
  </si>
  <si>
    <t>f)</t>
  </si>
  <si>
    <t>g)</t>
  </si>
  <si>
    <t>nagrody jubileuszowe</t>
  </si>
  <si>
    <t>odprawy emerytalne</t>
  </si>
  <si>
    <t>Dyrektor Szkoły</t>
  </si>
  <si>
    <t>Suma</t>
  </si>
  <si>
    <t>godziny  nadliczb.</t>
  </si>
  <si>
    <t>PRACOWNICY GOSPODARCZY I OBSŁUGI</t>
  </si>
  <si>
    <t>przedmiot</t>
  </si>
  <si>
    <t>x</t>
  </si>
  <si>
    <t>Przedmiot</t>
  </si>
  <si>
    <t>NAUCZYCIELE  REALIZUJĄCY OBOWIĄZKOWY WYMIAR 20 GODZIN TYGODNIOWO (psycholog, pedagog szkolny)</t>
  </si>
  <si>
    <t>Nazwisko i imię</t>
  </si>
  <si>
    <t>Nauczyciele na urlopach płatnych</t>
  </si>
  <si>
    <t>Nauczyciele na urlopach bezpłatnych</t>
  </si>
  <si>
    <t>U W A G I</t>
  </si>
  <si>
    <t>UWAGI</t>
  </si>
  <si>
    <t xml:space="preserve">Liczba pracowników zatrudnionych w szkole ogółem: </t>
  </si>
  <si>
    <t xml:space="preserve">Razem etatów: </t>
  </si>
  <si>
    <t>Pieczęć i podpis wizytatora</t>
  </si>
  <si>
    <t>Ilość  etatów</t>
  </si>
  <si>
    <t xml:space="preserve">OGÓŁEM   </t>
  </si>
  <si>
    <t>Charakter służbowy pracownika</t>
  </si>
  <si>
    <t>Stopnie awansu zawodowego</t>
  </si>
  <si>
    <t>Stażysta</t>
  </si>
  <si>
    <t>Kontraktowy</t>
  </si>
  <si>
    <t>Mianowany</t>
  </si>
  <si>
    <t>Liczba nauczycieli</t>
  </si>
  <si>
    <t>Kod:</t>
  </si>
  <si>
    <t>E-mail:</t>
  </si>
  <si>
    <t>Ulica, nr:</t>
  </si>
  <si>
    <t xml:space="preserve">pracownicy </t>
  </si>
  <si>
    <t>suma</t>
  </si>
  <si>
    <t xml:space="preserve"> (nauczyciele bez godzin ponadwymiarowych) </t>
  </si>
  <si>
    <t>ZAŁĄCZNIK</t>
  </si>
  <si>
    <t>adm-ob.</t>
  </si>
  <si>
    <t>pedagogiczni</t>
  </si>
  <si>
    <t>wynagrodzenia za godziny ponadwymiarowe</t>
  </si>
  <si>
    <t>wpisać końcowe dwie cyfry arabskie np. zamiast 1958 ma być: 58</t>
  </si>
  <si>
    <t>*)</t>
  </si>
  <si>
    <t>bez nauczycieli na urlopach bezpłatnych</t>
  </si>
  <si>
    <t>Główna Księgowa</t>
  </si>
  <si>
    <t>, dnia</t>
  </si>
  <si>
    <t>Dyplomo-wany</t>
  </si>
  <si>
    <t>Kontraktowy planujący awans.w br</t>
  </si>
  <si>
    <t>Mianowany planujący awans.w br</t>
  </si>
  <si>
    <t xml:space="preserve">   Nazwa organu prowadzącego szkołę</t>
  </si>
  <si>
    <t xml:space="preserve">     Arkusz zatwierdzam:</t>
  </si>
  <si>
    <t xml:space="preserve"> Pieczęć i podpis dyrektora</t>
  </si>
  <si>
    <t xml:space="preserve">   ………………………………..., dnia</t>
  </si>
  <si>
    <t>nr teczki:</t>
  </si>
  <si>
    <t>wynagrodzenia prac. pełnozatrudnionych i niepełnozatrudnionych w zł</t>
  </si>
  <si>
    <t xml:space="preserve">S Z K O L N Y   P L A N    N A U C Z A N I A  -  </t>
  </si>
  <si>
    <t>DO ARKUSZA ORGANIZACJI ROKU SZKOLNEGO -</t>
  </si>
  <si>
    <t>wykształcenie, zawód- specjalność</t>
  </si>
  <si>
    <t>stanowisko, funkcja</t>
  </si>
  <si>
    <t>ob.</t>
  </si>
  <si>
    <t>Nauczyciele (bibliotekarz, wychowawca internatu, bursy) realizujący obowiązkowo wymiar 30 godzin tygodniowo</t>
  </si>
  <si>
    <t>kod etatu</t>
  </si>
  <si>
    <t>stażysta</t>
  </si>
  <si>
    <t>kontraktowy</t>
  </si>
  <si>
    <t>kontaktowy konczący staż w br</t>
  </si>
  <si>
    <t>S</t>
  </si>
  <si>
    <t>K</t>
  </si>
  <si>
    <t>K1</t>
  </si>
  <si>
    <t>mianowany</t>
  </si>
  <si>
    <t>mianowany kończący staż w br</t>
  </si>
  <si>
    <t>M</t>
  </si>
  <si>
    <t>M1</t>
  </si>
  <si>
    <t>dyplomowany</t>
  </si>
  <si>
    <t>D</t>
  </si>
  <si>
    <t>Forma zatrudnienia</t>
  </si>
  <si>
    <t>umowa na czas określony</t>
  </si>
  <si>
    <t>umowa na czas nieokreślony</t>
  </si>
  <si>
    <t>mianowanie</t>
  </si>
  <si>
    <t>uo</t>
  </si>
  <si>
    <t>un</t>
  </si>
  <si>
    <t>m</t>
  </si>
  <si>
    <t>tak</t>
  </si>
  <si>
    <t>nie</t>
  </si>
  <si>
    <t>inne</t>
  </si>
  <si>
    <t>gdd</t>
  </si>
  <si>
    <t>zajęcia obowiązkowe</t>
  </si>
  <si>
    <t>godziny do dysp. dyrekt.</t>
  </si>
  <si>
    <t>Zajęcia edukacyjne</t>
  </si>
  <si>
    <t>Suma godzin  =</t>
  </si>
  <si>
    <t>Zestawienie liczby godzin wg przedmiotów</t>
  </si>
  <si>
    <t>Rok szkolny</t>
  </si>
  <si>
    <t>teczka</t>
  </si>
  <si>
    <t>Liczba godzin do dyspozycji dyrektora =</t>
  </si>
  <si>
    <t>Liczba godzin obowiązkowych =</t>
  </si>
  <si>
    <t>godziny niedydaktyczne</t>
  </si>
  <si>
    <t>gn</t>
  </si>
  <si>
    <t>godziny niedydaktyczne =</t>
  </si>
  <si>
    <t xml:space="preserve">     PRZYDZIAŁ GODZIN NAUCZYCIELOM NA ROK SZKOLNY </t>
  </si>
  <si>
    <t>Pracownicy administracji i obsługi w roku szkolnym</t>
  </si>
  <si>
    <t>przydział godzin</t>
  </si>
  <si>
    <t>Miejscowość:</t>
  </si>
  <si>
    <t>Niepełno-zatrudnieni</t>
  </si>
  <si>
    <t>NAUCZYCIELE REALIZUJĄCY OBOWIĄZKOWY WYMIAR 30 GODZ. TYG. (bibliotekarz, wychowawca internatu - bursy)</t>
  </si>
  <si>
    <t>Etaty</t>
  </si>
  <si>
    <t>Liczba etatów</t>
  </si>
  <si>
    <t>Ogółem godz. tygodn.</t>
  </si>
  <si>
    <t>Niepełno- zatrudnieni</t>
  </si>
  <si>
    <t>godziny obowiązkowe</t>
  </si>
  <si>
    <t>Pracownicy administracyji</t>
  </si>
  <si>
    <t>Pracownicy obsługi</t>
  </si>
  <si>
    <t xml:space="preserve">Pracownicy sezonowi </t>
  </si>
  <si>
    <t>Liczba dziewcząt:</t>
  </si>
  <si>
    <t>Liczba chłopców:</t>
  </si>
  <si>
    <t>% dziewcząt</t>
  </si>
  <si>
    <t>% chłpców</t>
  </si>
  <si>
    <t>Liczba godzin obowiązkowych</t>
  </si>
  <si>
    <t>OGÓLNA LICZBA GODZIN</t>
  </si>
  <si>
    <t>płeć</t>
  </si>
  <si>
    <t>Płeć</t>
  </si>
  <si>
    <t>kobieta</t>
  </si>
  <si>
    <t>mężczyzna</t>
  </si>
  <si>
    <t>Pracownicy wg płci</t>
  </si>
  <si>
    <t>Grupa pracowników</t>
  </si>
  <si>
    <t>nauczyciele</t>
  </si>
  <si>
    <t>administracja</t>
  </si>
  <si>
    <t>obsługa</t>
  </si>
  <si>
    <t>Liczba kobiet</t>
  </si>
  <si>
    <t>Liczba mężczyzn</t>
  </si>
  <si>
    <t>% m</t>
  </si>
  <si>
    <t>% k</t>
  </si>
  <si>
    <t>Ogólnie</t>
  </si>
  <si>
    <t>OBOWIĄZKOWE</t>
  </si>
  <si>
    <t>ZAJĘCIA EDUKACYJNE</t>
  </si>
  <si>
    <t>adm.i obs</t>
  </si>
  <si>
    <t>Region</t>
  </si>
  <si>
    <t>Liczba godzin</t>
  </si>
  <si>
    <t>dyr.</t>
  </si>
  <si>
    <t>nau_18h</t>
  </si>
  <si>
    <t>nau_20h</t>
  </si>
  <si>
    <t>nau_30h</t>
  </si>
  <si>
    <t>nau_ur_pl</t>
  </si>
  <si>
    <t>nau_ur_bezpl</t>
  </si>
  <si>
    <t>Razem godzin tyg. w cyklu nauczania</t>
  </si>
  <si>
    <t>Suma godzin w cyklu nauczania</t>
  </si>
  <si>
    <t>Zajęcia zbiorowe łączące różne poziomy</t>
  </si>
  <si>
    <t>LICZBA GODZ. TYG.</t>
  </si>
  <si>
    <t>OGÓŁEM</t>
  </si>
  <si>
    <t>Liczba uczniów w klasie</t>
  </si>
  <si>
    <t>Razem grup w klasach</t>
  </si>
  <si>
    <t>obronili dyplom</t>
  </si>
  <si>
    <t>Liczba grup z poszczególnych przedmiotów w klasach i poza klasowych</t>
  </si>
  <si>
    <t>przedm</t>
  </si>
  <si>
    <t>instr</t>
  </si>
  <si>
    <t>Zestawienie godzin</t>
  </si>
  <si>
    <t>charakter zajęć</t>
  </si>
  <si>
    <t>godziny  ponadwymiarowe</t>
  </si>
  <si>
    <t>wymiar etatu</t>
  </si>
  <si>
    <t>Tytuł naukowy</t>
  </si>
  <si>
    <t>licencjat</t>
  </si>
  <si>
    <t>magister</t>
  </si>
  <si>
    <t>doktor</t>
  </si>
  <si>
    <t>doktor hab.</t>
  </si>
  <si>
    <t>mgr</t>
  </si>
  <si>
    <t>dr</t>
  </si>
  <si>
    <t>Zestawienie wg stopni naukowych</t>
  </si>
  <si>
    <t>Stopień naukowy</t>
  </si>
  <si>
    <t>Liczba adm i obsł</t>
  </si>
  <si>
    <t>inżynier</t>
  </si>
  <si>
    <t>inż.</t>
  </si>
  <si>
    <t>mgr inż.</t>
  </si>
  <si>
    <t>profesor</t>
  </si>
  <si>
    <t>prof.</t>
  </si>
  <si>
    <t>lic.</t>
  </si>
  <si>
    <t xml:space="preserve">UWAGA: </t>
  </si>
  <si>
    <t>4. Jeżeli druk nie ma być kolorowy to ustawić drukarkę na tryb oszczędny lub najwyższej jakości aby uniknąć zaczernień (proszę przetestować - sprawdź!!)</t>
  </si>
  <si>
    <t>Inne uwagi</t>
  </si>
  <si>
    <t>wpisać wykształcenie wg wzoru z zachowaniem pojedynczej spacji, bez kropek, myślników itp., np.:</t>
  </si>
  <si>
    <t>ASP rzeźba</t>
  </si>
  <si>
    <t>UG  filologii polskiej</t>
  </si>
  <si>
    <t>UW  matematyka</t>
  </si>
  <si>
    <t>AM teoria</t>
  </si>
  <si>
    <t>AM skrzypce</t>
  </si>
  <si>
    <t>UW muzykolog</t>
  </si>
  <si>
    <t>SM II stopnia, rytmika</t>
  </si>
  <si>
    <t>PLSP, PSB</t>
  </si>
  <si>
    <t>wpisać ilość godzin zajęć zbiorowych łączących uczniów z różnych klas, np.: fakultetów, chóru, j.obcych, itp</t>
  </si>
  <si>
    <t>Życzę powodzenia w przygotowaniu organizacji.</t>
  </si>
  <si>
    <t>W sprawie problemów proszę dzwonić: Marek Lis tel. 58-6248213 lub lism@poczta.onet.pl</t>
  </si>
  <si>
    <t>Grupy:</t>
  </si>
  <si>
    <t xml:space="preserve">Razem </t>
  </si>
  <si>
    <t>specjalność</t>
  </si>
  <si>
    <t>dopuszczeni do dyplomu</t>
  </si>
  <si>
    <t xml:space="preserve">A.  S p e c y f i k a c j a  wg specjalności  w </t>
  </si>
  <si>
    <t>Przedmioty</t>
  </si>
  <si>
    <t>Stopień awansu</t>
  </si>
  <si>
    <t>Przygot. pedag</t>
  </si>
  <si>
    <t>Praca z akompaniatorem</t>
  </si>
  <si>
    <t>Wiersz</t>
  </si>
  <si>
    <t>Proza</t>
  </si>
  <si>
    <t>Step</t>
  </si>
  <si>
    <t>Pantomima</t>
  </si>
  <si>
    <t>śpiew</t>
  </si>
  <si>
    <t>gra aktorska</t>
  </si>
  <si>
    <t>wiersz</t>
  </si>
  <si>
    <t>proza</t>
  </si>
  <si>
    <t>step</t>
  </si>
  <si>
    <t>pantomima</t>
  </si>
  <si>
    <t>Razem uczniów:</t>
  </si>
  <si>
    <t>wokalno - aktorska</t>
  </si>
  <si>
    <t>Specjalista</t>
  </si>
  <si>
    <t>specjalista</t>
  </si>
  <si>
    <t>Sp</t>
  </si>
  <si>
    <t>Kody i tytuły zawodowe</t>
  </si>
  <si>
    <t>Regiony</t>
  </si>
  <si>
    <t>Region I - Zachodniopomorski</t>
  </si>
  <si>
    <t>Region III - Pomorski</t>
  </si>
  <si>
    <t>Egzaminy zewnętrzne</t>
  </si>
  <si>
    <t>Region IV - Kujawsko - pomorski</t>
  </si>
  <si>
    <t>Region V - Wielkopolski</t>
  </si>
  <si>
    <t>sprawdzian</t>
  </si>
  <si>
    <t>Region VII - Dolnośląski</t>
  </si>
  <si>
    <t>Region VIII - Opolski</t>
  </si>
  <si>
    <t>egzamin maturalny</t>
  </si>
  <si>
    <t>Region IX - Śląski</t>
  </si>
  <si>
    <t>Region X - Małopolski</t>
  </si>
  <si>
    <t>Typ</t>
  </si>
  <si>
    <t>Region XI - Podkarpacki</t>
  </si>
  <si>
    <t>Region XII - Lubelski</t>
  </si>
  <si>
    <t>Region XIII - Łódzki</t>
  </si>
  <si>
    <t>minister Ki DN</t>
  </si>
  <si>
    <t>Region XIV - XV - Północno-wschodni</t>
  </si>
  <si>
    <t>samorząd</t>
  </si>
  <si>
    <t>Region XVI - Mazowiecki</t>
  </si>
  <si>
    <t>osoba fizyczna</t>
  </si>
  <si>
    <t>Szkoła jest</t>
  </si>
  <si>
    <t>publiczna</t>
  </si>
  <si>
    <t>niepubliczna</t>
  </si>
  <si>
    <t>logo szkoły-nakleić</t>
  </si>
  <si>
    <t>Szkoła</t>
  </si>
  <si>
    <t>Numer teczki:</t>
  </si>
  <si>
    <t>Nazwa skrócona:</t>
  </si>
  <si>
    <t>Rok szkolny:</t>
  </si>
  <si>
    <t>ARKUSZ ORGANIZACYJNY SZKOŁY ARTYSTYCZNEJ</t>
  </si>
  <si>
    <t>Imienia</t>
  </si>
  <si>
    <t>Dane adresowe</t>
  </si>
  <si>
    <t>REGON</t>
  </si>
  <si>
    <t>Rok założenia</t>
  </si>
  <si>
    <t>Fax:</t>
  </si>
  <si>
    <t>Tel:</t>
  </si>
  <si>
    <t>Strona www:</t>
  </si>
  <si>
    <r>
      <rPr>
        <b/>
        <sz val="12"/>
        <rFont val="Arial CE"/>
        <charset val="238"/>
      </rPr>
      <t>Szkoły w zespole</t>
    </r>
    <r>
      <rPr>
        <b/>
        <sz val="8"/>
        <rFont val="Arial CE"/>
        <charset val="238"/>
      </rPr>
      <t xml:space="preserve"> </t>
    </r>
    <r>
      <rPr>
        <sz val="8"/>
        <rFont val="Arial CE"/>
        <charset val="238"/>
      </rPr>
      <t>(wypełniają tylko zespoły szkół)</t>
    </r>
  </si>
  <si>
    <t xml:space="preserve"> Nazwa:</t>
  </si>
  <si>
    <t>Nazwa skrócona</t>
  </si>
  <si>
    <t>REGON:</t>
  </si>
  <si>
    <t>Dane organu prowadzącego szkołę:</t>
  </si>
  <si>
    <t>Typ:</t>
  </si>
  <si>
    <t>Nazwa (nazwisko)</t>
  </si>
  <si>
    <t>KOD</t>
  </si>
  <si>
    <t>Ulica nr:</t>
  </si>
  <si>
    <t>Informacje dodatkowe:</t>
  </si>
  <si>
    <t>Tytuł zawodowy (kod i tytuł)</t>
  </si>
  <si>
    <t>Kształcenie ogólnokształcące:</t>
  </si>
  <si>
    <t>Realizowane etapy edukacjne (usuń niewłaściwe) :</t>
  </si>
  <si>
    <t>Egzaminy zewnętrzne:</t>
  </si>
  <si>
    <t>Związki zawodowe:</t>
  </si>
  <si>
    <t>Czy działają:</t>
  </si>
  <si>
    <t>Czy szkoła posiada internat/bursę?</t>
  </si>
  <si>
    <t>Rada Szkoły</t>
  </si>
  <si>
    <t>Rada Rodziców</t>
  </si>
  <si>
    <t>Samorząd Uc.</t>
  </si>
  <si>
    <t>Arkusz został zaopiniowany przez:</t>
  </si>
  <si>
    <t>data</t>
  </si>
  <si>
    <t>Radę Szkoły</t>
  </si>
  <si>
    <t>Radę Pedagogiczną</t>
  </si>
  <si>
    <t>Związki Zawodowe</t>
  </si>
  <si>
    <t>tel. komórkowy:</t>
  </si>
  <si>
    <t>średnia liczba godzin ponadwymiarowych na pełny etat:</t>
  </si>
  <si>
    <t>nagrody dyrektora szkoły (0.8% wynagrodzeń nauczycieli)</t>
  </si>
  <si>
    <t xml:space="preserve">Ponadto informuję, że suma godzin </t>
  </si>
  <si>
    <t xml:space="preserve">dydakycznych </t>
  </si>
  <si>
    <t>w tym ponadwymiarowe</t>
  </si>
  <si>
    <t>pozostałe zajęcia</t>
  </si>
  <si>
    <t>pz</t>
  </si>
  <si>
    <t>311903  Korektor i stroiciel instr. muzycznych</t>
  </si>
  <si>
    <t>343101  Fotograf</t>
  </si>
  <si>
    <t>343204  Plastyk</t>
  </si>
  <si>
    <t>343205 Technik sztukatorstwa i kamieniarstwa art..</t>
  </si>
  <si>
    <t>343301  Bibliotekarz</t>
  </si>
  <si>
    <t>343502  Aktor cyrkowy</t>
  </si>
  <si>
    <t>343601  Aktor sceny muzycznej</t>
  </si>
  <si>
    <t>343602  Muzyk</t>
  </si>
  <si>
    <t>343701 Tancerz</t>
  </si>
  <si>
    <t>343901  Animator kultury</t>
  </si>
  <si>
    <t>352101  Asystent operatora dźwięku</t>
  </si>
  <si>
    <t>352119  Technik dźwięku</t>
  </si>
  <si>
    <t>352120  Technik realizacji dźwięku</t>
  </si>
  <si>
    <t>352121  Technik urządzeń audiowizualnych</t>
  </si>
  <si>
    <t>441403  Technik archiwista</t>
  </si>
  <si>
    <t>??</t>
  </si>
  <si>
    <t>Region VI - Lubuski</t>
  </si>
  <si>
    <t>Nauczyciele pełniący inne funkcje kierownicze</t>
  </si>
  <si>
    <t>Wicedyrektorzy</t>
  </si>
  <si>
    <t>Nauczyciele realizujący obowiązkowo wymiar 18 godzin tygodniowo</t>
  </si>
  <si>
    <t>wokalno-aktorska</t>
  </si>
  <si>
    <t>wokalno-baletowa</t>
  </si>
  <si>
    <t>Gra aktorska</t>
  </si>
  <si>
    <t>Śpiew</t>
  </si>
  <si>
    <t>Taniec</t>
  </si>
  <si>
    <t>taniec</t>
  </si>
  <si>
    <t>praca z akompan.</t>
  </si>
  <si>
    <t>Praktyki sceniczne</t>
  </si>
  <si>
    <t>praktyki sceniczne</t>
  </si>
  <si>
    <t>Wybrane zagadnienia z historii dziedziny</t>
  </si>
  <si>
    <t>wybr.zag.z hist.dz.</t>
  </si>
  <si>
    <t>Charakteryzacja</t>
  </si>
  <si>
    <t>charakteryzacja</t>
  </si>
  <si>
    <t>Umuzykalnienie</t>
  </si>
  <si>
    <t>umuzykalnienie</t>
  </si>
  <si>
    <t>Piosenka aktorska</t>
  </si>
  <si>
    <t>piosenka aktor.</t>
  </si>
  <si>
    <t>Zajęcia uzupełniajace w ramach specjalności zawodowej</t>
  </si>
  <si>
    <t>Godziny do dyspozycji dyrektora</t>
  </si>
  <si>
    <t>Liczba godzin pozostałych zajęć =</t>
  </si>
  <si>
    <t>1.  Proszę zapoznać się ze słownikiem !</t>
  </si>
  <si>
    <t>2.  Słownik można uzupełniać tylko w polach kolorowych - zielonkawych o przedmioty niewymienione w wykazie przedmiotów. Np. zajęcia modułowe, dodatkowe. Wpisać przed wypełnieniem tabel!!!</t>
  </si>
  <si>
    <r>
      <t xml:space="preserve">3.  Proszę zmienić </t>
    </r>
    <r>
      <rPr>
        <b/>
        <u/>
        <sz val="11"/>
        <color indexed="10"/>
        <rFont val="Arial CE"/>
        <charset val="238"/>
      </rPr>
      <t>nazwę pliku</t>
    </r>
    <r>
      <rPr>
        <sz val="11"/>
        <rFont val="Arial CE"/>
        <charset val="238"/>
      </rPr>
      <t xml:space="preserve"> organizacji na</t>
    </r>
    <r>
      <rPr>
        <u/>
        <sz val="11"/>
        <rFont val="Arial CE"/>
        <charset val="238"/>
      </rPr>
      <t xml:space="preserve"> </t>
    </r>
    <r>
      <rPr>
        <b/>
        <u/>
        <sz val="11"/>
        <color indexed="48"/>
        <rFont val="Arial CE"/>
        <charset val="238"/>
      </rPr>
      <t>nr teczki</t>
    </r>
    <r>
      <rPr>
        <sz val="11"/>
        <rFont val="Arial CE"/>
        <charset val="238"/>
      </rPr>
      <t xml:space="preserve"> w CEA </t>
    </r>
  </si>
  <si>
    <r>
      <t xml:space="preserve">5. W arkuszach </t>
    </r>
    <r>
      <rPr>
        <b/>
        <sz val="11"/>
        <rFont val="Arial CE"/>
        <charset val="238"/>
      </rPr>
      <t>pedag i adm.i obs.</t>
    </r>
    <r>
      <rPr>
        <sz val="11"/>
        <rFont val="Arial CE"/>
        <charset val="238"/>
      </rPr>
      <t xml:space="preserve"> można ukrywać zbędne wiersze </t>
    </r>
    <r>
      <rPr>
        <b/>
        <sz val="11"/>
        <color indexed="10"/>
        <rFont val="Arial CE"/>
        <charset val="238"/>
      </rPr>
      <t xml:space="preserve">ALE: </t>
    </r>
    <r>
      <rPr>
        <sz val="11"/>
        <rFont val="Arial CE"/>
        <charset val="238"/>
      </rPr>
      <t>w wierszach ukrytych nie może przebiegać podział stron (drukarka będzie drukowała "puste" strony) i wpisane dane (będą zliczane w tabelach).</t>
    </r>
  </si>
  <si>
    <t>6. Przed drukowaniem podejrzeć czy dobrze są określone obszary wydruku i podziały stron (ewentualnie skorygować!!). Polecam wydrukowanie SPN OSM(2) w formacie A3 lub na 2 str A4 (konfiguracja drukarki). albo wypełnić oddzielnie zakładki "lub…." i wydrukować.</t>
  </si>
  <si>
    <t>7. Zakładki typu SNP, spec, grupy zbędne można usunąć (prawym przyckiem myszki "usuń")</t>
  </si>
  <si>
    <t>8. SPN są planem godzin przypadających na 1 ucznia.</t>
  </si>
  <si>
    <t>pedag</t>
  </si>
  <si>
    <t>kolumna:</t>
  </si>
  <si>
    <t>wpisać w komórki wymiar godzin lub uśrednienie z wiekszą dokładnością po przecinku(np.. 1/3 albo 0,3333333333)</t>
  </si>
  <si>
    <t>zapis pozostawić systemowi.</t>
  </si>
  <si>
    <t>wymiar godzin ponadwymiarowych nie może przekroczyc 50% pensum nauczyciela!!</t>
  </si>
  <si>
    <t>Lekcje z całą klasą traktować jako 1 grupę (np. j. pol )</t>
  </si>
  <si>
    <t>Wydruki obowiązkowe:</t>
  </si>
  <si>
    <r>
      <t xml:space="preserve">wszystkie szkoły:    </t>
    </r>
    <r>
      <rPr>
        <b/>
        <sz val="10"/>
        <rFont val="Arial CE"/>
        <charset val="238"/>
      </rPr>
      <t>wizyt, zestaw, adm.i obs., płeć, Absolwenci, Załącznik, pedag</t>
    </r>
  </si>
  <si>
    <t>oraz w zalężności od typu szkoły odpowiednio wybrane : SPN, specyfikacje, grupy</t>
  </si>
  <si>
    <t>zakładki SPN, grup lub specyfikacji niewykorzystane można usunąć!</t>
  </si>
  <si>
    <t>zakładki SPN można dodawać (prawy przycisk - "przenieść lub kopiuj")</t>
  </si>
  <si>
    <t xml:space="preserve">lub p. Lucyna Owadowska tel. CEA                     </t>
  </si>
  <si>
    <t>Liczba tyg.nauki w sem.</t>
  </si>
  <si>
    <t>Liczba tyg.w roku</t>
  </si>
  <si>
    <t>14-17</t>
  </si>
  <si>
    <t>IV/2</t>
  </si>
  <si>
    <t>Dykcja</t>
  </si>
  <si>
    <t>Taniec charakterystyczny</t>
  </si>
  <si>
    <t>Taniec współczesny</t>
  </si>
  <si>
    <t xml:space="preserve"> Taniec - Lekcja</t>
  </si>
  <si>
    <t>Rytmika</t>
  </si>
  <si>
    <t>Wybrane zagadnienia z historii muzyki</t>
  </si>
  <si>
    <t>Wybrane zagadnienia z historii teatru</t>
  </si>
  <si>
    <t>Wybrane zagadnienia z historii sztuki</t>
  </si>
  <si>
    <t>Antropologia kultury</t>
  </si>
  <si>
    <t xml:space="preserve"> Zespół wokalny </t>
  </si>
  <si>
    <t>Gra na fortepianie</t>
  </si>
  <si>
    <t>Kształcenie słuchu z zasadami muzyki</t>
  </si>
  <si>
    <t>Język angielski</t>
  </si>
  <si>
    <t>Sceny musicalowe</t>
  </si>
  <si>
    <t>Gdynia</t>
  </si>
  <si>
    <r>
      <t xml:space="preserve">(* </t>
    </r>
    <r>
      <rPr>
        <sz val="8"/>
        <rFont val="Arial"/>
        <family val="2"/>
        <charset val="238"/>
      </rPr>
      <t xml:space="preserve">bez skutku finansowego z tyt. awansu zawodowego </t>
    </r>
    <r>
      <rPr>
        <b/>
        <sz val="8"/>
        <rFont val="Arial"/>
        <family val="2"/>
        <charset val="238"/>
      </rPr>
      <t>w tym:</t>
    </r>
  </si>
  <si>
    <t>dodatki motywacyjne, funkcyjne</t>
  </si>
  <si>
    <t xml:space="preserve">w przeliczeniu na etaty:   </t>
  </si>
  <si>
    <t>(* bez skutku finansowego z tyt. awansu zawodowego w tym:</t>
  </si>
  <si>
    <t>ogółem  etatów:</t>
  </si>
  <si>
    <t xml:space="preserve"> dodatki motywacyjne, funkcyjne</t>
  </si>
  <si>
    <t>h)</t>
  </si>
  <si>
    <t xml:space="preserve">       Jednocześnie oświadczam, że wdrożone nowe ramowe plany nauczania nie wygenerują dodatkowych środków finansowych w kolejnych latach budżetowych.</t>
  </si>
  <si>
    <t>Partnerowanie</t>
  </si>
  <si>
    <t>V*</t>
  </si>
  <si>
    <t>VI*</t>
  </si>
  <si>
    <t>*</t>
  </si>
  <si>
    <t>Wypełnić jeżeli jest zgoda</t>
  </si>
  <si>
    <r>
      <t xml:space="preserve">Arkusz dla wersji Excel 2010  lub nowsze (.xlsx ) </t>
    </r>
    <r>
      <rPr>
        <b/>
        <sz val="12"/>
        <color indexed="10"/>
        <rFont val="Arial CE"/>
        <charset val="238"/>
      </rPr>
      <t>starsze będą problemy i nie będę w stanie nic pomóc.</t>
    </r>
  </si>
  <si>
    <t>kolor zakładki do układu wg rozporządzenia z 2016 r</t>
  </si>
  <si>
    <r>
      <t>kolor zakładki do układu z przed 2016 r</t>
    </r>
    <r>
      <rPr>
        <sz val="12"/>
        <rFont val="Arial CE"/>
        <charset val="238"/>
      </rPr>
      <t xml:space="preserve"> (</t>
    </r>
    <r>
      <rPr>
        <b/>
        <sz val="12"/>
        <color rgb="FFFF0000"/>
        <rFont val="Arial CE"/>
        <charset val="238"/>
      </rPr>
      <t>ukryte</t>
    </r>
    <r>
      <rPr>
        <sz val="12"/>
        <rFont val="Arial CE"/>
        <charset val="238"/>
      </rPr>
      <t xml:space="preserve"> można odkryć "klik" w listę zakładek lewym przyc.myszki)</t>
    </r>
  </si>
  <si>
    <t>zakładki ogólne (obowiązkowe do wydruku)</t>
  </si>
  <si>
    <t>Jeżeli jest zgoda</t>
  </si>
  <si>
    <t>VII*</t>
  </si>
  <si>
    <t>Zajęcia uzupełniające w ramach specjalności, w tym step i pantomima</t>
  </si>
  <si>
    <t xml:space="preserve">Ramowy kalendarz  roku  szkolnego </t>
  </si>
  <si>
    <t>terminy</t>
  </si>
  <si>
    <t>rok szkolny</t>
  </si>
  <si>
    <t>zajęcia dydaktyczne</t>
  </si>
  <si>
    <t>przerwy świąteczne:</t>
  </si>
  <si>
    <t>zimowa</t>
  </si>
  <si>
    <t>wiosenna</t>
  </si>
  <si>
    <t>wakacje :</t>
  </si>
  <si>
    <t>zimowe</t>
  </si>
  <si>
    <t>letnie</t>
  </si>
  <si>
    <t>zajęcia dydakt. w kl.  dyplomowych</t>
  </si>
  <si>
    <t>egzaminy dyplomowe:</t>
  </si>
  <si>
    <t>egzaminy wstępne</t>
  </si>
  <si>
    <t>Liczba tygodni pracy dydaktycznej</t>
  </si>
  <si>
    <t>Terminy</t>
  </si>
  <si>
    <t>Liczba tygodni</t>
  </si>
  <si>
    <t>Uwagi</t>
  </si>
  <si>
    <t>w tym</t>
  </si>
  <si>
    <t>zajęcia dydakt. w cyklu k-l</t>
  </si>
  <si>
    <t xml:space="preserve">w tym </t>
  </si>
  <si>
    <t xml:space="preserve">Razem tyg. pracy dydaktycznej w roku szkolnym= </t>
  </si>
  <si>
    <t>tyg</t>
  </si>
  <si>
    <t>W tym zajęcia w klasach dyplomowych</t>
  </si>
  <si>
    <t>w załączeniu szczegółowy harmonogram planowanych zajęć</t>
  </si>
  <si>
    <t>Obowiązująca liczba godzin dydaktycznych nauczycieli w roku szkolnym</t>
  </si>
  <si>
    <t>Liczb godz. obowiązkowych tyg.</t>
  </si>
  <si>
    <t>Liczb godz. obow. rocznie</t>
  </si>
  <si>
    <t>przy 3 godz. tygodniowo=</t>
  </si>
  <si>
    <t>przy 7 godz. tygodniowo=</t>
  </si>
  <si>
    <t>przy 14 godz. tygodniowo=</t>
  </si>
  <si>
    <t>przy 18 godz. tygodniowo=</t>
  </si>
  <si>
    <t>przy 20 godz. tygodniowo=</t>
  </si>
  <si>
    <t>przy 22 godz. tygodniowo=</t>
  </si>
  <si>
    <t>przy 30 godz. tygodniowo=</t>
  </si>
  <si>
    <t xml:space="preserve">Dodatkowe dni wolne od nauk*: </t>
  </si>
  <si>
    <t>Nazwa</t>
  </si>
  <si>
    <t>Liczba dni</t>
  </si>
  <si>
    <t>Termin</t>
  </si>
  <si>
    <t>?</t>
  </si>
  <si>
    <t>bez tzw wolnych dni "kalendarzowych"</t>
  </si>
  <si>
    <t>dni</t>
  </si>
  <si>
    <t>Aneks na dzień:</t>
  </si>
  <si>
    <t>Wpisać obok aneks z dnia i data datę aneksu</t>
  </si>
  <si>
    <t>Specjalność:</t>
  </si>
  <si>
    <t>Zajęcia uzupełniajace w ramach specjalności, w tym step i pantomima</t>
  </si>
  <si>
    <t>Zał.9 tab.2 (1)</t>
  </si>
  <si>
    <t>???</t>
  </si>
  <si>
    <t>VII</t>
  </si>
  <si>
    <t>Kalendarz B</t>
  </si>
  <si>
    <t xml:space="preserve">Szczegółowy harmonogram zajęć realizowanych w formie innej niż lekcyjno-klasowej </t>
  </si>
  <si>
    <t>Forma zajęć</t>
  </si>
  <si>
    <t>Cel i założenia programowe.</t>
  </si>
  <si>
    <t>Liczba uczestn.</t>
  </si>
  <si>
    <t>Klasy /oddziały</t>
  </si>
  <si>
    <t>Prowadzący zajęcia</t>
  </si>
  <si>
    <t>Zajęcia inne niż w systemie lekc-klasow.</t>
  </si>
  <si>
    <t>plener artystyczny*</t>
  </si>
  <si>
    <t>zielona szkoła*</t>
  </si>
  <si>
    <t>obóz naukowy*</t>
  </si>
  <si>
    <t>obóz artystyczny*</t>
  </si>
  <si>
    <t>realizacja spekt/przedstaw*</t>
  </si>
  <si>
    <t>realizacja koncertów*</t>
  </si>
  <si>
    <t>realizacja wystaw*</t>
  </si>
  <si>
    <t>Liczba oddziałów</t>
  </si>
  <si>
    <t>Klasy</t>
  </si>
  <si>
    <t>01.09.2018 - 31.08.2019</t>
  </si>
  <si>
    <t>03.09.2018 - 21.06.2019</t>
  </si>
  <si>
    <t xml:space="preserve">23 - 31.12.2018 </t>
  </si>
  <si>
    <t>11 - 16.04.2019</t>
  </si>
  <si>
    <t>22.06 - 31.08.2019</t>
  </si>
  <si>
    <t>03.09.2018 - ??</t>
  </si>
  <si>
    <t>Klasa</t>
  </si>
  <si>
    <t>Semestr</t>
  </si>
  <si>
    <t>Liczba uczniów w oddziałach</t>
  </si>
  <si>
    <t>V</t>
  </si>
  <si>
    <t>VI</t>
  </si>
  <si>
    <t>Grupy poza klasowe</t>
  </si>
  <si>
    <t>a</t>
  </si>
  <si>
    <t>b</t>
  </si>
  <si>
    <t>c</t>
  </si>
  <si>
    <t>d</t>
  </si>
  <si>
    <r>
      <t xml:space="preserve">IV </t>
    </r>
    <r>
      <rPr>
        <b/>
        <sz val="10"/>
        <rFont val="Arial CE"/>
        <charset val="238"/>
      </rPr>
      <t>eksp</t>
    </r>
  </si>
  <si>
    <r>
      <t>IV</t>
    </r>
    <r>
      <rPr>
        <sz val="10"/>
        <rFont val="Arial CE"/>
        <charset val="238"/>
      </rPr>
      <t xml:space="preserve"> eksp</t>
    </r>
  </si>
  <si>
    <t>Podział na grupy</t>
  </si>
  <si>
    <t>Przedmiot                         grupy</t>
  </si>
  <si>
    <t>NIE</t>
  </si>
  <si>
    <t>TAK</t>
  </si>
  <si>
    <t>Wykształcenie kierunkowe -uczelnia, wydział, kierunek, specjalność; ew.średnie- szkoła zawód</t>
  </si>
  <si>
    <t>przygot. pedagog. -uczelnia, instytucja</t>
  </si>
  <si>
    <t>Nauczyciele realizujący obowiązkowo wymiar =&gt;20 godzin tygodniowo</t>
  </si>
  <si>
    <t>przyjętych w roku</t>
  </si>
  <si>
    <r>
      <t>IV</t>
    </r>
    <r>
      <rPr>
        <sz val="9"/>
        <rFont val="Arial CE"/>
        <charset val="238"/>
      </rPr>
      <t>eksp</t>
    </r>
  </si>
  <si>
    <t>I semestr:</t>
  </si>
  <si>
    <t>II  semestr :</t>
  </si>
  <si>
    <r>
      <t>NAUCZYCIELE NA URLOPACH PŁATNYCH</t>
    </r>
    <r>
      <rPr>
        <b/>
        <sz val="8"/>
        <rFont val="Arial CE"/>
        <charset val="238"/>
      </rPr>
      <t xml:space="preserve"> (urlopy zdrowotne, stan nieczynny, inne)</t>
    </r>
  </si>
  <si>
    <r>
      <t xml:space="preserve">NAUCZYCIELE NA URLOPACH BEZPŁATNYCH </t>
    </r>
    <r>
      <rPr>
        <b/>
        <sz val="8"/>
        <rFont val="Arial CE"/>
        <charset val="238"/>
      </rPr>
      <t>(urlopy bezpłatne,macierzyńskie, urlopy wychowawcze, i inne)</t>
    </r>
  </si>
  <si>
    <t xml:space="preserve">          Oświadczam, że przedłożony arkusz organizacji roku szkolnego ma pokrycie w środkach § 4010 przydzielonych szkole na rok 2020, zgodnie z poniższym zestawieniem:</t>
  </si>
  <si>
    <t>Środki przydzielone § 4010 na 2020 r.</t>
  </si>
  <si>
    <t>Planowane wykorzystanie § 4010* od 1.01.2020 do 31.08.2020 r.</t>
  </si>
  <si>
    <t>Planowane wykorzystanie § 4010* od 1.09.2020 r. do 31.12. 2020 r.</t>
  </si>
  <si>
    <t>realizowanych w roku szkolnym 2019/2020</t>
  </si>
  <si>
    <t>planowane w roku 2020/2021</t>
  </si>
  <si>
    <t>płatne urlopy zdrowotne</t>
  </si>
  <si>
    <t>urlopy macioerzyńskie i bezpłatne w przeliczeniu na etaty</t>
  </si>
  <si>
    <t>i)</t>
  </si>
  <si>
    <t>urlopy macioerzyńskie i bezpłatne</t>
  </si>
  <si>
    <t>- w tym w klasach dyplomowych</t>
  </si>
  <si>
    <t xml:space="preserve">Absolwenci </t>
  </si>
  <si>
    <t>mgri.</t>
  </si>
  <si>
    <t>drh.</t>
  </si>
  <si>
    <t>L E G E N D A    2021</t>
  </si>
  <si>
    <t>2021/2022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</si>
</sst>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44" formatCode="_-* #,##0.00\ &quot;zł&quot;_-;\-* #,##0.00\ &quot;zł&quot;_-;_-* &quot;-&quot;??\ &quot;zł&quot;_-;_-@_-"/>
    <numFmt numFmtId="164" formatCode="_-* #,##0.00\ _z_ł_-;\-* #,##0.00\ _z_ł_-;_-* &quot;-&quot;??\ _z_ł_-;_-@_-"/>
    <numFmt numFmtId="165" formatCode="00\-000"/>
    <numFmt numFmtId="166" formatCode="0.0"/>
    <numFmt numFmtId="167" formatCode="[$-415]d\ mmmm\ yyyy;@"/>
    <numFmt numFmtId="168" formatCode="0.0%"/>
    <numFmt numFmtId="169" formatCode="[&lt;=9999999]###\-##\-##;\(###\)\ ###\-##\-##"/>
    <numFmt numFmtId="170" formatCode="#,##0.00\ &quot;zł&quot;"/>
    <numFmt numFmtId="171" formatCode="mmmm\,\ yyyy"/>
    <numFmt numFmtId="172" formatCode="[$-F800]dddd\,\ mmmm\ dd\,\ yyyy"/>
  </numFmts>
  <fonts count="179">
    <font>
      <sz val="10"/>
      <name val="Arial CE"/>
      <charset val="238"/>
    </font>
    <font>
      <sz val="11"/>
      <color indexed="8"/>
      <name val="Czcionka tekstu podstawowego"/>
      <family val="2"/>
      <charset val="238"/>
    </font>
    <font>
      <sz val="10"/>
      <name val="Arial CE"/>
      <charset val="238"/>
    </font>
    <font>
      <sz val="10"/>
      <name val="Arial CE"/>
      <family val="2"/>
      <charset val="238"/>
    </font>
    <font>
      <sz val="28"/>
      <name val="Arial CE"/>
      <family val="2"/>
      <charset val="238"/>
    </font>
    <font>
      <sz val="9"/>
      <name val="Arial CE"/>
      <family val="2"/>
      <charset val="238"/>
    </font>
    <font>
      <b/>
      <sz val="9"/>
      <name val="Arial CE"/>
      <family val="2"/>
      <charset val="238"/>
    </font>
    <font>
      <b/>
      <sz val="60"/>
      <name val="Times New Roman CE"/>
      <family val="1"/>
      <charset val="238"/>
    </font>
    <font>
      <b/>
      <sz val="14"/>
      <name val="Arial CE"/>
      <family val="2"/>
      <charset val="238"/>
    </font>
    <font>
      <b/>
      <sz val="12"/>
      <name val="Arial CE"/>
      <family val="2"/>
      <charset val="238"/>
    </font>
    <font>
      <sz val="6"/>
      <name val="Arial CE"/>
      <family val="2"/>
      <charset val="238"/>
    </font>
    <font>
      <sz val="8"/>
      <name val="Arial CE"/>
      <charset val="238"/>
    </font>
    <font>
      <b/>
      <sz val="14"/>
      <name val="Arial CE"/>
      <charset val="238"/>
    </font>
    <font>
      <sz val="10"/>
      <name val="Arial CE"/>
      <charset val="238"/>
    </font>
    <font>
      <sz val="12"/>
      <name val="Arial CE"/>
      <family val="2"/>
      <charset val="238"/>
    </font>
    <font>
      <sz val="10"/>
      <name val="Times New Roman"/>
      <family val="1"/>
    </font>
    <font>
      <sz val="8"/>
      <name val="Times New Roman"/>
      <family val="1"/>
    </font>
    <font>
      <sz val="5"/>
      <name val="Arial CE"/>
      <family val="2"/>
      <charset val="238"/>
    </font>
    <font>
      <b/>
      <sz val="10"/>
      <name val="Arial CE"/>
      <charset val="238"/>
    </font>
    <font>
      <b/>
      <sz val="12"/>
      <name val="Arial CE"/>
      <charset val="238"/>
    </font>
    <font>
      <i/>
      <sz val="8"/>
      <name val="Arial CE"/>
      <charset val="238"/>
    </font>
    <font>
      <b/>
      <sz val="7"/>
      <name val="Arial CE"/>
      <charset val="238"/>
    </font>
    <font>
      <sz val="10"/>
      <name val="Arial"/>
      <family val="2"/>
      <charset val="238"/>
    </font>
    <font>
      <b/>
      <sz val="10"/>
      <name val="Arial"/>
      <family val="2"/>
      <charset val="238"/>
    </font>
    <font>
      <b/>
      <sz val="14"/>
      <name val="Arial"/>
      <family val="2"/>
      <charset val="238"/>
    </font>
    <font>
      <b/>
      <i/>
      <sz val="14"/>
      <color indexed="10"/>
      <name val="Arial"/>
      <family val="2"/>
      <charset val="238"/>
    </font>
    <font>
      <i/>
      <sz val="8"/>
      <name val="Arial"/>
      <family val="2"/>
      <charset val="238"/>
    </font>
    <font>
      <sz val="9"/>
      <name val="Arial"/>
      <family val="2"/>
      <charset val="238"/>
    </font>
    <font>
      <b/>
      <sz val="9"/>
      <name val="Arial"/>
      <family val="2"/>
      <charset val="238"/>
    </font>
    <font>
      <sz val="7"/>
      <name val="Arial"/>
      <family val="2"/>
      <charset val="238"/>
    </font>
    <font>
      <i/>
      <sz val="10"/>
      <name val="Arial"/>
      <family val="2"/>
      <charset val="238"/>
    </font>
    <font>
      <b/>
      <i/>
      <sz val="10"/>
      <name val="Arial"/>
      <family val="2"/>
      <charset val="238"/>
    </font>
    <font>
      <sz val="6"/>
      <name val="Arial"/>
      <family val="2"/>
      <charset val="238"/>
    </font>
    <font>
      <b/>
      <i/>
      <sz val="12"/>
      <name val="Arial"/>
      <family val="2"/>
      <charset val="238"/>
    </font>
    <font>
      <sz val="8"/>
      <name val="Arial"/>
      <family val="2"/>
      <charset val="238"/>
    </font>
    <font>
      <b/>
      <sz val="14"/>
      <color indexed="12"/>
      <name val="Arial"/>
      <family val="2"/>
      <charset val="238"/>
    </font>
    <font>
      <b/>
      <sz val="8"/>
      <name val="Arial"/>
      <family val="2"/>
      <charset val="238"/>
    </font>
    <font>
      <b/>
      <sz val="12"/>
      <name val="Arial"/>
      <family val="2"/>
      <charset val="238"/>
    </font>
    <font>
      <sz val="11"/>
      <name val="Arial CE"/>
      <family val="2"/>
      <charset val="238"/>
    </font>
    <font>
      <b/>
      <sz val="11"/>
      <name val="Arial CE"/>
      <family val="2"/>
      <charset val="238"/>
    </font>
    <font>
      <b/>
      <sz val="16"/>
      <name val="Arial"/>
      <family val="2"/>
      <charset val="238"/>
    </font>
    <font>
      <b/>
      <sz val="20"/>
      <name val="Arial"/>
      <family val="2"/>
      <charset val="238"/>
    </font>
    <font>
      <sz val="11"/>
      <name val="Arial"/>
      <family val="2"/>
      <charset val="238"/>
    </font>
    <font>
      <b/>
      <sz val="11"/>
      <name val="Arial"/>
      <family val="2"/>
      <charset val="238"/>
    </font>
    <font>
      <b/>
      <sz val="8"/>
      <name val="Arial CE"/>
      <charset val="238"/>
    </font>
    <font>
      <sz val="11"/>
      <name val="Arial CE"/>
      <charset val="238"/>
    </font>
    <font>
      <b/>
      <sz val="9"/>
      <name val="Arial CE"/>
      <charset val="238"/>
    </font>
    <font>
      <b/>
      <sz val="11"/>
      <name val="Arial CE"/>
      <charset val="238"/>
    </font>
    <font>
      <sz val="12"/>
      <color indexed="81"/>
      <name val="Tahoma"/>
      <family val="2"/>
      <charset val="238"/>
    </font>
    <font>
      <b/>
      <sz val="15"/>
      <name val="Arial CE"/>
      <family val="2"/>
      <charset val="238"/>
    </font>
    <font>
      <sz val="7"/>
      <name val="Arial CE"/>
      <family val="2"/>
      <charset val="238"/>
    </font>
    <font>
      <sz val="12"/>
      <name val="Arial CE"/>
      <charset val="238"/>
    </font>
    <font>
      <b/>
      <sz val="16"/>
      <name val="Arial CE"/>
      <charset val="238"/>
    </font>
    <font>
      <b/>
      <i/>
      <sz val="9"/>
      <name val="Arial"/>
      <family val="2"/>
      <charset val="238"/>
    </font>
    <font>
      <sz val="8"/>
      <name val="Arial Narrow"/>
      <family val="2"/>
      <charset val="238"/>
    </font>
    <font>
      <sz val="12"/>
      <color indexed="81"/>
      <name val="Arial"/>
      <family val="2"/>
      <charset val="238"/>
    </font>
    <font>
      <b/>
      <sz val="8"/>
      <color indexed="81"/>
      <name val="Tahoma"/>
      <family val="2"/>
      <charset val="238"/>
    </font>
    <font>
      <b/>
      <i/>
      <sz val="11"/>
      <name val="Arial"/>
      <family val="2"/>
      <charset val="238"/>
    </font>
    <font>
      <b/>
      <sz val="24"/>
      <color indexed="10"/>
      <name val="Arial"/>
      <family val="2"/>
      <charset val="238"/>
    </font>
    <font>
      <b/>
      <i/>
      <sz val="11"/>
      <name val="Arial Narrow"/>
      <family val="2"/>
      <charset val="238"/>
    </font>
    <font>
      <b/>
      <sz val="11"/>
      <color indexed="12"/>
      <name val="Arial CE"/>
      <charset val="238"/>
    </font>
    <font>
      <b/>
      <sz val="12"/>
      <color indexed="10"/>
      <name val="Arial CE"/>
      <charset val="238"/>
    </font>
    <font>
      <sz val="7"/>
      <name val="Arial Narrow"/>
      <family val="2"/>
      <charset val="238"/>
    </font>
    <font>
      <b/>
      <sz val="8"/>
      <name val="Arial CE"/>
      <family val="2"/>
      <charset val="238"/>
    </font>
    <font>
      <b/>
      <sz val="10"/>
      <color indexed="12"/>
      <name val="Arial CE"/>
      <charset val="238"/>
    </font>
    <font>
      <sz val="7"/>
      <name val="Arial CE"/>
      <charset val="238"/>
    </font>
    <font>
      <b/>
      <sz val="15"/>
      <color indexed="10"/>
      <name val="Arial"/>
      <family val="2"/>
    </font>
    <font>
      <b/>
      <sz val="8"/>
      <color indexed="10"/>
      <name val="Tahoma"/>
      <family val="2"/>
      <charset val="238"/>
    </font>
    <font>
      <sz val="8"/>
      <color indexed="10"/>
      <name val="Tahoma"/>
      <family val="2"/>
      <charset val="238"/>
    </font>
    <font>
      <i/>
      <sz val="11"/>
      <name val="Arial CE"/>
      <charset val="238"/>
    </font>
    <font>
      <b/>
      <sz val="20"/>
      <name val="Arial CE"/>
      <charset val="238"/>
    </font>
    <font>
      <sz val="14"/>
      <name val="Arial CE"/>
      <charset val="238"/>
    </font>
    <font>
      <b/>
      <i/>
      <sz val="14"/>
      <name val="Arial"/>
      <family val="2"/>
      <charset val="238"/>
    </font>
    <font>
      <b/>
      <sz val="12"/>
      <color indexed="12"/>
      <name val="Arial CE"/>
      <charset val="238"/>
    </font>
    <font>
      <b/>
      <sz val="9"/>
      <name val="Arial Narrow"/>
      <family val="2"/>
      <charset val="238"/>
    </font>
    <font>
      <i/>
      <sz val="11"/>
      <name val="Arial"/>
      <family val="2"/>
      <charset val="238"/>
    </font>
    <font>
      <b/>
      <sz val="14"/>
      <color indexed="10"/>
      <name val="Arial"/>
      <family val="2"/>
      <charset val="238"/>
    </font>
    <font>
      <b/>
      <sz val="10"/>
      <name val="Times New Roman"/>
      <family val="1"/>
    </font>
    <font>
      <b/>
      <sz val="22"/>
      <name val="Arial CE"/>
      <charset val="238"/>
    </font>
    <font>
      <b/>
      <sz val="14"/>
      <color indexed="10"/>
      <name val="Arial CE"/>
      <charset val="238"/>
    </font>
    <font>
      <b/>
      <sz val="16"/>
      <color indexed="10"/>
      <name val="Arial CE"/>
      <charset val="238"/>
    </font>
    <font>
      <b/>
      <sz val="10"/>
      <color indexed="30"/>
      <name val="Arial CE"/>
      <charset val="238"/>
    </font>
    <font>
      <sz val="20"/>
      <name val="Lucida Handwriting"/>
      <family val="4"/>
    </font>
    <font>
      <sz val="9"/>
      <name val="Times New Roman"/>
      <family val="1"/>
    </font>
    <font>
      <b/>
      <sz val="16"/>
      <color indexed="10"/>
      <name val="Arial CE"/>
      <family val="2"/>
      <charset val="238"/>
    </font>
    <font>
      <b/>
      <sz val="14"/>
      <color indexed="10"/>
      <name val="Arial CE"/>
      <family val="2"/>
      <charset val="238"/>
    </font>
    <font>
      <b/>
      <sz val="12"/>
      <color indexed="10"/>
      <name val="Arial CE"/>
      <family val="2"/>
      <charset val="238"/>
    </font>
    <font>
      <b/>
      <sz val="18"/>
      <color indexed="10"/>
      <name val="Arial"/>
      <family val="2"/>
      <charset val="238"/>
    </font>
    <font>
      <i/>
      <sz val="10"/>
      <name val="Arial CE"/>
      <charset val="238"/>
    </font>
    <font>
      <b/>
      <sz val="12"/>
      <color indexed="10"/>
      <name val="Arial"/>
      <family val="2"/>
      <charset val="238"/>
    </font>
    <font>
      <b/>
      <sz val="14"/>
      <color indexed="10"/>
      <name val="Arial"/>
      <family val="2"/>
    </font>
    <font>
      <b/>
      <sz val="20"/>
      <color indexed="48"/>
      <name val="Arial CE"/>
      <family val="2"/>
      <charset val="238"/>
    </font>
    <font>
      <b/>
      <i/>
      <sz val="16"/>
      <name val="Arial"/>
      <family val="2"/>
      <charset val="238"/>
    </font>
    <font>
      <b/>
      <sz val="16"/>
      <color indexed="12"/>
      <name val="Arial CE"/>
      <charset val="238"/>
    </font>
    <font>
      <b/>
      <sz val="10"/>
      <color indexed="10"/>
      <name val="Arial CE"/>
      <charset val="238"/>
    </font>
    <font>
      <u/>
      <sz val="10"/>
      <name val="Arial CE"/>
      <charset val="238"/>
    </font>
    <font>
      <b/>
      <sz val="11"/>
      <color indexed="10"/>
      <name val="Arial CE"/>
      <charset val="238"/>
    </font>
    <font>
      <b/>
      <u/>
      <sz val="11"/>
      <color indexed="10"/>
      <name val="Arial CE"/>
      <charset val="238"/>
    </font>
    <font>
      <i/>
      <sz val="12"/>
      <name val="Arial CE"/>
      <charset val="238"/>
    </font>
    <font>
      <b/>
      <sz val="9"/>
      <color indexed="81"/>
      <name val="Tahoma"/>
      <family val="2"/>
      <charset val="238"/>
    </font>
    <font>
      <b/>
      <sz val="18"/>
      <name val="Arial CE"/>
      <charset val="238"/>
    </font>
    <font>
      <sz val="9"/>
      <color indexed="81"/>
      <name val="Tahoma"/>
      <family val="2"/>
      <charset val="238"/>
    </font>
    <font>
      <sz val="22"/>
      <name val="Arial CE"/>
      <charset val="238"/>
    </font>
    <font>
      <sz val="18"/>
      <name val="Arial CE"/>
      <family val="2"/>
      <charset val="238"/>
    </font>
    <font>
      <b/>
      <sz val="10"/>
      <color indexed="81"/>
      <name val="Tahoma"/>
      <family val="2"/>
      <charset val="238"/>
    </font>
    <font>
      <sz val="8"/>
      <color indexed="81"/>
      <name val="Tahoma"/>
      <family val="2"/>
      <charset val="238"/>
    </font>
    <font>
      <sz val="11"/>
      <color indexed="9"/>
      <name val="Czcionka tekstu podstawowego"/>
      <family val="2"/>
      <charset val="238"/>
    </font>
    <font>
      <sz val="11"/>
      <color indexed="62"/>
      <name val="Czcionka tekstu podstawowego"/>
      <family val="2"/>
      <charset val="238"/>
    </font>
    <font>
      <b/>
      <sz val="11"/>
      <color indexed="63"/>
      <name val="Czcionka tekstu podstawowego"/>
      <family val="2"/>
      <charset val="238"/>
    </font>
    <font>
      <sz val="11"/>
      <color indexed="17"/>
      <name val="Czcionka tekstu podstawowego"/>
      <family val="2"/>
      <charset val="238"/>
    </font>
    <font>
      <u/>
      <sz val="10"/>
      <color indexed="12"/>
      <name val="Arial CE"/>
      <charset val="238"/>
    </font>
    <font>
      <sz val="11"/>
      <color indexed="52"/>
      <name val="Czcionka tekstu podstawowego"/>
      <family val="2"/>
      <charset val="238"/>
    </font>
    <font>
      <b/>
      <sz val="11"/>
      <color indexed="9"/>
      <name val="Czcionka tekstu podstawowego"/>
      <family val="2"/>
      <charset val="238"/>
    </font>
    <font>
      <b/>
      <sz val="15"/>
      <color indexed="56"/>
      <name val="Czcionka tekstu podstawowego"/>
      <family val="2"/>
      <charset val="238"/>
    </font>
    <font>
      <b/>
      <sz val="13"/>
      <color indexed="56"/>
      <name val="Czcionka tekstu podstawowego"/>
      <family val="2"/>
      <charset val="238"/>
    </font>
    <font>
      <b/>
      <sz val="11"/>
      <color indexed="56"/>
      <name val="Czcionka tekstu podstawowego"/>
      <family val="2"/>
      <charset val="238"/>
    </font>
    <font>
      <sz val="11"/>
      <color indexed="60"/>
      <name val="Czcionka tekstu podstawowego"/>
      <family val="2"/>
      <charset val="238"/>
    </font>
    <font>
      <b/>
      <sz val="11"/>
      <color indexed="52"/>
      <name val="Czcionka tekstu podstawowego"/>
      <family val="2"/>
      <charset val="238"/>
    </font>
    <font>
      <b/>
      <sz val="11"/>
      <color indexed="8"/>
      <name val="Czcionka tekstu podstawowego"/>
      <family val="2"/>
      <charset val="238"/>
    </font>
    <font>
      <i/>
      <sz val="11"/>
      <color indexed="23"/>
      <name val="Czcionka tekstu podstawowego"/>
      <family val="2"/>
      <charset val="238"/>
    </font>
    <font>
      <sz val="11"/>
      <color indexed="10"/>
      <name val="Czcionka tekstu podstawowego"/>
      <family val="2"/>
      <charset val="238"/>
    </font>
    <font>
      <b/>
      <sz val="18"/>
      <color indexed="56"/>
      <name val="Cambria"/>
      <family val="2"/>
      <charset val="238"/>
    </font>
    <font>
      <sz val="11"/>
      <color indexed="20"/>
      <name val="Czcionka tekstu podstawowego"/>
      <family val="2"/>
      <charset val="238"/>
    </font>
    <font>
      <u/>
      <sz val="11"/>
      <name val="Arial CE"/>
      <charset val="238"/>
    </font>
    <font>
      <b/>
      <u/>
      <sz val="11"/>
      <color indexed="48"/>
      <name val="Arial CE"/>
      <charset val="238"/>
    </font>
    <font>
      <b/>
      <u/>
      <sz val="12"/>
      <name val="Arial CE"/>
      <charset val="238"/>
    </font>
    <font>
      <b/>
      <u/>
      <sz val="10"/>
      <name val="Arial CE"/>
      <charset val="238"/>
    </font>
    <font>
      <sz val="11"/>
      <color theme="1"/>
      <name val="Czcionka tekstu podstawowego"/>
      <family val="2"/>
      <charset val="238"/>
    </font>
    <font>
      <u/>
      <sz val="10"/>
      <color theme="10"/>
      <name val="Arial CE"/>
      <charset val="238"/>
    </font>
    <font>
      <b/>
      <sz val="20"/>
      <color rgb="FFFF0000"/>
      <name val="Arial"/>
      <family val="2"/>
      <charset val="238"/>
    </font>
    <font>
      <b/>
      <sz val="12"/>
      <color rgb="FFFF0000"/>
      <name val="Arial CE"/>
      <charset val="238"/>
    </font>
    <font>
      <b/>
      <sz val="22"/>
      <color rgb="FFFF0000"/>
      <name val="Arial CE"/>
      <charset val="238"/>
    </font>
    <font>
      <b/>
      <sz val="20"/>
      <color rgb="FFC00000"/>
      <name val="Arial"/>
      <family val="2"/>
    </font>
    <font>
      <b/>
      <sz val="22"/>
      <color rgb="FF0066FF"/>
      <name val="Arial CE"/>
      <family val="2"/>
      <charset val="238"/>
    </font>
    <font>
      <sz val="22"/>
      <color rgb="FF0066FF"/>
      <name val="Arial CE"/>
      <family val="2"/>
      <charset val="238"/>
    </font>
    <font>
      <b/>
      <sz val="11"/>
      <color rgb="FFFF0000"/>
      <name val="Arial"/>
      <family val="2"/>
      <charset val="238"/>
    </font>
    <font>
      <sz val="7"/>
      <color rgb="FF000000"/>
      <name val="Czcionka tekstu podstawowego"/>
      <family val="2"/>
      <charset val="238"/>
    </font>
    <font>
      <b/>
      <sz val="16"/>
      <color rgb="FF0000FF"/>
      <name val="Arial CE"/>
      <charset val="238"/>
    </font>
    <font>
      <b/>
      <sz val="20"/>
      <color rgb="FF0066FF"/>
      <name val="Arial CE"/>
      <charset val="238"/>
    </font>
    <font>
      <b/>
      <i/>
      <sz val="14"/>
      <color rgb="FF0066FF"/>
      <name val="Arial"/>
      <family val="2"/>
      <charset val="238"/>
    </font>
    <font>
      <sz val="10"/>
      <color theme="1"/>
      <name val="Czcionka tekstu podstawowego"/>
      <family val="2"/>
      <charset val="238"/>
    </font>
    <font>
      <sz val="11"/>
      <color rgb="FF000000"/>
      <name val="Calibri"/>
      <family val="2"/>
      <charset val="238"/>
    </font>
    <font>
      <b/>
      <sz val="12"/>
      <color rgb="FF0000FF"/>
      <name val="Arial CE"/>
      <charset val="238"/>
    </font>
    <font>
      <b/>
      <sz val="10"/>
      <color rgb="FF0066CC"/>
      <name val="Arial CE"/>
      <charset val="238"/>
    </font>
    <font>
      <sz val="10"/>
      <color rgb="FF000000"/>
      <name val="Arial CE"/>
      <charset val="238"/>
    </font>
    <font>
      <b/>
      <sz val="9"/>
      <color rgb="FFFF0000"/>
      <name val="Arial CE"/>
      <family val="2"/>
      <charset val="238"/>
    </font>
    <font>
      <sz val="9"/>
      <color rgb="FFFF0000"/>
      <name val="Arial CE"/>
      <family val="2"/>
      <charset val="238"/>
    </font>
    <font>
      <sz val="12"/>
      <color rgb="FF0070C0"/>
      <name val="Arial CE"/>
      <charset val="238"/>
    </font>
    <font>
      <b/>
      <u/>
      <sz val="10"/>
      <color rgb="FFFF0000"/>
      <name val="Arial CE"/>
      <charset val="238"/>
    </font>
    <font>
      <b/>
      <sz val="16"/>
      <color rgb="FFFF0000"/>
      <name val="Arial CE"/>
      <charset val="238"/>
    </font>
    <font>
      <b/>
      <sz val="10"/>
      <color rgb="FF7030A0"/>
      <name val="Arial CE"/>
      <charset val="238"/>
    </font>
    <font>
      <b/>
      <sz val="9"/>
      <color indexed="48"/>
      <name val="Arial"/>
      <family val="2"/>
      <charset val="238"/>
    </font>
    <font>
      <b/>
      <sz val="11"/>
      <color theme="1"/>
      <name val="Czcionka tekstu podstawowego"/>
      <charset val="238"/>
    </font>
    <font>
      <b/>
      <sz val="14"/>
      <name val="Times New Roman"/>
      <family val="1"/>
      <charset val="238"/>
    </font>
    <font>
      <sz val="6"/>
      <name val="Arial CE"/>
      <charset val="238"/>
    </font>
    <font>
      <i/>
      <sz val="9"/>
      <name val="Arial"/>
      <family val="2"/>
      <charset val="238"/>
    </font>
    <font>
      <sz val="10"/>
      <color rgb="FF7030A0"/>
      <name val="Arial CE"/>
      <charset val="238"/>
    </font>
    <font>
      <b/>
      <sz val="16"/>
      <color rgb="FF7030A0"/>
      <name val="Arial CE"/>
      <charset val="238"/>
    </font>
    <font>
      <b/>
      <sz val="18"/>
      <color rgb="FF7030A0"/>
      <name val="Arial CE"/>
      <charset val="238"/>
    </font>
    <font>
      <b/>
      <sz val="10"/>
      <color rgb="FFFF0000"/>
      <name val="Arial"/>
      <family val="2"/>
      <charset val="238"/>
    </font>
    <font>
      <b/>
      <sz val="10"/>
      <color rgb="FFFF0000"/>
      <name val="Arial CE"/>
      <charset val="238"/>
    </font>
    <font>
      <b/>
      <sz val="12"/>
      <color rgb="FF7030A0"/>
      <name val="Arial CE"/>
      <charset val="238"/>
    </font>
    <font>
      <sz val="12"/>
      <color indexed="12"/>
      <name val="Arial CE"/>
      <charset val="238"/>
    </font>
    <font>
      <sz val="9"/>
      <color rgb="FF7030A0"/>
      <name val="Arial CE"/>
      <charset val="238"/>
    </font>
    <font>
      <b/>
      <i/>
      <sz val="10"/>
      <name val="Arial CE"/>
      <charset val="238"/>
    </font>
    <font>
      <b/>
      <sz val="11"/>
      <color rgb="FFFF0000"/>
      <name val="Arial CE"/>
      <charset val="238"/>
    </font>
    <font>
      <sz val="8"/>
      <color rgb="FFFF0000"/>
      <name val="Arial CE"/>
      <charset val="238"/>
    </font>
    <font>
      <sz val="10"/>
      <color rgb="FFFF0000"/>
      <name val="Arial CE"/>
      <charset val="238"/>
    </font>
    <font>
      <sz val="11"/>
      <color rgb="FFFF0000"/>
      <name val="Arial CE"/>
      <charset val="238"/>
    </font>
    <font>
      <sz val="11"/>
      <color indexed="10"/>
      <name val="Arial CE"/>
      <charset val="238"/>
    </font>
    <font>
      <sz val="10"/>
      <color indexed="10"/>
      <name val="Arial CE"/>
      <charset val="238"/>
    </font>
    <font>
      <sz val="20"/>
      <color rgb="FFFF0000"/>
      <name val="Arial CE"/>
      <charset val="238"/>
    </font>
    <font>
      <sz val="9"/>
      <name val="Arial CE"/>
      <charset val="238"/>
    </font>
    <font>
      <b/>
      <sz val="13"/>
      <color rgb="FF7030A0"/>
      <name val="Arial CE"/>
      <charset val="238"/>
    </font>
    <font>
      <sz val="12"/>
      <color rgb="FFFF0000"/>
      <name val="Arial CE"/>
      <charset val="238"/>
    </font>
    <font>
      <i/>
      <sz val="12"/>
      <color rgb="FFFF0000"/>
      <name val="Arial CE"/>
      <charset val="238"/>
    </font>
    <font>
      <b/>
      <sz val="9"/>
      <color rgb="FFFF0000"/>
      <name val="Arial"/>
      <family val="2"/>
      <charset val="238"/>
    </font>
    <font>
      <sz val="9"/>
      <color rgb="FFFF0000"/>
      <name val="Arial CE"/>
      <charset val="238"/>
    </font>
    <font>
      <i/>
      <sz val="10"/>
      <color rgb="FF000000"/>
      <name val="Czcionka tekstu podstawowego"/>
      <charset val="238"/>
    </font>
  </fonts>
  <fills count="47">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9"/>
        <bgColor indexed="64"/>
      </patternFill>
    </fill>
    <fill>
      <patternFill patternType="solid">
        <fgColor indexed="27"/>
        <bgColor indexed="64"/>
      </patternFill>
    </fill>
    <fill>
      <patternFill patternType="solid">
        <fgColor indexed="41"/>
        <bgColor indexed="64"/>
      </patternFill>
    </fill>
    <fill>
      <patternFill patternType="solid">
        <fgColor indexed="26"/>
        <bgColor indexed="64"/>
      </patternFill>
    </fill>
    <fill>
      <patternFill patternType="solid">
        <fgColor indexed="65"/>
        <bgColor indexed="64"/>
      </patternFill>
    </fill>
    <fill>
      <patternFill patternType="solid">
        <fgColor indexed="47"/>
        <bgColor indexed="64"/>
      </patternFill>
    </fill>
    <fill>
      <patternFill patternType="solid">
        <fgColor indexed="31"/>
        <bgColor indexed="64"/>
      </patternFill>
    </fill>
    <fill>
      <patternFill patternType="solid">
        <fgColor indexed="44"/>
        <bgColor indexed="64"/>
      </patternFill>
    </fill>
    <fill>
      <patternFill patternType="solid">
        <fgColor rgb="FFFFFFCC"/>
        <bgColor indexed="64"/>
      </patternFill>
    </fill>
    <fill>
      <patternFill patternType="solid">
        <fgColor theme="5" tint="0.79998168889431442"/>
        <bgColor indexed="64"/>
      </patternFill>
    </fill>
    <fill>
      <patternFill patternType="solid">
        <fgColor rgb="FFFFCC99"/>
        <bgColor indexed="64"/>
      </patternFill>
    </fill>
    <fill>
      <patternFill patternType="solid">
        <fgColor rgb="FFCCFFFF"/>
        <bgColor indexed="64"/>
      </patternFill>
    </fill>
    <fill>
      <patternFill patternType="solid">
        <fgColor rgb="FFFFFFFF"/>
        <bgColor indexed="64"/>
      </patternFill>
    </fill>
    <fill>
      <patternFill patternType="solid">
        <fgColor rgb="FFFFFFFF"/>
        <bgColor rgb="FF000000"/>
      </patternFill>
    </fill>
    <fill>
      <patternFill patternType="solid">
        <fgColor rgb="FFFFFF00"/>
        <bgColor indexed="64"/>
      </patternFill>
    </fill>
    <fill>
      <patternFill patternType="solid">
        <fgColor rgb="FFCCFF99"/>
        <bgColor indexed="64"/>
      </patternFill>
    </fill>
    <fill>
      <patternFill patternType="solid">
        <fgColor rgb="FFFFFFCC"/>
        <bgColor rgb="FFFFFFCC"/>
      </patternFill>
    </fill>
    <fill>
      <patternFill patternType="solid">
        <fgColor rgb="FFCBFDB9"/>
        <bgColor indexed="64"/>
      </patternFill>
    </fill>
    <fill>
      <patternFill patternType="solid">
        <fgColor theme="0" tint="-4.9989318521683403E-2"/>
        <bgColor indexed="64"/>
      </patternFill>
    </fill>
    <fill>
      <patternFill patternType="solid">
        <fgColor rgb="FFFFC000"/>
        <bgColor indexed="64"/>
      </patternFill>
    </fill>
    <fill>
      <patternFill patternType="solid">
        <fgColor rgb="FFFF0000"/>
        <bgColor indexed="64"/>
      </patternFill>
    </fill>
    <fill>
      <patternFill patternType="solid">
        <fgColor theme="9" tint="0.79998168889431442"/>
        <bgColor indexed="64"/>
      </patternFill>
    </fill>
    <fill>
      <patternFill patternType="solid">
        <fgColor theme="6" tint="0.79998168889431442"/>
        <bgColor indexed="64"/>
      </patternFill>
    </fill>
  </fills>
  <borders count="220">
    <border>
      <left/>
      <right/>
      <top/>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double">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top style="double">
        <color indexed="64"/>
      </top>
      <bottom style="double">
        <color indexed="64"/>
      </bottom>
      <diagonal/>
    </border>
    <border>
      <left style="thin">
        <color indexed="64"/>
      </left>
      <right style="medium">
        <color indexed="64"/>
      </right>
      <top/>
      <bottom style="double">
        <color indexed="64"/>
      </bottom>
      <diagonal/>
    </border>
    <border>
      <left style="medium">
        <color indexed="12"/>
      </left>
      <right style="medium">
        <color indexed="12"/>
      </right>
      <top style="medium">
        <color indexed="12"/>
      </top>
      <bottom style="medium">
        <color indexed="12"/>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style="medium">
        <color indexed="64"/>
      </left>
      <right/>
      <top style="double">
        <color indexed="64"/>
      </top>
      <bottom style="double">
        <color indexed="64"/>
      </bottom>
      <diagonal/>
    </border>
    <border>
      <left/>
      <right/>
      <top style="double">
        <color indexed="64"/>
      </top>
      <bottom style="double">
        <color indexed="64"/>
      </bottom>
      <diagonal/>
    </border>
    <border>
      <left/>
      <right style="thin">
        <color indexed="64"/>
      </right>
      <top style="double">
        <color indexed="64"/>
      </top>
      <bottom style="double">
        <color indexed="64"/>
      </bottom>
      <diagonal/>
    </border>
    <border>
      <left/>
      <right style="thin">
        <color indexed="64"/>
      </right>
      <top style="thin">
        <color indexed="64"/>
      </top>
      <bottom style="medium">
        <color indexed="64"/>
      </bottom>
      <diagonal/>
    </border>
    <border>
      <left/>
      <right style="thin">
        <color indexed="64"/>
      </right>
      <top/>
      <bottom style="medium">
        <color indexed="18"/>
      </bottom>
      <diagonal/>
    </border>
    <border>
      <left style="medium">
        <color indexed="18"/>
      </left>
      <right/>
      <top/>
      <bottom style="medium">
        <color indexed="18"/>
      </bottom>
      <diagonal/>
    </border>
    <border>
      <left style="thin">
        <color indexed="64"/>
      </left>
      <right style="medium">
        <color indexed="64"/>
      </right>
      <top style="double">
        <color indexed="64"/>
      </top>
      <bottom style="double">
        <color indexed="64"/>
      </bottom>
      <diagonal/>
    </border>
    <border>
      <left style="thin">
        <color indexed="64"/>
      </left>
      <right style="medium">
        <color indexed="64"/>
      </right>
      <top style="double">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double">
        <color indexed="64"/>
      </bottom>
      <diagonal/>
    </border>
    <border>
      <left style="thin">
        <color indexed="64"/>
      </left>
      <right style="thin">
        <color indexed="64"/>
      </right>
      <top/>
      <bottom style="thin">
        <color indexed="64"/>
      </bottom>
      <diagonal/>
    </border>
    <border>
      <left/>
      <right/>
      <top/>
      <bottom style="medium">
        <color indexed="64"/>
      </bottom>
      <diagonal/>
    </border>
    <border>
      <left style="thin">
        <color indexed="64"/>
      </left>
      <right style="medium">
        <color indexed="64"/>
      </right>
      <top/>
      <bottom style="thin">
        <color indexed="64"/>
      </bottom>
      <diagonal/>
    </border>
    <border>
      <left style="thin">
        <color indexed="64"/>
      </left>
      <right style="thin">
        <color indexed="64"/>
      </right>
      <top style="double">
        <color indexed="64"/>
      </top>
      <bottom style="double">
        <color indexed="64"/>
      </bottom>
      <diagonal/>
    </border>
    <border>
      <left style="medium">
        <color indexed="64"/>
      </left>
      <right/>
      <top/>
      <bottom/>
      <diagonal/>
    </border>
    <border>
      <left style="thin">
        <color indexed="64"/>
      </left>
      <right style="medium">
        <color indexed="64"/>
      </right>
      <top style="medium">
        <color indexed="64"/>
      </top>
      <bottom style="thin">
        <color indexed="64"/>
      </bottom>
      <diagonal/>
    </border>
    <border>
      <left style="thin">
        <color indexed="64"/>
      </left>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12"/>
      </left>
      <right style="medium">
        <color indexed="64"/>
      </right>
      <top style="medium">
        <color indexed="12"/>
      </top>
      <bottom style="medium">
        <color indexed="12"/>
      </bottom>
      <diagonal/>
    </border>
    <border>
      <left style="thin">
        <color indexed="64"/>
      </left>
      <right style="medium">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double">
        <color indexed="64"/>
      </top>
      <bottom/>
      <diagonal/>
    </border>
    <border>
      <left style="thin">
        <color indexed="64"/>
      </left>
      <right style="thin">
        <color indexed="64"/>
      </right>
      <top/>
      <bottom style="double">
        <color indexed="64"/>
      </bottom>
      <diagonal/>
    </border>
    <border>
      <left style="medium">
        <color indexed="64"/>
      </left>
      <right style="thin">
        <color indexed="64"/>
      </right>
      <top/>
      <bottom style="double">
        <color indexed="64"/>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style="double">
        <color indexed="64"/>
      </top>
      <bottom style="thin">
        <color indexed="64"/>
      </bottom>
      <diagonal/>
    </border>
    <border>
      <left style="thin">
        <color indexed="64"/>
      </left>
      <right style="thin">
        <color indexed="64"/>
      </right>
      <top/>
      <bottom/>
      <diagonal/>
    </border>
    <border>
      <left style="medium">
        <color indexed="64"/>
      </left>
      <right style="thin">
        <color indexed="64"/>
      </right>
      <top style="thin">
        <color indexed="64"/>
      </top>
      <bottom style="double">
        <color indexed="64"/>
      </bottom>
      <diagonal/>
    </border>
    <border>
      <left style="medium">
        <color indexed="64"/>
      </left>
      <right style="medium">
        <color indexed="64"/>
      </right>
      <top style="medium">
        <color indexed="64"/>
      </top>
      <bottom style="medium">
        <color indexed="64"/>
      </bottom>
      <diagonal/>
    </border>
    <border>
      <left/>
      <right style="thin">
        <color indexed="64"/>
      </right>
      <top style="thin">
        <color indexed="64"/>
      </top>
      <bottom/>
      <diagonal/>
    </border>
    <border>
      <left style="thin">
        <color indexed="64"/>
      </left>
      <right style="thin">
        <color indexed="64"/>
      </right>
      <top style="dotted">
        <color indexed="64"/>
      </top>
      <bottom style="dotted">
        <color indexed="64"/>
      </bottom>
      <diagonal/>
    </border>
    <border>
      <left style="thin">
        <color indexed="64"/>
      </left>
      <right/>
      <top style="dotted">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indexed="64"/>
      </left>
      <right/>
      <top style="thin">
        <color indexed="64"/>
      </top>
      <bottom style="dotted">
        <color indexed="64"/>
      </bottom>
      <diagonal/>
    </border>
    <border>
      <left style="double">
        <color indexed="64"/>
      </left>
      <right style="thin">
        <color indexed="64"/>
      </right>
      <top style="thin">
        <color indexed="64"/>
      </top>
      <bottom style="dotted">
        <color indexed="64"/>
      </bottom>
      <diagonal/>
    </border>
    <border>
      <left style="thin">
        <color indexed="64"/>
      </left>
      <right style="thin">
        <color indexed="64"/>
      </right>
      <top style="dotted">
        <color indexed="64"/>
      </top>
      <bottom style="medium">
        <color indexed="64"/>
      </bottom>
      <diagonal/>
    </border>
    <border>
      <left style="thin">
        <color indexed="64"/>
      </left>
      <right/>
      <top style="dotted">
        <color indexed="64"/>
      </top>
      <bottom style="medium">
        <color indexed="64"/>
      </bottom>
      <diagonal/>
    </border>
    <border>
      <left style="double">
        <color indexed="64"/>
      </left>
      <right style="thin">
        <color indexed="64"/>
      </right>
      <top style="dotted">
        <color indexed="64"/>
      </top>
      <bottom style="medium">
        <color indexed="64"/>
      </bottom>
      <diagonal/>
    </border>
    <border>
      <left style="double">
        <color indexed="64"/>
      </left>
      <right style="thin">
        <color indexed="64"/>
      </right>
      <top style="dotted">
        <color indexed="64"/>
      </top>
      <bottom style="dotted">
        <color indexed="64"/>
      </bottom>
      <diagonal/>
    </border>
    <border>
      <left/>
      <right style="medium">
        <color indexed="64"/>
      </right>
      <top style="dotted">
        <color indexed="64"/>
      </top>
      <bottom style="dotted">
        <color indexed="64"/>
      </bottom>
      <diagonal/>
    </border>
    <border>
      <left style="thin">
        <color indexed="64"/>
      </left>
      <right style="medium">
        <color indexed="64"/>
      </right>
      <top style="thin">
        <color indexed="64"/>
      </top>
      <bottom style="dotted">
        <color indexed="64"/>
      </bottom>
      <diagonal/>
    </border>
    <border>
      <left/>
      <right style="medium">
        <color indexed="64"/>
      </right>
      <top style="dotted">
        <color indexed="64"/>
      </top>
      <bottom style="medium">
        <color indexed="64"/>
      </bottom>
      <diagonal/>
    </border>
    <border>
      <left/>
      <right/>
      <top style="medium">
        <color indexed="18"/>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style="thin">
        <color indexed="64"/>
      </left>
      <right/>
      <top/>
      <bottom/>
      <diagonal/>
    </border>
    <border>
      <left/>
      <right/>
      <top/>
      <bottom style="medium">
        <color indexed="18"/>
      </bottom>
      <diagonal/>
    </border>
    <border>
      <left/>
      <right style="medium">
        <color indexed="64"/>
      </right>
      <top/>
      <bottom style="medium">
        <color indexed="64"/>
      </bottom>
      <diagonal/>
    </border>
    <border>
      <left/>
      <right style="thin">
        <color indexed="64"/>
      </right>
      <top/>
      <bottom/>
      <diagonal/>
    </border>
    <border>
      <left/>
      <right style="thin">
        <color indexed="64"/>
      </right>
      <top/>
      <bottom style="thin">
        <color indexed="64"/>
      </bottom>
      <diagonal/>
    </border>
    <border>
      <left/>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double">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dotted">
        <color indexed="64"/>
      </top>
      <bottom style="thin">
        <color indexed="64"/>
      </bottom>
      <diagonal/>
    </border>
    <border>
      <left style="double">
        <color indexed="64"/>
      </left>
      <right style="thin">
        <color indexed="64"/>
      </right>
      <top style="dotted">
        <color indexed="64"/>
      </top>
      <bottom style="thin">
        <color indexed="64"/>
      </bottom>
      <diagonal/>
    </border>
    <border>
      <left style="thin">
        <color indexed="64"/>
      </left>
      <right style="thin">
        <color indexed="64"/>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style="medium">
        <color indexed="64"/>
      </right>
      <top style="dotted">
        <color indexed="64"/>
      </top>
      <bottom style="thin">
        <color indexed="64"/>
      </bottom>
      <diagonal/>
    </border>
    <border>
      <left/>
      <right/>
      <top style="thin">
        <color indexed="64"/>
      </top>
      <bottom style="thin">
        <color indexed="64"/>
      </bottom>
      <diagonal/>
    </border>
    <border>
      <left style="double">
        <color indexed="64"/>
      </left>
      <right style="thin">
        <color indexed="64"/>
      </right>
      <top/>
      <bottom style="dotted">
        <color indexed="64"/>
      </bottom>
      <diagonal/>
    </border>
    <border>
      <left style="thin">
        <color indexed="64"/>
      </left>
      <right style="thin">
        <color indexed="64"/>
      </right>
      <top/>
      <bottom style="dotted">
        <color indexed="64"/>
      </bottom>
      <diagonal/>
    </border>
    <border>
      <left style="thin">
        <color indexed="64"/>
      </left>
      <right/>
      <top/>
      <bottom style="dotted">
        <color indexed="64"/>
      </bottom>
      <diagonal/>
    </border>
    <border>
      <left style="thin">
        <color indexed="64"/>
      </left>
      <right style="medium">
        <color indexed="64"/>
      </right>
      <top/>
      <bottom style="dotted">
        <color indexed="64"/>
      </bottom>
      <diagonal/>
    </border>
    <border>
      <left/>
      <right style="thin">
        <color indexed="64"/>
      </right>
      <top style="double">
        <color indexed="64"/>
      </top>
      <bottom style="thin">
        <color indexed="64"/>
      </bottom>
      <diagonal/>
    </border>
    <border>
      <left/>
      <right style="thin">
        <color indexed="64"/>
      </right>
      <top style="thin">
        <color indexed="64"/>
      </top>
      <bottom style="double">
        <color indexed="64"/>
      </bottom>
      <diagonal/>
    </border>
    <border>
      <left/>
      <right/>
      <top style="double">
        <color indexed="64"/>
      </top>
      <bottom/>
      <diagonal/>
    </border>
    <border>
      <left/>
      <right style="medium">
        <color indexed="64"/>
      </right>
      <top style="thin">
        <color indexed="64"/>
      </top>
      <bottom style="dotted">
        <color indexed="64"/>
      </bottom>
      <diagonal/>
    </border>
    <border>
      <left style="thin">
        <color indexed="64"/>
      </left>
      <right style="thin">
        <color indexed="64"/>
      </right>
      <top style="medium">
        <color indexed="64"/>
      </top>
      <bottom style="dotted">
        <color indexed="64"/>
      </bottom>
      <diagonal/>
    </border>
    <border>
      <left/>
      <right/>
      <top style="dotted">
        <color indexed="64"/>
      </top>
      <bottom style="thin">
        <color indexed="64"/>
      </bottom>
      <diagonal/>
    </border>
    <border>
      <left style="thin">
        <color indexed="64"/>
      </left>
      <right/>
      <top style="dotted">
        <color indexed="64"/>
      </top>
      <bottom style="thin">
        <color indexed="64"/>
      </bottom>
      <diagonal/>
    </border>
    <border>
      <left style="thin">
        <color indexed="64"/>
      </left>
      <right style="double">
        <color indexed="64"/>
      </right>
      <top style="dotted">
        <color indexed="64"/>
      </top>
      <bottom style="thin">
        <color indexed="64"/>
      </bottom>
      <diagonal/>
    </border>
    <border>
      <left style="thin">
        <color indexed="64"/>
      </left>
      <right style="double">
        <color indexed="64"/>
      </right>
      <top style="thin">
        <color indexed="64"/>
      </top>
      <bottom style="thin">
        <color indexed="64"/>
      </bottom>
      <diagonal/>
    </border>
    <border>
      <left style="thin">
        <color indexed="64"/>
      </left>
      <right style="double">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thin">
        <color indexed="64"/>
      </left>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top style="medium">
        <color indexed="64"/>
      </top>
      <bottom/>
      <diagonal/>
    </border>
    <border>
      <left style="thin">
        <color indexed="64"/>
      </left>
      <right style="medium">
        <color indexed="64"/>
      </right>
      <top style="medium">
        <color indexed="64"/>
      </top>
      <bottom/>
      <diagonal/>
    </border>
    <border>
      <left/>
      <right style="thin">
        <color indexed="64"/>
      </right>
      <top style="medium">
        <color indexed="64"/>
      </top>
      <bottom/>
      <diagonal/>
    </border>
    <border>
      <left style="thin">
        <color indexed="64"/>
      </left>
      <right/>
      <top style="double">
        <color indexed="64"/>
      </top>
      <bottom style="thin">
        <color indexed="64"/>
      </bottom>
      <diagonal/>
    </border>
    <border>
      <left style="thin">
        <color indexed="64"/>
      </left>
      <right style="double">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double">
        <color indexed="64"/>
      </right>
      <top style="dotted">
        <color indexed="64"/>
      </top>
      <bottom style="dotted">
        <color indexed="64"/>
      </bottom>
      <diagonal/>
    </border>
    <border>
      <left/>
      <right style="medium">
        <color indexed="64"/>
      </right>
      <top/>
      <bottom style="dotted">
        <color indexed="64"/>
      </bottom>
      <diagonal/>
    </border>
    <border>
      <left/>
      <right style="thin">
        <color indexed="64"/>
      </right>
      <top style="thin">
        <color indexed="64"/>
      </top>
      <bottom style="dotted">
        <color indexed="64"/>
      </bottom>
      <diagonal/>
    </border>
    <border>
      <left/>
      <right style="thin">
        <color indexed="64"/>
      </right>
      <top/>
      <bottom style="dotted">
        <color indexed="64"/>
      </bottom>
      <diagonal/>
    </border>
    <border>
      <left/>
      <right style="thin">
        <color indexed="64"/>
      </right>
      <top style="dotted">
        <color indexed="64"/>
      </top>
      <bottom style="dotted">
        <color indexed="64"/>
      </bottom>
      <diagonal/>
    </border>
    <border>
      <left style="double">
        <color indexed="64"/>
      </left>
      <right style="medium">
        <color indexed="64"/>
      </right>
      <top style="medium">
        <color indexed="64"/>
      </top>
      <bottom style="thin">
        <color indexed="64"/>
      </bottom>
      <diagonal/>
    </border>
    <border>
      <left style="double">
        <color indexed="64"/>
      </left>
      <right style="medium">
        <color indexed="64"/>
      </right>
      <top style="thin">
        <color indexed="64"/>
      </top>
      <bottom style="thin">
        <color indexed="64"/>
      </bottom>
      <diagonal/>
    </border>
    <border>
      <left style="double">
        <color indexed="64"/>
      </left>
      <right style="medium">
        <color indexed="64"/>
      </right>
      <top style="thin">
        <color indexed="64"/>
      </top>
      <bottom style="medium">
        <color indexed="64"/>
      </bottom>
      <diagonal/>
    </border>
    <border>
      <left/>
      <right/>
      <top/>
      <bottom style="thin">
        <color indexed="64"/>
      </bottom>
      <diagonal/>
    </border>
    <border>
      <left/>
      <right/>
      <top style="medium">
        <color indexed="64"/>
      </top>
      <bottom style="thin">
        <color indexed="64"/>
      </bottom>
      <diagonal/>
    </border>
    <border>
      <left/>
      <right/>
      <top style="hair">
        <color indexed="64"/>
      </top>
      <bottom/>
      <diagonal/>
    </border>
    <border>
      <left/>
      <right/>
      <top/>
      <bottom style="hair">
        <color indexed="64"/>
      </bottom>
      <diagonal/>
    </border>
    <border>
      <left/>
      <right/>
      <top style="hair">
        <color indexed="64"/>
      </top>
      <bottom style="hair">
        <color indexed="64"/>
      </bottom>
      <diagonal/>
    </border>
    <border>
      <left style="medium">
        <color indexed="64"/>
      </left>
      <right/>
      <top/>
      <bottom style="medium">
        <color indexed="64"/>
      </bottom>
      <diagonal/>
    </border>
    <border>
      <left/>
      <right/>
      <top/>
      <bottom style="dotted">
        <color indexed="64"/>
      </bottom>
      <diagonal/>
    </border>
    <border>
      <left/>
      <right/>
      <top style="dotted">
        <color indexed="64"/>
      </top>
      <bottom style="dotted">
        <color indexed="64"/>
      </bottom>
      <diagonal/>
    </border>
    <border>
      <left/>
      <right/>
      <top style="thin">
        <color indexed="64"/>
      </top>
      <bottom style="dotted">
        <color indexed="64"/>
      </bottom>
      <diagonal/>
    </border>
    <border>
      <left style="medium">
        <color indexed="18"/>
      </left>
      <right/>
      <top style="thin">
        <color indexed="64"/>
      </top>
      <bottom/>
      <diagonal/>
    </border>
    <border>
      <left style="medium">
        <color indexed="18"/>
      </left>
      <right/>
      <top style="medium">
        <color indexed="18"/>
      </top>
      <bottom/>
      <diagonal/>
    </border>
    <border>
      <left/>
      <right style="thin">
        <color indexed="64"/>
      </right>
      <top style="medium">
        <color indexed="18"/>
      </top>
      <bottom/>
      <diagonal/>
    </border>
    <border>
      <left style="medium">
        <color indexed="18"/>
      </left>
      <right/>
      <top/>
      <bottom/>
      <diagonal/>
    </border>
    <border>
      <left style="medium">
        <color indexed="12"/>
      </left>
      <right/>
      <top style="medium">
        <color indexed="12"/>
      </top>
      <bottom style="medium">
        <color indexed="12"/>
      </bottom>
      <diagonal/>
    </border>
    <border>
      <left/>
      <right style="medium">
        <color indexed="12"/>
      </right>
      <top style="medium">
        <color indexed="12"/>
      </top>
      <bottom style="medium">
        <color indexed="12"/>
      </bottom>
      <diagonal/>
    </border>
    <border>
      <left style="medium">
        <color indexed="18"/>
      </left>
      <right/>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bottom style="thin">
        <color indexed="64"/>
      </bottom>
      <diagonal/>
    </border>
    <border>
      <left/>
      <right style="thin">
        <color indexed="64"/>
      </right>
      <top/>
      <bottom style="medium">
        <color indexed="64"/>
      </bottom>
      <diagonal/>
    </border>
    <border>
      <left style="medium">
        <color indexed="64"/>
      </left>
      <right style="thin">
        <color indexed="64"/>
      </right>
      <top style="double">
        <color indexed="64"/>
      </top>
      <bottom style="double">
        <color indexed="64"/>
      </bottom>
      <diagonal/>
    </border>
    <border>
      <left style="medium">
        <color indexed="64"/>
      </left>
      <right style="thin">
        <color indexed="64"/>
      </right>
      <top style="double">
        <color indexed="64"/>
      </top>
      <bottom/>
      <diagonal/>
    </border>
    <border>
      <left style="thin">
        <color indexed="64"/>
      </left>
      <right style="medium">
        <color indexed="64"/>
      </right>
      <top style="double">
        <color indexed="64"/>
      </top>
      <bottom/>
      <diagonal/>
    </border>
    <border>
      <left style="thin">
        <color indexed="64"/>
      </left>
      <right/>
      <top style="double">
        <color indexed="64"/>
      </top>
      <bottom/>
      <diagonal/>
    </border>
    <border>
      <left style="thin">
        <color indexed="64"/>
      </left>
      <right/>
      <top/>
      <bottom style="double">
        <color indexed="64"/>
      </bottom>
      <diagonal/>
    </border>
    <border>
      <left/>
      <right style="medium">
        <color indexed="64"/>
      </right>
      <top style="thin">
        <color indexed="64"/>
      </top>
      <bottom style="thin">
        <color indexed="64"/>
      </bottom>
      <diagonal/>
    </border>
    <border>
      <left/>
      <right style="double">
        <color indexed="64"/>
      </right>
      <top style="thin">
        <color indexed="64"/>
      </top>
      <bottom style="thin">
        <color indexed="64"/>
      </bottom>
      <diagonal/>
    </border>
    <border>
      <left/>
      <right/>
      <top style="thin">
        <color indexed="64"/>
      </top>
      <bottom style="medium">
        <color indexed="64"/>
      </bottom>
      <diagonal/>
    </border>
    <border>
      <left/>
      <right style="double">
        <color indexed="64"/>
      </right>
      <top style="thin">
        <color indexed="64"/>
      </top>
      <bottom style="medium">
        <color indexed="64"/>
      </bottom>
      <diagonal/>
    </border>
    <border>
      <left style="medium">
        <color indexed="64"/>
      </left>
      <right/>
      <top style="medium">
        <color indexed="64"/>
      </top>
      <bottom/>
      <diagonal/>
    </border>
    <border>
      <left style="double">
        <color indexed="64"/>
      </left>
      <right style="thin">
        <color indexed="64"/>
      </right>
      <top style="medium">
        <color indexed="64"/>
      </top>
      <bottom/>
      <diagonal/>
    </border>
    <border>
      <left style="double">
        <color indexed="64"/>
      </left>
      <right style="thin">
        <color indexed="64"/>
      </right>
      <top/>
      <bottom/>
      <diagonal/>
    </border>
    <border>
      <left style="double">
        <color indexed="64"/>
      </left>
      <right style="thin">
        <color indexed="64"/>
      </right>
      <top/>
      <bottom style="medium">
        <color indexed="64"/>
      </bottom>
      <diagonal/>
    </border>
    <border>
      <left style="thin">
        <color indexed="64"/>
      </left>
      <right style="double">
        <color indexed="64"/>
      </right>
      <top style="dotted">
        <color indexed="64"/>
      </top>
      <bottom/>
      <diagonal/>
    </border>
    <border>
      <left style="medium">
        <color indexed="64"/>
      </left>
      <right style="thin">
        <color indexed="64"/>
      </right>
      <top style="medium">
        <color indexed="64"/>
      </top>
      <bottom/>
      <diagonal/>
    </border>
    <border>
      <left style="medium">
        <color indexed="64"/>
      </left>
      <right/>
      <top style="dotted">
        <color indexed="64"/>
      </top>
      <bottom style="dotted">
        <color indexed="64"/>
      </bottom>
      <diagonal/>
    </border>
    <border>
      <left style="medium">
        <color indexed="64"/>
      </left>
      <right/>
      <top style="thin">
        <color indexed="64"/>
      </top>
      <bottom style="dotted">
        <color indexed="64"/>
      </bottom>
      <diagonal/>
    </border>
    <border>
      <left style="medium">
        <color indexed="64"/>
      </left>
      <right/>
      <top style="dotted">
        <color indexed="64"/>
      </top>
      <bottom/>
      <diagonal/>
    </border>
    <border>
      <left style="medium">
        <color indexed="64"/>
      </left>
      <right style="thin">
        <color indexed="64"/>
      </right>
      <top style="dotted">
        <color indexed="64"/>
      </top>
      <bottom style="dotted">
        <color indexed="64"/>
      </bottom>
      <diagonal/>
    </border>
    <border>
      <left style="medium">
        <color indexed="64"/>
      </left>
      <right style="thin">
        <color indexed="64"/>
      </right>
      <top style="dotted">
        <color indexed="64"/>
      </top>
      <bottom style="medium">
        <color indexed="64"/>
      </bottom>
      <diagonal/>
    </border>
    <border>
      <left style="medium">
        <color indexed="64"/>
      </left>
      <right/>
      <top style="thin">
        <color indexed="64"/>
      </top>
      <bottom/>
      <diagonal/>
    </border>
    <border>
      <left style="thin">
        <color indexed="64"/>
      </left>
      <right style="double">
        <color indexed="64"/>
      </right>
      <top/>
      <bottom style="dotted">
        <color indexed="64"/>
      </bottom>
      <diagonal/>
    </border>
    <border>
      <left style="medium">
        <color indexed="64"/>
      </left>
      <right/>
      <top/>
      <bottom style="dotted">
        <color indexed="64"/>
      </bottom>
      <diagonal/>
    </border>
    <border>
      <left style="medium">
        <color indexed="64"/>
      </left>
      <right style="thin">
        <color indexed="64"/>
      </right>
      <top style="dotted">
        <color indexed="64"/>
      </top>
      <bottom style="thin">
        <color indexed="64"/>
      </bottom>
      <diagonal/>
    </border>
    <border>
      <left style="thin">
        <color indexed="64"/>
      </left>
      <right style="double">
        <color indexed="64"/>
      </right>
      <top style="thin">
        <color indexed="64"/>
      </top>
      <bottom style="dotted">
        <color indexed="64"/>
      </bottom>
      <diagonal/>
    </border>
    <border>
      <left style="medium">
        <color rgb="FF0066FF"/>
      </left>
      <right/>
      <top style="medium">
        <color rgb="FF0066FF"/>
      </top>
      <bottom/>
      <diagonal/>
    </border>
    <border>
      <left/>
      <right/>
      <top style="medium">
        <color rgb="FF0066FF"/>
      </top>
      <bottom/>
      <diagonal/>
    </border>
    <border>
      <left/>
      <right style="medium">
        <color rgb="FFFF0000"/>
      </right>
      <top style="medium">
        <color rgb="FFFF0000"/>
      </top>
      <bottom style="medium">
        <color rgb="FFFF0000"/>
      </bottom>
      <diagonal/>
    </border>
    <border>
      <left/>
      <right style="medium">
        <color rgb="FF0066FF"/>
      </right>
      <top style="medium">
        <color rgb="FF0066FF"/>
      </top>
      <bottom/>
      <diagonal/>
    </border>
    <border>
      <left style="medium">
        <color rgb="FF0066FF"/>
      </left>
      <right/>
      <top/>
      <bottom/>
      <diagonal/>
    </border>
    <border>
      <left/>
      <right style="medium">
        <color rgb="FF0066FF"/>
      </right>
      <top/>
      <bottom style="dotted">
        <color indexed="64"/>
      </bottom>
      <diagonal/>
    </border>
    <border>
      <left/>
      <right style="medium">
        <color rgb="FF0066FF"/>
      </right>
      <top style="dotted">
        <color indexed="64"/>
      </top>
      <bottom style="dotted">
        <color indexed="64"/>
      </bottom>
      <diagonal/>
    </border>
    <border>
      <left style="medium">
        <color rgb="FF0066FF"/>
      </left>
      <right/>
      <top/>
      <bottom style="medium">
        <color rgb="FF0066FF"/>
      </bottom>
      <diagonal/>
    </border>
    <border>
      <left/>
      <right/>
      <top/>
      <bottom style="medium">
        <color rgb="FF0066FF"/>
      </bottom>
      <diagonal/>
    </border>
    <border>
      <left/>
      <right style="medium">
        <color rgb="FF0066FF"/>
      </right>
      <top/>
      <bottom style="medium">
        <color rgb="FF0066FF"/>
      </bottom>
      <diagonal/>
    </border>
    <border>
      <left style="thin">
        <color rgb="FFC0C0C0"/>
      </left>
      <right style="thin">
        <color rgb="FFC0C0C0"/>
      </right>
      <top style="thin">
        <color rgb="FFC0C0C0"/>
      </top>
      <bottom style="thin">
        <color rgb="FFC0C0C0"/>
      </bottom>
      <diagonal/>
    </border>
    <border>
      <left/>
      <right/>
      <top/>
      <bottom style="medium">
        <color rgb="FF00B0F0"/>
      </bottom>
      <diagonal/>
    </border>
    <border>
      <left style="medium">
        <color indexed="64"/>
      </left>
      <right style="thin">
        <color rgb="FF000000"/>
      </right>
      <top style="dotted">
        <color indexed="64"/>
      </top>
      <bottom style="dotted">
        <color indexed="64"/>
      </bottom>
      <diagonal/>
    </border>
    <border>
      <left style="thin">
        <color rgb="FF000000"/>
      </left>
      <right style="double">
        <color rgb="FF000000"/>
      </right>
      <top style="thin">
        <color rgb="FF000000"/>
      </top>
      <bottom style="dotted">
        <color rgb="FF000000"/>
      </bottom>
      <diagonal/>
    </border>
    <border>
      <left style="thin">
        <color rgb="FF000000"/>
      </left>
      <right style="double">
        <color rgb="FF000000"/>
      </right>
      <top style="dotted">
        <color rgb="FF000000"/>
      </top>
      <bottom style="dotted">
        <color rgb="FF000000"/>
      </bottom>
      <diagonal/>
    </border>
    <border>
      <left style="double">
        <color indexed="64"/>
      </left>
      <right style="thin">
        <color indexed="64"/>
      </right>
      <top style="medium">
        <color indexed="64"/>
      </top>
      <bottom style="dotted">
        <color indexed="64"/>
      </bottom>
      <diagonal/>
    </border>
    <border>
      <left style="thin">
        <color indexed="64"/>
      </left>
      <right style="double">
        <color indexed="64"/>
      </right>
      <top style="medium">
        <color indexed="64"/>
      </top>
      <bottom style="dotted">
        <color indexed="64"/>
      </bottom>
      <diagonal/>
    </border>
    <border>
      <left style="medium">
        <color auto="1"/>
      </left>
      <right/>
      <top style="medium">
        <color auto="1"/>
      </top>
      <bottom style="thin">
        <color auto="1"/>
      </bottom>
      <diagonal/>
    </border>
    <border>
      <left/>
      <right style="thin">
        <color auto="1"/>
      </right>
      <top style="medium">
        <color auto="1"/>
      </top>
      <bottom style="thin">
        <color auto="1"/>
      </bottom>
      <diagonal/>
    </border>
    <border>
      <left style="thin">
        <color indexed="64"/>
      </left>
      <right style="medium">
        <color indexed="64"/>
      </right>
      <top style="medium">
        <color indexed="64"/>
      </top>
      <bottom/>
      <diagonal/>
    </border>
    <border>
      <left/>
      <right/>
      <top style="medium">
        <color indexed="64"/>
      </top>
      <bottom style="thin">
        <color indexed="64"/>
      </bottom>
      <diagonal/>
    </border>
    <border>
      <left/>
      <right style="medium">
        <color rgb="FFFF0000"/>
      </right>
      <top/>
      <bottom style="thin">
        <color indexed="64"/>
      </bottom>
      <diagonal/>
    </border>
    <border>
      <left style="medium">
        <color rgb="FFFF0000"/>
      </left>
      <right style="medium">
        <color rgb="FFFF0000"/>
      </right>
      <top style="medium">
        <color rgb="FFFF0000"/>
      </top>
      <bottom style="thin">
        <color indexed="64"/>
      </bottom>
      <diagonal/>
    </border>
    <border>
      <left style="medium">
        <color rgb="FFFF0000"/>
      </left>
      <right style="medium">
        <color rgb="FFFF0000"/>
      </right>
      <top style="medium">
        <color rgb="FFFF0000"/>
      </top>
      <bottom style="medium">
        <color auto="1"/>
      </bottom>
      <diagonal/>
    </border>
    <border>
      <left style="thin">
        <color indexed="64"/>
      </left>
      <right style="thin">
        <color indexed="64"/>
      </right>
      <top style="medium">
        <color indexed="64"/>
      </top>
      <bottom/>
      <diagonal/>
    </border>
    <border>
      <left style="medium">
        <color rgb="FFFF0000"/>
      </left>
      <right/>
      <top style="medium">
        <color rgb="FFFF0000"/>
      </top>
      <bottom style="medium">
        <color rgb="FFFF0000"/>
      </bottom>
      <diagonal/>
    </border>
    <border>
      <left/>
      <right/>
      <top style="medium">
        <color rgb="FFFF0000"/>
      </top>
      <bottom style="medium">
        <color rgb="FFFF0000"/>
      </bottom>
      <diagonal/>
    </border>
    <border>
      <left style="medium">
        <color rgb="FF0070C0"/>
      </left>
      <right/>
      <top style="medium">
        <color rgb="FF0070C0"/>
      </top>
      <bottom style="medium">
        <color rgb="FF0070C0"/>
      </bottom>
      <diagonal/>
    </border>
    <border>
      <left/>
      <right style="medium">
        <color rgb="FF0070C0"/>
      </right>
      <top style="medium">
        <color rgb="FF0070C0"/>
      </top>
      <bottom style="medium">
        <color rgb="FF0070C0"/>
      </bottom>
      <diagonal/>
    </border>
    <border>
      <left style="double">
        <color indexed="64"/>
      </left>
      <right style="thin">
        <color indexed="64"/>
      </right>
      <top style="thin">
        <color indexed="64"/>
      </top>
      <bottom style="thin">
        <color indexed="64"/>
      </bottom>
      <diagonal/>
    </border>
    <border>
      <left style="double">
        <color indexed="64"/>
      </left>
      <right style="thin">
        <color indexed="64"/>
      </right>
      <top style="thin">
        <color indexed="64"/>
      </top>
      <bottom/>
      <diagonal/>
    </border>
    <border>
      <left style="double">
        <color indexed="64"/>
      </left>
      <right style="thin">
        <color indexed="64"/>
      </right>
      <top/>
      <bottom style="thin">
        <color indexed="64"/>
      </bottom>
      <diagonal/>
    </border>
    <border>
      <left style="double">
        <color indexed="64"/>
      </left>
      <right style="thin">
        <color indexed="64"/>
      </right>
      <top style="thin">
        <color indexed="64"/>
      </top>
      <bottom style="medium">
        <color indexed="64"/>
      </bottom>
      <diagonal/>
    </border>
    <border>
      <left style="double">
        <color indexed="64"/>
      </left>
      <right/>
      <top style="thin">
        <color indexed="64"/>
      </top>
      <bottom style="medium">
        <color indexed="64"/>
      </bottom>
      <diagonal/>
    </border>
    <border>
      <left/>
      <right/>
      <top style="medium">
        <color auto="1"/>
      </top>
      <bottom style="thin">
        <color auto="1"/>
      </bottom>
      <diagonal/>
    </border>
    <border>
      <left/>
      <right/>
      <top style="medium">
        <color auto="1"/>
      </top>
      <bottom/>
      <diagonal/>
    </border>
    <border>
      <left/>
      <right style="thin">
        <color indexed="64"/>
      </right>
      <top style="medium">
        <color auto="1"/>
      </top>
      <bottom/>
      <diagonal/>
    </border>
    <border>
      <left/>
      <right style="medium">
        <color rgb="FFFF0000"/>
      </right>
      <top/>
      <bottom/>
      <diagonal/>
    </border>
    <border>
      <left style="medium">
        <color rgb="FFFF0000"/>
      </left>
      <right style="medium">
        <color rgb="FFFF0000"/>
      </right>
      <top style="medium">
        <color rgb="FFFF0000"/>
      </top>
      <bottom/>
      <diagonal/>
    </border>
    <border>
      <left/>
      <right/>
      <top/>
      <bottom style="medium">
        <color auto="1"/>
      </bottom>
      <diagonal/>
    </border>
    <border>
      <left style="medium">
        <color rgb="FFFF0000"/>
      </left>
      <right style="medium">
        <color rgb="FFFF0000"/>
      </right>
      <top/>
      <bottom style="medium">
        <color auto="1"/>
      </bottom>
      <diagonal/>
    </border>
  </borders>
  <cellStyleXfs count="69">
    <xf numFmtId="0" fontId="0" fillId="0" borderId="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106" fillId="12" borderId="0" applyNumberFormat="0" applyBorder="0" applyAlignment="0" applyProtection="0"/>
    <xf numFmtId="0" fontId="106" fillId="9" borderId="0" applyNumberFormat="0" applyBorder="0" applyAlignment="0" applyProtection="0"/>
    <xf numFmtId="0" fontId="106" fillId="10" borderId="0" applyNumberFormat="0" applyBorder="0" applyAlignment="0" applyProtection="0"/>
    <xf numFmtId="0" fontId="106" fillId="13" borderId="0" applyNumberFormat="0" applyBorder="0" applyAlignment="0" applyProtection="0"/>
    <xf numFmtId="0" fontId="106" fillId="14" borderId="0" applyNumberFormat="0" applyBorder="0" applyAlignment="0" applyProtection="0"/>
    <xf numFmtId="0" fontId="106" fillId="15" borderId="0" applyNumberFormat="0" applyBorder="0" applyAlignment="0" applyProtection="0"/>
    <xf numFmtId="0" fontId="106" fillId="16" borderId="0" applyNumberFormat="0" applyBorder="0" applyAlignment="0" applyProtection="0"/>
    <xf numFmtId="0" fontId="106" fillId="17" borderId="0" applyNumberFormat="0" applyBorder="0" applyAlignment="0" applyProtection="0"/>
    <xf numFmtId="0" fontId="106" fillId="18" borderId="0" applyNumberFormat="0" applyBorder="0" applyAlignment="0" applyProtection="0"/>
    <xf numFmtId="0" fontId="106" fillId="13" borderId="0" applyNumberFormat="0" applyBorder="0" applyAlignment="0" applyProtection="0"/>
    <xf numFmtId="0" fontId="106" fillId="14" borderId="0" applyNumberFormat="0" applyBorder="0" applyAlignment="0" applyProtection="0"/>
    <xf numFmtId="0" fontId="106" fillId="19" borderId="0" applyNumberFormat="0" applyBorder="0" applyAlignment="0" applyProtection="0"/>
    <xf numFmtId="0" fontId="107" fillId="7" borderId="1" applyNumberFormat="0" applyAlignment="0" applyProtection="0"/>
    <xf numFmtId="0" fontId="108" fillId="20" borderId="2" applyNumberFormat="0" applyAlignment="0" applyProtection="0"/>
    <xf numFmtId="0" fontId="109" fillId="4" borderId="0" applyNumberFormat="0" applyBorder="0" applyAlignment="0" applyProtection="0"/>
    <xf numFmtId="164" fontId="13"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0" fontId="128" fillId="0" borderId="0" applyNumberFormat="0" applyFill="0" applyBorder="0" applyAlignment="0" applyProtection="0">
      <alignment vertical="top"/>
      <protection locked="0"/>
    </xf>
    <xf numFmtId="0" fontId="110" fillId="0" borderId="0" applyNumberFormat="0" applyFill="0" applyBorder="0" applyAlignment="0" applyProtection="0">
      <alignment vertical="top"/>
      <protection locked="0"/>
    </xf>
    <xf numFmtId="0" fontId="111" fillId="0" borderId="3" applyNumberFormat="0" applyFill="0" applyAlignment="0" applyProtection="0"/>
    <xf numFmtId="0" fontId="112" fillId="21" borderId="4" applyNumberFormat="0" applyAlignment="0" applyProtection="0"/>
    <xf numFmtId="0" fontId="113" fillId="0" borderId="5" applyNumberFormat="0" applyFill="0" applyAlignment="0" applyProtection="0"/>
    <xf numFmtId="0" fontId="114" fillId="0" borderId="6" applyNumberFormat="0" applyFill="0" applyAlignment="0" applyProtection="0"/>
    <xf numFmtId="0" fontId="115" fillId="0" borderId="7" applyNumberFormat="0" applyFill="0" applyAlignment="0" applyProtection="0"/>
    <xf numFmtId="0" fontId="115" fillId="0" borderId="0" applyNumberFormat="0" applyFill="0" applyBorder="0" applyAlignment="0" applyProtection="0"/>
    <xf numFmtId="0" fontId="116" fillId="22" borderId="0" applyNumberFormat="0" applyBorder="0" applyAlignment="0" applyProtection="0"/>
    <xf numFmtId="0" fontId="140" fillId="0" borderId="0"/>
    <xf numFmtId="0" fontId="2" fillId="0" borderId="0"/>
    <xf numFmtId="0" fontId="2" fillId="0" borderId="0"/>
    <xf numFmtId="0" fontId="2" fillId="0" borderId="0"/>
    <xf numFmtId="0" fontId="127" fillId="0" borderId="0"/>
    <xf numFmtId="0" fontId="2" fillId="0" borderId="0"/>
    <xf numFmtId="0" fontId="2" fillId="0" borderId="0"/>
    <xf numFmtId="0" fontId="127" fillId="0" borderId="0"/>
    <xf numFmtId="0" fontId="127" fillId="0" borderId="0"/>
    <xf numFmtId="0" fontId="127" fillId="0" borderId="0"/>
    <xf numFmtId="0" fontId="127" fillId="0" borderId="0"/>
    <xf numFmtId="0" fontId="2" fillId="0" borderId="0"/>
    <xf numFmtId="0" fontId="127" fillId="0" borderId="0"/>
    <xf numFmtId="0" fontId="127" fillId="0" borderId="0"/>
    <xf numFmtId="0" fontId="2" fillId="0" borderId="0"/>
    <xf numFmtId="0" fontId="141" fillId="0" borderId="0"/>
    <xf numFmtId="0" fontId="117" fillId="20" borderId="1" applyNumberFormat="0" applyAlignment="0" applyProtection="0"/>
    <xf numFmtId="0" fontId="118" fillId="0" borderId="8" applyNumberFormat="0" applyFill="0" applyAlignment="0" applyProtection="0"/>
    <xf numFmtId="0" fontId="119" fillId="0" borderId="0" applyNumberFormat="0" applyFill="0" applyBorder="0" applyAlignment="0" applyProtection="0"/>
    <xf numFmtId="0" fontId="120" fillId="0" borderId="0" applyNumberFormat="0" applyFill="0" applyBorder="0" applyAlignment="0" applyProtection="0"/>
    <xf numFmtId="0" fontId="121" fillId="0" borderId="0" applyNumberFormat="0" applyFill="0" applyBorder="0" applyAlignment="0" applyProtection="0"/>
    <xf numFmtId="0" fontId="2" fillId="23" borderId="9" applyNumberFormat="0" applyFont="0" applyAlignment="0" applyProtection="0"/>
    <xf numFmtId="0" fontId="141" fillId="40" borderId="189" applyNumberFormat="0" applyFont="0" applyAlignment="0" applyProtection="0"/>
    <xf numFmtId="44" fontId="13"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0" fontId="122" fillId="3" borderId="0" applyNumberFormat="0" applyBorder="0" applyAlignment="0" applyProtection="0"/>
    <xf numFmtId="0" fontId="22" fillId="0" borderId="0"/>
  </cellStyleXfs>
  <cellXfs count="1498">
    <xf numFmtId="0" fontId="0" fillId="0" borderId="0" xfId="0"/>
    <xf numFmtId="0" fontId="0" fillId="0" borderId="0" xfId="0" applyAlignment="1">
      <alignment vertical="center"/>
    </xf>
    <xf numFmtId="0" fontId="0" fillId="0" borderId="0" xfId="0" applyAlignment="1"/>
    <xf numFmtId="0" fontId="15" fillId="0" borderId="0" xfId="0" applyFont="1"/>
    <xf numFmtId="0" fontId="15" fillId="0" borderId="0" xfId="0" applyNumberFormat="1" applyFont="1" applyFill="1" applyBorder="1" applyAlignment="1" applyProtection="1">
      <alignment vertical="center"/>
      <protection locked="0"/>
    </xf>
    <xf numFmtId="0" fontId="15" fillId="0" borderId="0" xfId="0" applyNumberFormat="1" applyFont="1" applyFill="1" applyBorder="1" applyAlignment="1" applyProtection="1">
      <alignment horizontal="center" vertical="center"/>
      <protection locked="0"/>
    </xf>
    <xf numFmtId="0" fontId="15" fillId="0" borderId="0" xfId="0" applyFont="1" applyAlignment="1"/>
    <xf numFmtId="0" fontId="16" fillId="0" borderId="0" xfId="0" applyNumberFormat="1" applyFont="1" applyFill="1" applyBorder="1" applyAlignment="1" applyProtection="1">
      <alignment vertical="top"/>
      <protection locked="0"/>
    </xf>
    <xf numFmtId="0" fontId="16" fillId="0" borderId="0" xfId="0" applyNumberFormat="1" applyFont="1" applyFill="1" applyBorder="1" applyAlignment="1" applyProtection="1">
      <alignment horizontal="center" vertical="top"/>
      <protection locked="0"/>
    </xf>
    <xf numFmtId="2" fontId="27" fillId="0" borderId="10" xfId="0" applyNumberFormat="1" applyFont="1" applyFill="1" applyBorder="1" applyAlignment="1" applyProtection="1">
      <alignment vertical="center" wrapText="1"/>
      <protection locked="0"/>
    </xf>
    <xf numFmtId="2" fontId="27" fillId="0" borderId="11" xfId="0" applyNumberFormat="1" applyFont="1" applyFill="1" applyBorder="1" applyAlignment="1" applyProtection="1">
      <alignment vertical="center" wrapText="1"/>
      <protection locked="0"/>
    </xf>
    <xf numFmtId="2" fontId="27" fillId="0" borderId="12" xfId="0" applyNumberFormat="1" applyFont="1" applyFill="1" applyBorder="1" applyAlignment="1" applyProtection="1">
      <alignment vertical="center" wrapText="1"/>
      <protection locked="0"/>
    </xf>
    <xf numFmtId="0" fontId="0" fillId="0" borderId="0" xfId="0" applyBorder="1"/>
    <xf numFmtId="0" fontId="0" fillId="0" borderId="0" xfId="0" applyProtection="1">
      <protection hidden="1"/>
    </xf>
    <xf numFmtId="0" fontId="4" fillId="24" borderId="0" xfId="0" applyFont="1" applyFill="1" applyBorder="1" applyProtection="1">
      <protection hidden="1"/>
    </xf>
    <xf numFmtId="1" fontId="3" fillId="24" borderId="0" xfId="0" applyNumberFormat="1" applyFont="1" applyFill="1" applyBorder="1" applyProtection="1">
      <protection hidden="1"/>
    </xf>
    <xf numFmtId="0" fontId="3" fillId="24" borderId="0" xfId="0" applyFont="1" applyFill="1" applyBorder="1" applyProtection="1">
      <protection hidden="1"/>
    </xf>
    <xf numFmtId="0" fontId="50" fillId="24" borderId="13" xfId="0" applyFont="1" applyFill="1" applyBorder="1" applyAlignment="1" applyProtection="1">
      <alignment horizontal="center" vertical="center" wrapText="1"/>
      <protection hidden="1"/>
    </xf>
    <xf numFmtId="0" fontId="50" fillId="24" borderId="14" xfId="0" applyFont="1" applyFill="1" applyBorder="1" applyAlignment="1" applyProtection="1">
      <alignment horizontal="center" vertical="center" wrapText="1"/>
      <protection hidden="1"/>
    </xf>
    <xf numFmtId="0" fontId="3" fillId="24" borderId="0" xfId="0" applyNumberFormat="1" applyFont="1" applyFill="1" applyBorder="1" applyProtection="1">
      <protection hidden="1"/>
    </xf>
    <xf numFmtId="0" fontId="22" fillId="0" borderId="0" xfId="0" applyFont="1" applyProtection="1">
      <protection hidden="1"/>
    </xf>
    <xf numFmtId="2" fontId="43" fillId="25" borderId="15" xfId="0" applyNumberFormat="1" applyFont="1" applyFill="1" applyBorder="1" applyAlignment="1" applyProtection="1">
      <alignment vertical="center"/>
      <protection hidden="1"/>
    </xf>
    <xf numFmtId="2" fontId="43" fillId="26" borderId="15" xfId="0" applyNumberFormat="1" applyFont="1" applyFill="1" applyBorder="1" applyAlignment="1" applyProtection="1">
      <alignment vertical="center"/>
      <protection hidden="1"/>
    </xf>
    <xf numFmtId="2" fontId="18" fillId="26" borderId="15" xfId="0" applyNumberFormat="1" applyFont="1" applyFill="1" applyBorder="1" applyAlignment="1" applyProtection="1">
      <alignment vertical="center"/>
      <protection hidden="1"/>
    </xf>
    <xf numFmtId="49" fontId="59" fillId="26" borderId="16" xfId="0" applyNumberFormat="1" applyFont="1" applyFill="1" applyBorder="1" applyAlignment="1" applyProtection="1">
      <alignment horizontal="center"/>
      <protection hidden="1"/>
    </xf>
    <xf numFmtId="0" fontId="0" fillId="24" borderId="0" xfId="0" applyFill="1"/>
    <xf numFmtId="0" fontId="0" fillId="24" borderId="0" xfId="0" applyFill="1" applyProtection="1">
      <protection hidden="1"/>
    </xf>
    <xf numFmtId="2" fontId="52" fillId="24" borderId="0" xfId="0" applyNumberFormat="1" applyFont="1" applyFill="1" applyBorder="1" applyAlignment="1" applyProtection="1">
      <alignment vertical="center"/>
      <protection hidden="1"/>
    </xf>
    <xf numFmtId="0" fontId="0" fillId="24" borderId="0" xfId="0" applyFill="1" applyAlignment="1"/>
    <xf numFmtId="0" fontId="62" fillId="24" borderId="10" xfId="0" applyFont="1" applyFill="1" applyBorder="1" applyAlignment="1" applyProtection="1">
      <alignment horizontal="center" vertical="center" wrapText="1"/>
      <protection hidden="1"/>
    </xf>
    <xf numFmtId="1" fontId="62" fillId="24" borderId="10" xfId="0" applyNumberFormat="1" applyFont="1" applyFill="1" applyBorder="1" applyAlignment="1" applyProtection="1">
      <alignment horizontal="center" vertical="center" wrapText="1"/>
      <protection hidden="1"/>
    </xf>
    <xf numFmtId="166" fontId="62" fillId="24" borderId="10" xfId="0" applyNumberFormat="1" applyFont="1" applyFill="1" applyBorder="1" applyAlignment="1" applyProtection="1">
      <alignment horizontal="center" vertical="center" wrapText="1"/>
      <protection hidden="1"/>
    </xf>
    <xf numFmtId="0" fontId="38" fillId="24" borderId="17" xfId="0" applyFont="1" applyFill="1" applyBorder="1" applyAlignment="1" applyProtection="1">
      <alignment horizontal="right" vertical="center"/>
      <protection hidden="1"/>
    </xf>
    <xf numFmtId="166" fontId="21" fillId="24" borderId="13" xfId="0" applyNumberFormat="1" applyFont="1" applyFill="1" applyBorder="1" applyAlignment="1" applyProtection="1">
      <alignment horizontal="center" vertical="center" wrapText="1"/>
      <protection hidden="1"/>
    </xf>
    <xf numFmtId="0" fontId="6" fillId="24" borderId="18" xfId="0" applyFont="1" applyFill="1" applyBorder="1" applyAlignment="1" applyProtection="1">
      <alignment horizontal="left" vertical="center" wrapText="1" indent="1"/>
      <protection hidden="1"/>
    </xf>
    <xf numFmtId="0" fontId="6" fillId="24" borderId="19" xfId="0" applyFont="1" applyFill="1" applyBorder="1" applyAlignment="1" applyProtection="1">
      <alignment horizontal="left" vertical="center" wrapText="1" indent="1"/>
      <protection hidden="1"/>
    </xf>
    <xf numFmtId="0" fontId="63" fillId="24" borderId="18" xfId="0" applyFont="1" applyFill="1" applyBorder="1" applyAlignment="1" applyProtection="1">
      <alignment horizontal="left" vertical="center" wrapText="1" indent="1"/>
      <protection hidden="1"/>
    </xf>
    <xf numFmtId="12" fontId="9" fillId="24" borderId="19" xfId="0" applyNumberFormat="1" applyFont="1" applyFill="1" applyBorder="1" applyAlignment="1" applyProtection="1">
      <alignment horizontal="right" vertical="center"/>
      <protection hidden="1"/>
    </xf>
    <xf numFmtId="0" fontId="19" fillId="24" borderId="20" xfId="0" applyFont="1" applyFill="1" applyBorder="1" applyAlignment="1" applyProtection="1">
      <alignment horizontal="center" vertical="center" wrapText="1"/>
      <protection hidden="1"/>
    </xf>
    <xf numFmtId="0" fontId="18" fillId="24" borderId="0" xfId="0" applyFont="1" applyFill="1" applyBorder="1" applyAlignment="1" applyProtection="1">
      <alignment horizontal="right" vertical="center"/>
      <protection hidden="1"/>
    </xf>
    <xf numFmtId="12" fontId="52" fillId="24" borderId="0" xfId="0" applyNumberFormat="1" applyFont="1" applyFill="1" applyBorder="1" applyAlignment="1" applyProtection="1">
      <alignment vertical="center"/>
      <protection hidden="1"/>
    </xf>
    <xf numFmtId="0" fontId="52" fillId="24" borderId="0" xfId="0" applyFont="1" applyFill="1" applyBorder="1" applyAlignment="1" applyProtection="1">
      <alignment vertical="center"/>
      <protection hidden="1"/>
    </xf>
    <xf numFmtId="0" fontId="38" fillId="24" borderId="0" xfId="0" applyFont="1" applyFill="1" applyBorder="1" applyAlignment="1" applyProtection="1">
      <alignment horizontal="right" vertical="center"/>
      <protection hidden="1"/>
    </xf>
    <xf numFmtId="0" fontId="47" fillId="24" borderId="0" xfId="0" applyFont="1" applyFill="1" applyBorder="1" applyAlignment="1" applyProtection="1">
      <alignment horizontal="right" vertical="center"/>
      <protection hidden="1"/>
    </xf>
    <xf numFmtId="0" fontId="19" fillId="24" borderId="20" xfId="0" applyFont="1" applyFill="1" applyBorder="1" applyAlignment="1" applyProtection="1">
      <alignment horizontal="center" vertical="center"/>
      <protection hidden="1"/>
    </xf>
    <xf numFmtId="0" fontId="18" fillId="24" borderId="18" xfId="0" applyFont="1" applyFill="1" applyBorder="1" applyAlignment="1" applyProtection="1">
      <alignment horizontal="left" vertical="center" indent="1"/>
      <protection hidden="1"/>
    </xf>
    <xf numFmtId="0" fontId="18" fillId="24" borderId="21" xfId="0" applyFont="1" applyFill="1" applyBorder="1" applyAlignment="1" applyProtection="1">
      <alignment horizontal="left" vertical="center" indent="1"/>
      <protection hidden="1"/>
    </xf>
    <xf numFmtId="2" fontId="51" fillId="24" borderId="22" xfId="0" applyNumberFormat="1" applyFont="1" applyFill="1" applyBorder="1" applyAlignment="1" applyProtection="1">
      <alignment horizontal="center" vertical="center"/>
      <protection hidden="1"/>
    </xf>
    <xf numFmtId="0" fontId="60" fillId="24" borderId="17" xfId="0" applyFont="1" applyFill="1" applyBorder="1" applyAlignment="1" applyProtection="1">
      <alignment horizontal="right" vertical="center"/>
      <protection hidden="1"/>
    </xf>
    <xf numFmtId="0" fontId="64" fillId="24" borderId="17" xfId="0" applyFont="1" applyFill="1" applyBorder="1" applyAlignment="1" applyProtection="1">
      <alignment horizontal="right" vertical="center"/>
      <protection hidden="1"/>
    </xf>
    <xf numFmtId="0" fontId="0" fillId="24" borderId="0" xfId="0" applyFill="1" applyBorder="1" applyProtection="1">
      <protection hidden="1"/>
    </xf>
    <xf numFmtId="0" fontId="0" fillId="24" borderId="0" xfId="0" applyFill="1" applyBorder="1" applyAlignment="1" applyProtection="1">
      <alignment horizontal="center" vertical="center" wrapText="1"/>
      <protection hidden="1"/>
    </xf>
    <xf numFmtId="0" fontId="22" fillId="24" borderId="0" xfId="0" applyFont="1" applyFill="1" applyAlignment="1" applyProtection="1">
      <alignment vertical="center"/>
      <protection hidden="1"/>
    </xf>
    <xf numFmtId="0" fontId="22" fillId="24" borderId="0" xfId="0" applyFont="1" applyFill="1" applyProtection="1">
      <protection hidden="1"/>
    </xf>
    <xf numFmtId="0" fontId="34" fillId="24" borderId="0" xfId="0" applyNumberFormat="1" applyFont="1" applyFill="1" applyProtection="1">
      <protection hidden="1"/>
    </xf>
    <xf numFmtId="0" fontId="40" fillId="24" borderId="0" xfId="0" applyFont="1" applyFill="1" applyBorder="1" applyAlignment="1" applyProtection="1">
      <alignment horizontal="center"/>
      <protection hidden="1"/>
    </xf>
    <xf numFmtId="0" fontId="22" fillId="24" borderId="0" xfId="0" applyFont="1" applyFill="1" applyAlignment="1" applyProtection="1">
      <alignment horizontal="left" textRotation="180"/>
      <protection hidden="1"/>
    </xf>
    <xf numFmtId="0" fontId="37" fillId="25" borderId="23" xfId="0" applyNumberFormat="1" applyFont="1" applyFill="1" applyBorder="1" applyAlignment="1" applyProtection="1">
      <alignment horizontal="left" vertical="center" textRotation="90" wrapText="1"/>
      <protection hidden="1"/>
    </xf>
    <xf numFmtId="0" fontId="53" fillId="25" borderId="24" xfId="0" applyFont="1" applyFill="1" applyBorder="1" applyAlignment="1" applyProtection="1">
      <alignment horizontal="center" vertical="center" textRotation="90" wrapText="1"/>
      <protection hidden="1"/>
    </xf>
    <xf numFmtId="12" fontId="23" fillId="25" borderId="24" xfId="0" applyNumberFormat="1" applyFont="1" applyFill="1" applyBorder="1" applyAlignment="1" applyProtection="1">
      <alignment horizontal="center" vertical="center" textRotation="90" wrapText="1"/>
      <protection hidden="1"/>
    </xf>
    <xf numFmtId="0" fontId="43" fillId="27" borderId="25" xfId="0" applyFont="1" applyFill="1" applyBorder="1" applyAlignment="1" applyProtection="1">
      <alignment horizontal="center" vertical="center"/>
      <protection hidden="1"/>
    </xf>
    <xf numFmtId="0" fontId="43" fillId="27" borderId="26" xfId="0" applyFont="1" applyFill="1" applyBorder="1" applyAlignment="1" applyProtection="1">
      <alignment horizontal="left" vertical="center"/>
      <protection hidden="1"/>
    </xf>
    <xf numFmtId="0" fontId="43" fillId="27" borderId="26" xfId="0" applyFont="1" applyFill="1" applyBorder="1" applyAlignment="1" applyProtection="1">
      <alignment horizontal="center" vertical="center"/>
      <protection hidden="1"/>
    </xf>
    <xf numFmtId="0" fontId="43" fillId="27" borderId="27" xfId="0" applyFont="1" applyFill="1" applyBorder="1" applyAlignment="1" applyProtection="1">
      <alignment horizontal="center" vertical="center"/>
      <protection hidden="1"/>
    </xf>
    <xf numFmtId="0" fontId="43" fillId="27" borderId="25" xfId="0" applyFont="1" applyFill="1" applyBorder="1" applyAlignment="1" applyProtection="1">
      <alignment horizontal="left" vertical="center" indent="3"/>
      <protection hidden="1"/>
    </xf>
    <xf numFmtId="0" fontId="43" fillId="27" borderId="26" xfId="0" applyFont="1" applyFill="1" applyBorder="1" applyAlignment="1" applyProtection="1">
      <alignment horizontal="left" vertical="center" indent="3"/>
      <protection hidden="1"/>
    </xf>
    <xf numFmtId="2" fontId="19" fillId="24" borderId="0" xfId="0" applyNumberFormat="1" applyFont="1" applyFill="1" applyBorder="1" applyAlignment="1" applyProtection="1">
      <alignment horizontal="center" vertical="center"/>
      <protection hidden="1"/>
    </xf>
    <xf numFmtId="0" fontId="19" fillId="0" borderId="0" xfId="0" applyFont="1" applyBorder="1" applyAlignment="1" applyProtection="1">
      <alignment horizontal="center" vertical="center"/>
      <protection hidden="1"/>
    </xf>
    <xf numFmtId="2" fontId="51" fillId="24" borderId="28" xfId="0" applyNumberFormat="1" applyFont="1" applyFill="1" applyBorder="1" applyAlignment="1" applyProtection="1">
      <alignment horizontal="center" vertical="center"/>
      <protection hidden="1"/>
    </xf>
    <xf numFmtId="0" fontId="20" fillId="24" borderId="29" xfId="0" applyFont="1" applyFill="1" applyBorder="1" applyAlignment="1" applyProtection="1">
      <alignment horizontal="right"/>
      <protection hidden="1"/>
    </xf>
    <xf numFmtId="167" fontId="69" fillId="24" borderId="30" xfId="0" applyNumberFormat="1" applyFont="1" applyFill="1" applyBorder="1" applyAlignment="1" applyProtection="1">
      <alignment horizontal="left" indent="2"/>
      <protection hidden="1"/>
    </xf>
    <xf numFmtId="12" fontId="43" fillId="25" borderId="24" xfId="0" applyNumberFormat="1" applyFont="1" applyFill="1" applyBorder="1" applyAlignment="1" applyProtection="1">
      <alignment horizontal="center" vertical="center" wrapText="1"/>
      <protection hidden="1"/>
    </xf>
    <xf numFmtId="0" fontId="15" fillId="0" borderId="0" xfId="0" applyFont="1" applyAlignment="1">
      <alignment vertical="center"/>
    </xf>
    <xf numFmtId="2" fontId="27" fillId="0" borderId="12" xfId="0" applyNumberFormat="1" applyFont="1" applyFill="1" applyBorder="1" applyAlignment="1" applyProtection="1">
      <alignment horizontal="left" vertical="center" wrapText="1"/>
      <protection locked="0"/>
    </xf>
    <xf numFmtId="49" fontId="59" fillId="26" borderId="31" xfId="0" applyNumberFormat="1" applyFont="1" applyFill="1" applyBorder="1" applyAlignment="1" applyProtection="1">
      <alignment horizontal="center"/>
      <protection hidden="1"/>
    </xf>
    <xf numFmtId="0" fontId="34" fillId="0" borderId="12" xfId="0" applyNumberFormat="1" applyFont="1" applyFill="1" applyBorder="1" applyAlignment="1" applyProtection="1">
      <alignment horizontal="center" vertical="center" wrapText="1"/>
      <protection locked="0"/>
    </xf>
    <xf numFmtId="0" fontId="34" fillId="0" borderId="12" xfId="0" applyFont="1" applyFill="1" applyBorder="1" applyAlignment="1" applyProtection="1">
      <alignment horizontal="center" vertical="center" wrapText="1"/>
      <protection locked="0"/>
    </xf>
    <xf numFmtId="49" fontId="54" fillId="0" borderId="32" xfId="0" applyNumberFormat="1" applyFont="1" applyFill="1" applyBorder="1" applyAlignment="1" applyProtection="1">
      <alignment vertical="center" wrapText="1"/>
      <protection locked="0"/>
    </xf>
    <xf numFmtId="49" fontId="54" fillId="0" borderId="33" xfId="0" applyNumberFormat="1" applyFont="1" applyFill="1" applyBorder="1" applyAlignment="1" applyProtection="1">
      <alignment vertical="center" wrapText="1"/>
      <protection locked="0"/>
    </xf>
    <xf numFmtId="49" fontId="54" fillId="0" borderId="34" xfId="0" applyNumberFormat="1" applyFont="1" applyFill="1" applyBorder="1" applyAlignment="1" applyProtection="1">
      <alignment vertical="center" wrapText="1"/>
      <protection locked="0"/>
    </xf>
    <xf numFmtId="49" fontId="54" fillId="0" borderId="16" xfId="0" applyNumberFormat="1" applyFont="1" applyFill="1" applyBorder="1" applyAlignment="1" applyProtection="1">
      <alignment vertical="center" wrapText="1"/>
      <protection locked="0"/>
    </xf>
    <xf numFmtId="2" fontId="27" fillId="0" borderId="10" xfId="0" applyNumberFormat="1" applyFont="1" applyFill="1" applyBorder="1" applyAlignment="1" applyProtection="1">
      <alignment horizontal="left" vertical="center" wrapText="1"/>
      <protection locked="0"/>
    </xf>
    <xf numFmtId="0" fontId="43" fillId="26" borderId="26" xfId="0" applyFont="1" applyFill="1" applyBorder="1" applyAlignment="1" applyProtection="1">
      <alignment horizontal="center" vertical="center"/>
      <protection hidden="1"/>
    </xf>
    <xf numFmtId="2" fontId="27" fillId="0" borderId="11" xfId="0" applyNumberFormat="1" applyFont="1" applyFill="1" applyBorder="1" applyAlignment="1" applyProtection="1">
      <alignment horizontal="left" vertical="center" wrapText="1"/>
      <protection locked="0"/>
    </xf>
    <xf numFmtId="0" fontId="0" fillId="0" borderId="0" xfId="0" applyAlignment="1">
      <alignment horizontal="center" vertical="center"/>
    </xf>
    <xf numFmtId="2" fontId="27" fillId="0" borderId="35" xfId="0" applyNumberFormat="1" applyFont="1" applyFill="1" applyBorder="1" applyAlignment="1" applyProtection="1">
      <alignment horizontal="center" vertical="center" wrapText="1"/>
      <protection locked="0"/>
    </xf>
    <xf numFmtId="2" fontId="27" fillId="0" borderId="11" xfId="0" applyNumberFormat="1" applyFont="1" applyFill="1" applyBorder="1" applyAlignment="1" applyProtection="1">
      <alignment horizontal="center" vertical="center" wrapText="1"/>
      <protection locked="0"/>
    </xf>
    <xf numFmtId="2" fontId="27" fillId="0" borderId="12" xfId="0" applyNumberFormat="1" applyFont="1" applyFill="1" applyBorder="1" applyAlignment="1" applyProtection="1">
      <alignment horizontal="center" vertical="center" wrapText="1"/>
      <protection locked="0"/>
    </xf>
    <xf numFmtId="2" fontId="27" fillId="0" borderId="10" xfId="0" applyNumberFormat="1" applyFont="1" applyFill="1" applyBorder="1" applyAlignment="1" applyProtection="1">
      <alignment horizontal="center" vertical="center" wrapText="1"/>
      <protection locked="0"/>
    </xf>
    <xf numFmtId="0" fontId="41" fillId="24" borderId="36" xfId="0" applyFont="1" applyFill="1" applyBorder="1" applyAlignment="1" applyProtection="1">
      <alignment vertical="center"/>
      <protection hidden="1"/>
    </xf>
    <xf numFmtId="49" fontId="54" fillId="0" borderId="37" xfId="0" applyNumberFormat="1" applyFont="1" applyFill="1" applyBorder="1" applyAlignment="1" applyProtection="1">
      <alignment vertical="center" wrapText="1"/>
      <protection locked="0"/>
    </xf>
    <xf numFmtId="2" fontId="43" fillId="26" borderId="15" xfId="0" applyNumberFormat="1" applyFont="1" applyFill="1" applyBorder="1" applyAlignment="1" applyProtection="1">
      <alignment horizontal="center" vertical="center"/>
      <protection hidden="1"/>
    </xf>
    <xf numFmtId="2" fontId="43" fillId="25" borderId="15" xfId="0" applyNumberFormat="1" applyFont="1" applyFill="1" applyBorder="1" applyAlignment="1" applyProtection="1">
      <alignment horizontal="center" vertical="center"/>
      <protection hidden="1"/>
    </xf>
    <xf numFmtId="2" fontId="42" fillId="24" borderId="0" xfId="0" applyNumberFormat="1" applyFont="1" applyFill="1" applyAlignment="1" applyProtection="1">
      <alignment horizontal="center" vertical="top"/>
      <protection hidden="1"/>
    </xf>
    <xf numFmtId="2" fontId="43" fillId="25" borderId="15" xfId="0" applyNumberFormat="1" applyFont="1" applyFill="1" applyBorder="1" applyAlignment="1" applyProtection="1">
      <alignment horizontal="center" vertical="top"/>
      <protection hidden="1"/>
    </xf>
    <xf numFmtId="2" fontId="43" fillId="26" borderId="38" xfId="0" applyNumberFormat="1" applyFont="1" applyFill="1" applyBorder="1" applyAlignment="1" applyProtection="1">
      <alignment horizontal="center" vertical="top"/>
      <protection hidden="1"/>
    </xf>
    <xf numFmtId="2" fontId="43" fillId="26" borderId="15" xfId="0" applyNumberFormat="1" applyFont="1" applyFill="1" applyBorder="1" applyAlignment="1" applyProtection="1">
      <alignment horizontal="center" vertical="top"/>
      <protection hidden="1"/>
    </xf>
    <xf numFmtId="12" fontId="9" fillId="24" borderId="23" xfId="0" applyNumberFormat="1" applyFont="1" applyFill="1" applyBorder="1" applyAlignment="1" applyProtection="1">
      <alignment horizontal="right" vertical="center"/>
      <protection hidden="1"/>
    </xf>
    <xf numFmtId="0" fontId="14" fillId="24" borderId="0" xfId="0" applyFont="1" applyFill="1" applyBorder="1" applyAlignment="1" applyProtection="1">
      <alignment vertical="center"/>
      <protection hidden="1"/>
    </xf>
    <xf numFmtId="0" fontId="60" fillId="24" borderId="0" xfId="0" applyFont="1" applyFill="1" applyBorder="1" applyAlignment="1" applyProtection="1">
      <alignment vertical="center"/>
      <protection hidden="1"/>
    </xf>
    <xf numFmtId="2" fontId="19" fillId="24" borderId="39" xfId="0" applyNumberFormat="1" applyFont="1" applyFill="1" applyBorder="1" applyAlignment="1" applyProtection="1">
      <alignment horizontal="center" vertical="center"/>
      <protection hidden="1"/>
    </xf>
    <xf numFmtId="0" fontId="60" fillId="24" borderId="0" xfId="0" applyFont="1" applyFill="1" applyBorder="1" applyAlignment="1" applyProtection="1">
      <alignment horizontal="right" vertical="center"/>
      <protection hidden="1"/>
    </xf>
    <xf numFmtId="1" fontId="74" fillId="24" borderId="13" xfId="0" applyNumberFormat="1" applyFont="1" applyFill="1" applyBorder="1" applyAlignment="1" applyProtection="1">
      <alignment horizontal="center" vertical="center"/>
      <protection hidden="1"/>
    </xf>
    <xf numFmtId="1" fontId="74" fillId="24" borderId="13" xfId="0" applyNumberFormat="1" applyFont="1" applyFill="1" applyBorder="1" applyAlignment="1" applyProtection="1">
      <alignment horizontal="center" vertical="center" wrapText="1"/>
      <protection hidden="1"/>
    </xf>
    <xf numFmtId="0" fontId="0" fillId="24" borderId="40" xfId="0" applyFill="1" applyBorder="1" applyAlignment="1" applyProtection="1">
      <alignment horizontal="center" vertical="center" wrapText="1"/>
      <protection hidden="1"/>
    </xf>
    <xf numFmtId="0" fontId="11" fillId="24" borderId="41" xfId="0" applyFont="1" applyFill="1" applyBorder="1" applyAlignment="1" applyProtection="1">
      <alignment horizontal="center" vertical="center" wrapText="1"/>
      <protection hidden="1"/>
    </xf>
    <xf numFmtId="166" fontId="11" fillId="24" borderId="37" xfId="0" applyNumberFormat="1" applyFont="1" applyFill="1" applyBorder="1" applyAlignment="1" applyProtection="1">
      <alignment horizontal="center" vertical="center" wrapText="1"/>
      <protection hidden="1"/>
    </xf>
    <xf numFmtId="0" fontId="39" fillId="24" borderId="24" xfId="0" applyNumberFormat="1" applyFont="1" applyFill="1" applyBorder="1" applyAlignment="1" applyProtection="1">
      <alignment horizontal="center" vertical="center"/>
      <protection hidden="1"/>
    </xf>
    <xf numFmtId="2" fontId="39" fillId="24" borderId="42" xfId="0" applyNumberFormat="1" applyFont="1" applyFill="1" applyBorder="1" applyAlignment="1" applyProtection="1">
      <alignment horizontal="right" vertical="center"/>
      <protection hidden="1"/>
    </xf>
    <xf numFmtId="2" fontId="39" fillId="24" borderId="43" xfId="0" applyNumberFormat="1" applyFont="1" applyFill="1" applyBorder="1" applyAlignment="1" applyProtection="1">
      <alignment horizontal="right" vertical="center" wrapText="1"/>
      <protection hidden="1"/>
    </xf>
    <xf numFmtId="2" fontId="39" fillId="24" borderId="14" xfId="0" applyNumberFormat="1" applyFont="1" applyFill="1" applyBorder="1" applyAlignment="1" applyProtection="1">
      <alignment horizontal="right" vertical="center" wrapText="1"/>
      <protection hidden="1"/>
    </xf>
    <xf numFmtId="2" fontId="39" fillId="24" borderId="40" xfId="0" applyNumberFormat="1" applyFont="1" applyFill="1" applyBorder="1" applyAlignment="1" applyProtection="1">
      <alignment horizontal="right" vertical="center" wrapText="1"/>
      <protection hidden="1"/>
    </xf>
    <xf numFmtId="2" fontId="73" fillId="24" borderId="44" xfId="0" applyNumberFormat="1" applyFont="1" applyFill="1" applyBorder="1" applyAlignment="1" applyProtection="1">
      <alignment vertical="center"/>
      <protection hidden="1"/>
    </xf>
    <xf numFmtId="2" fontId="39" fillId="24" borderId="45" xfId="0" applyNumberFormat="1" applyFont="1" applyFill="1" applyBorder="1" applyAlignment="1" applyProtection="1">
      <alignment horizontal="right" vertical="center"/>
      <protection hidden="1"/>
    </xf>
    <xf numFmtId="2" fontId="38" fillId="28" borderId="33" xfId="0" applyNumberFormat="1" applyFont="1" applyFill="1" applyBorder="1" applyAlignment="1" applyProtection="1">
      <alignment horizontal="right" vertical="center"/>
      <protection hidden="1"/>
    </xf>
    <xf numFmtId="2" fontId="38" fillId="24" borderId="10" xfId="0" applyNumberFormat="1" applyFont="1" applyFill="1" applyBorder="1" applyAlignment="1" applyProtection="1">
      <alignment horizontal="right" vertical="center"/>
      <protection hidden="1"/>
    </xf>
    <xf numFmtId="2" fontId="39" fillId="24" borderId="46" xfId="0" applyNumberFormat="1" applyFont="1" applyFill="1" applyBorder="1" applyAlignment="1" applyProtection="1">
      <alignment horizontal="right" vertical="center"/>
      <protection hidden="1"/>
    </xf>
    <xf numFmtId="2" fontId="39" fillId="24" borderId="47" xfId="0" applyNumberFormat="1" applyFont="1" applyFill="1" applyBorder="1" applyAlignment="1" applyProtection="1">
      <alignment horizontal="right" vertical="center"/>
      <protection hidden="1"/>
    </xf>
    <xf numFmtId="1" fontId="38" fillId="24" borderId="10" xfId="0" applyNumberFormat="1" applyFont="1" applyFill="1" applyBorder="1" applyAlignment="1" applyProtection="1">
      <alignment horizontal="center" vertical="center"/>
      <protection hidden="1"/>
    </xf>
    <xf numFmtId="0" fontId="39" fillId="24" borderId="47" xfId="0" applyNumberFormat="1" applyFont="1" applyFill="1" applyBorder="1" applyAlignment="1" applyProtection="1">
      <alignment horizontal="center" vertical="center"/>
      <protection hidden="1"/>
    </xf>
    <xf numFmtId="0" fontId="38" fillId="24" borderId="10" xfId="0" applyNumberFormat="1" applyFont="1" applyFill="1" applyBorder="1" applyAlignment="1" applyProtection="1">
      <alignment horizontal="center" vertical="center"/>
      <protection hidden="1"/>
    </xf>
    <xf numFmtId="1" fontId="14" fillId="24" borderId="10" xfId="0" applyNumberFormat="1" applyFont="1" applyFill="1" applyBorder="1" applyAlignment="1" applyProtection="1">
      <alignment horizontal="center" vertical="center"/>
      <protection hidden="1"/>
    </xf>
    <xf numFmtId="1" fontId="14" fillId="24" borderId="47" xfId="0" applyNumberFormat="1" applyFont="1" applyFill="1" applyBorder="1" applyAlignment="1" applyProtection="1">
      <alignment horizontal="center" vertical="center"/>
      <protection hidden="1"/>
    </xf>
    <xf numFmtId="2" fontId="14" fillId="24" borderId="10" xfId="0" applyNumberFormat="1" applyFont="1" applyFill="1" applyBorder="1" applyAlignment="1" applyProtection="1">
      <alignment horizontal="right" vertical="center"/>
      <protection hidden="1"/>
    </xf>
    <xf numFmtId="2" fontId="9" fillId="24" borderId="48" xfId="0" applyNumberFormat="1" applyFont="1" applyFill="1" applyBorder="1" applyAlignment="1" applyProtection="1">
      <alignment horizontal="right" vertical="center"/>
      <protection hidden="1"/>
    </xf>
    <xf numFmtId="2" fontId="14" fillId="24" borderId="33" xfId="0" applyNumberFormat="1" applyFont="1" applyFill="1" applyBorder="1" applyAlignment="1" applyProtection="1">
      <alignment horizontal="right" vertical="center"/>
      <protection hidden="1"/>
    </xf>
    <xf numFmtId="2" fontId="14" fillId="24" borderId="47" xfId="0" applyNumberFormat="1" applyFont="1" applyFill="1" applyBorder="1" applyAlignment="1" applyProtection="1">
      <alignment horizontal="right" vertical="center"/>
      <protection hidden="1"/>
    </xf>
    <xf numFmtId="2" fontId="9" fillId="24" borderId="46" xfId="0" applyNumberFormat="1" applyFont="1" applyFill="1" applyBorder="1" applyAlignment="1" applyProtection="1">
      <alignment horizontal="right" vertical="center"/>
      <protection hidden="1"/>
    </xf>
    <xf numFmtId="2" fontId="14" fillId="24" borderId="49" xfId="0" applyNumberFormat="1" applyFont="1" applyFill="1" applyBorder="1" applyAlignment="1" applyProtection="1">
      <alignment horizontal="right" vertical="center"/>
      <protection hidden="1"/>
    </xf>
    <xf numFmtId="0" fontId="34" fillId="0" borderId="12" xfId="0" applyFont="1" applyFill="1" applyBorder="1" applyAlignment="1" applyProtection="1">
      <alignment vertical="center" wrapText="1"/>
      <protection locked="0"/>
    </xf>
    <xf numFmtId="0" fontId="34" fillId="0" borderId="50" xfId="0" applyFont="1" applyFill="1" applyBorder="1" applyAlignment="1" applyProtection="1">
      <alignment horizontal="center" vertical="center" wrapText="1"/>
      <protection locked="0"/>
    </xf>
    <xf numFmtId="0" fontId="34" fillId="0" borderId="10" xfId="0" applyNumberFormat="1" applyFont="1" applyFill="1" applyBorder="1" applyAlignment="1" applyProtection="1">
      <alignment vertical="center" wrapText="1"/>
      <protection locked="0"/>
    </xf>
    <xf numFmtId="0" fontId="34" fillId="0" borderId="10" xfId="0" applyFont="1" applyFill="1" applyBorder="1" applyAlignment="1" applyProtection="1">
      <alignment vertical="center" wrapText="1"/>
      <protection locked="0"/>
    </xf>
    <xf numFmtId="0" fontId="34" fillId="0" borderId="10" xfId="0" applyFont="1" applyFill="1" applyBorder="1" applyAlignment="1" applyProtection="1">
      <alignment horizontal="center" vertical="center" wrapText="1"/>
      <protection locked="0"/>
    </xf>
    <xf numFmtId="0" fontId="34" fillId="0" borderId="35" xfId="0" applyNumberFormat="1" applyFont="1" applyFill="1" applyBorder="1" applyAlignment="1" applyProtection="1">
      <alignment vertical="center" wrapText="1"/>
      <protection locked="0"/>
    </xf>
    <xf numFmtId="0" fontId="34" fillId="0" borderId="35" xfId="0" applyFont="1" applyFill="1" applyBorder="1" applyAlignment="1" applyProtection="1">
      <alignment vertical="center" wrapText="1"/>
      <protection locked="0"/>
    </xf>
    <xf numFmtId="0" fontId="34" fillId="0" borderId="11" xfId="0" applyNumberFormat="1" applyFont="1" applyFill="1" applyBorder="1" applyAlignment="1" applyProtection="1">
      <alignment vertical="center" wrapText="1"/>
      <protection locked="0"/>
    </xf>
    <xf numFmtId="0" fontId="34" fillId="0" borderId="11" xfId="0" applyFont="1" applyFill="1" applyBorder="1" applyAlignment="1" applyProtection="1">
      <alignment vertical="center" wrapText="1"/>
      <protection locked="0"/>
    </xf>
    <xf numFmtId="0" fontId="34" fillId="0" borderId="35" xfId="0" applyFont="1" applyFill="1" applyBorder="1" applyAlignment="1" applyProtection="1">
      <alignment horizontal="center" vertical="center" wrapText="1"/>
      <protection locked="0"/>
    </xf>
    <xf numFmtId="0" fontId="34" fillId="0" borderId="12" xfId="0" applyFont="1" applyFill="1" applyBorder="1" applyAlignment="1" applyProtection="1">
      <alignment horizontal="left" vertical="center" wrapText="1"/>
      <protection locked="0"/>
    </xf>
    <xf numFmtId="0" fontId="34" fillId="0" borderId="35" xfId="0" applyFont="1" applyFill="1" applyBorder="1" applyAlignment="1" applyProtection="1">
      <alignment horizontal="left" vertical="center" wrapText="1"/>
      <protection locked="0"/>
    </xf>
    <xf numFmtId="0" fontId="34" fillId="0" borderId="11" xfId="0" applyFont="1" applyFill="1" applyBorder="1" applyAlignment="1" applyProtection="1">
      <alignment horizontal="left" vertical="center" wrapText="1"/>
      <protection locked="0"/>
    </xf>
    <xf numFmtId="0" fontId="34" fillId="0" borderId="12" xfId="0" applyNumberFormat="1" applyFont="1" applyFill="1" applyBorder="1" applyAlignment="1" applyProtection="1">
      <alignment vertical="center" wrapText="1"/>
      <protection locked="0"/>
    </xf>
    <xf numFmtId="49" fontId="59" fillId="26" borderId="31" xfId="0" applyNumberFormat="1" applyFont="1" applyFill="1" applyBorder="1" applyAlignment="1" applyProtection="1">
      <alignment horizontal="center" vertical="center"/>
      <protection hidden="1"/>
    </xf>
    <xf numFmtId="12" fontId="23" fillId="0" borderId="12" xfId="0" applyNumberFormat="1" applyFont="1" applyFill="1" applyBorder="1" applyAlignment="1" applyProtection="1">
      <alignment horizontal="left" vertical="center" wrapText="1" indent="1"/>
      <protection locked="0"/>
    </xf>
    <xf numFmtId="12" fontId="23" fillId="0" borderId="35" xfId="0" applyNumberFormat="1" applyFont="1" applyFill="1" applyBorder="1" applyAlignment="1" applyProtection="1">
      <alignment horizontal="left" vertical="center" wrapText="1" indent="1"/>
      <protection locked="0"/>
    </xf>
    <xf numFmtId="12" fontId="23" fillId="0" borderId="11" xfId="0" applyNumberFormat="1" applyFont="1" applyFill="1" applyBorder="1" applyAlignment="1" applyProtection="1">
      <alignment horizontal="left" vertical="center" wrapText="1" indent="1"/>
      <protection locked="0"/>
    </xf>
    <xf numFmtId="0" fontId="34" fillId="0" borderId="12" xfId="0" applyFont="1" applyFill="1" applyBorder="1" applyAlignment="1" applyProtection="1">
      <alignment horizontal="left" vertical="center" wrapText="1" indent="1"/>
      <protection locked="0"/>
    </xf>
    <xf numFmtId="0" fontId="34" fillId="0" borderId="10" xfId="0" applyFont="1" applyFill="1" applyBorder="1" applyAlignment="1" applyProtection="1">
      <alignment horizontal="left" vertical="center" wrapText="1" indent="1"/>
      <protection locked="0"/>
    </xf>
    <xf numFmtId="0" fontId="34" fillId="0" borderId="11" xfId="0" applyFont="1" applyFill="1" applyBorder="1" applyAlignment="1" applyProtection="1">
      <alignment horizontal="left" vertical="center" wrapText="1" indent="1"/>
      <protection locked="0"/>
    </xf>
    <xf numFmtId="2" fontId="27" fillId="0" borderId="51" xfId="0" applyNumberFormat="1" applyFont="1" applyFill="1" applyBorder="1" applyAlignment="1" applyProtection="1">
      <alignment horizontal="center" vertical="center" wrapText="1"/>
      <protection locked="0"/>
    </xf>
    <xf numFmtId="2" fontId="43" fillId="26" borderId="38" xfId="0" applyNumberFormat="1" applyFont="1" applyFill="1" applyBorder="1" applyProtection="1">
      <protection hidden="1"/>
    </xf>
    <xf numFmtId="2" fontId="18" fillId="26" borderId="15" xfId="0" applyNumberFormat="1" applyFont="1" applyFill="1" applyBorder="1" applyAlignment="1" applyProtection="1">
      <alignment horizontal="center" vertical="top"/>
      <protection hidden="1"/>
    </xf>
    <xf numFmtId="2" fontId="43" fillId="27" borderId="51" xfId="0" applyNumberFormat="1" applyFont="1" applyFill="1" applyBorder="1" applyAlignment="1" applyProtection="1">
      <alignment vertical="center" wrapText="1"/>
      <protection hidden="1"/>
    </xf>
    <xf numFmtId="12" fontId="27" fillId="27" borderId="51" xfId="0" applyNumberFormat="1" applyFont="1" applyFill="1" applyBorder="1" applyAlignment="1" applyProtection="1">
      <alignment vertical="center" wrapText="1"/>
      <protection hidden="1"/>
    </xf>
    <xf numFmtId="0" fontId="37" fillId="0" borderId="52" xfId="0" applyNumberFormat="1" applyFont="1" applyFill="1" applyBorder="1" applyAlignment="1" applyProtection="1">
      <alignment horizontal="center" vertical="center" wrapText="1"/>
      <protection locked="0"/>
    </xf>
    <xf numFmtId="0" fontId="22" fillId="24" borderId="0" xfId="0" applyFont="1" applyFill="1" applyBorder="1" applyAlignment="1" applyProtection="1">
      <alignment vertical="center"/>
      <protection hidden="1"/>
    </xf>
    <xf numFmtId="12" fontId="43" fillId="27" borderId="25" xfId="0" applyNumberFormat="1" applyFont="1" applyFill="1" applyBorder="1" applyAlignment="1" applyProtection="1">
      <alignment horizontal="left" vertical="center" wrapText="1"/>
      <protection hidden="1"/>
    </xf>
    <xf numFmtId="0" fontId="0" fillId="27" borderId="26" xfId="0" applyFill="1" applyBorder="1" applyAlignment="1" applyProtection="1">
      <alignment horizontal="center" vertical="center" wrapText="1"/>
      <protection hidden="1"/>
    </xf>
    <xf numFmtId="2" fontId="43" fillId="25" borderId="15" xfId="0" applyNumberFormat="1" applyFont="1" applyFill="1" applyBorder="1" applyProtection="1">
      <protection hidden="1"/>
    </xf>
    <xf numFmtId="0" fontId="43" fillId="27" borderId="26" xfId="0" applyFont="1" applyFill="1" applyBorder="1" applyAlignment="1" applyProtection="1">
      <alignment horizontal="left" vertical="center" indent="1"/>
      <protection hidden="1"/>
    </xf>
    <xf numFmtId="0" fontId="43" fillId="27" borderId="26" xfId="0" applyFont="1" applyFill="1" applyBorder="1" applyAlignment="1" applyProtection="1">
      <alignment horizontal="left" vertical="center" indent="4"/>
      <protection hidden="1"/>
    </xf>
    <xf numFmtId="0" fontId="47" fillId="27" borderId="26" xfId="0" applyFont="1" applyFill="1" applyBorder="1" applyAlignment="1" applyProtection="1">
      <alignment horizontal="left" vertical="center" indent="1"/>
      <protection hidden="1"/>
    </xf>
    <xf numFmtId="0" fontId="22" fillId="24" borderId="0" xfId="0" applyFont="1" applyFill="1" applyAlignment="1" applyProtection="1">
      <protection hidden="1"/>
    </xf>
    <xf numFmtId="0" fontId="22" fillId="0" borderId="0" xfId="0" applyFont="1" applyAlignment="1" applyProtection="1">
      <protection hidden="1"/>
    </xf>
    <xf numFmtId="49" fontId="54" fillId="0" borderId="53" xfId="0" applyNumberFormat="1" applyFont="1" applyFill="1" applyBorder="1" applyAlignment="1" applyProtection="1">
      <alignment wrapText="1"/>
      <protection locked="0"/>
    </xf>
    <xf numFmtId="49" fontId="54" fillId="0" borderId="54" xfId="0" applyNumberFormat="1" applyFont="1" applyFill="1" applyBorder="1" applyAlignment="1" applyProtection="1">
      <alignment wrapText="1"/>
      <protection locked="0"/>
    </xf>
    <xf numFmtId="0" fontId="22" fillId="0" borderId="0" xfId="0" applyFont="1" applyAlignment="1" applyProtection="1">
      <alignment vertical="center"/>
      <protection hidden="1"/>
    </xf>
    <xf numFmtId="0" fontId="34" fillId="0" borderId="10" xfId="0" applyNumberFormat="1" applyFont="1" applyFill="1" applyBorder="1" applyAlignment="1" applyProtection="1">
      <alignment horizontal="center" vertical="center" wrapText="1"/>
      <protection locked="0"/>
    </xf>
    <xf numFmtId="0" fontId="34" fillId="0" borderId="51" xfId="0" applyFont="1" applyFill="1" applyBorder="1" applyAlignment="1" applyProtection="1">
      <alignment vertical="center" wrapText="1"/>
      <protection locked="0"/>
    </xf>
    <xf numFmtId="12" fontId="23" fillId="0" borderId="51" xfId="0" applyNumberFormat="1" applyFont="1" applyFill="1" applyBorder="1" applyAlignment="1" applyProtection="1">
      <alignment horizontal="left" vertical="center" wrapText="1"/>
      <protection locked="0"/>
    </xf>
    <xf numFmtId="2" fontId="57" fillId="27" borderId="51" xfId="0" applyNumberFormat="1" applyFont="1" applyFill="1" applyBorder="1" applyAlignment="1" applyProtection="1">
      <alignment horizontal="center" vertical="center"/>
      <protection hidden="1"/>
    </xf>
    <xf numFmtId="0" fontId="51" fillId="24" borderId="10" xfId="0" applyNumberFormat="1" applyFont="1" applyFill="1" applyBorder="1" applyAlignment="1" applyProtection="1">
      <alignment horizontal="center" vertical="center"/>
      <protection hidden="1"/>
    </xf>
    <xf numFmtId="0" fontId="51" fillId="24" borderId="55" xfId="0" applyNumberFormat="1" applyFont="1" applyFill="1" applyBorder="1" applyAlignment="1" applyProtection="1">
      <alignment horizontal="center" vertical="center"/>
      <protection hidden="1"/>
    </xf>
    <xf numFmtId="0" fontId="37" fillId="0" borderId="56" xfId="0" applyNumberFormat="1" applyFont="1" applyFill="1" applyBorder="1" applyAlignment="1" applyProtection="1">
      <alignment horizontal="center" vertical="center" wrapText="1"/>
      <protection locked="0"/>
    </xf>
    <xf numFmtId="2" fontId="42" fillId="27" borderId="50" xfId="0" applyNumberFormat="1" applyFont="1" applyFill="1" applyBorder="1" applyAlignment="1" applyProtection="1">
      <alignment vertical="center" wrapText="1"/>
      <protection hidden="1"/>
    </xf>
    <xf numFmtId="2" fontId="75" fillId="27" borderId="50" xfId="0" applyNumberFormat="1" applyFont="1" applyFill="1" applyBorder="1" applyAlignment="1" applyProtection="1">
      <alignment vertical="center"/>
      <protection hidden="1"/>
    </xf>
    <xf numFmtId="2" fontId="75" fillId="27" borderId="50" xfId="0" applyNumberFormat="1" applyFont="1" applyFill="1" applyBorder="1" applyAlignment="1" applyProtection="1">
      <alignment horizontal="center" vertical="center"/>
      <protection hidden="1"/>
    </xf>
    <xf numFmtId="2" fontId="42" fillId="27" borderId="10" xfId="0" applyNumberFormat="1" applyFont="1" applyFill="1" applyBorder="1" applyAlignment="1" applyProtection="1">
      <alignment vertical="center" wrapText="1"/>
      <protection hidden="1"/>
    </xf>
    <xf numFmtId="2" fontId="75" fillId="27" borderId="10" xfId="0" applyNumberFormat="1" applyFont="1" applyFill="1" applyBorder="1" applyAlignment="1" applyProtection="1">
      <alignment vertical="center"/>
      <protection hidden="1"/>
    </xf>
    <xf numFmtId="2" fontId="75" fillId="27" borderId="10" xfId="0" applyNumberFormat="1" applyFont="1" applyFill="1" applyBorder="1" applyAlignment="1" applyProtection="1">
      <alignment horizontal="center" vertical="center"/>
      <protection hidden="1"/>
    </xf>
    <xf numFmtId="2" fontId="42" fillId="24" borderId="11" xfId="0" applyNumberFormat="1" applyFont="1" applyFill="1" applyBorder="1" applyAlignment="1" applyProtection="1">
      <alignment vertical="center" wrapText="1"/>
      <protection locked="0"/>
    </xf>
    <xf numFmtId="2" fontId="42" fillId="27" borderId="35" xfId="0" applyNumberFormat="1" applyFont="1" applyFill="1" applyBorder="1" applyAlignment="1" applyProtection="1">
      <alignment vertical="center" wrapText="1"/>
      <protection hidden="1"/>
    </xf>
    <xf numFmtId="2" fontId="75" fillId="27" borderId="57" xfId="0" applyNumberFormat="1" applyFont="1" applyFill="1" applyBorder="1" applyAlignment="1" applyProtection="1">
      <alignment vertical="center"/>
      <protection hidden="1"/>
    </xf>
    <xf numFmtId="2" fontId="75" fillId="27" borderId="57" xfId="0" applyNumberFormat="1" applyFont="1" applyFill="1" applyBorder="1" applyAlignment="1" applyProtection="1">
      <alignment horizontal="center" vertical="center"/>
      <protection hidden="1"/>
    </xf>
    <xf numFmtId="2" fontId="42" fillId="27" borderId="57" xfId="0" applyNumberFormat="1" applyFont="1" applyFill="1" applyBorder="1" applyAlignment="1" applyProtection="1">
      <alignment vertical="center" wrapText="1"/>
      <protection hidden="1"/>
    </xf>
    <xf numFmtId="2" fontId="42" fillId="0" borderId="10" xfId="0" applyNumberFormat="1" applyFont="1" applyFill="1" applyBorder="1" applyAlignment="1" applyProtection="1">
      <alignment vertical="center" wrapText="1"/>
      <protection locked="0"/>
    </xf>
    <xf numFmtId="0" fontId="0" fillId="0" borderId="0" xfId="0" applyFill="1" applyProtection="1">
      <protection hidden="1"/>
    </xf>
    <xf numFmtId="0" fontId="27" fillId="27" borderId="58" xfId="0" applyNumberFormat="1" applyFont="1" applyFill="1" applyBorder="1" applyAlignment="1" applyProtection="1">
      <alignment horizontal="center" vertical="center" wrapText="1"/>
      <protection hidden="1"/>
    </xf>
    <xf numFmtId="0" fontId="27" fillId="27" borderId="59" xfId="0" applyNumberFormat="1" applyFont="1" applyFill="1" applyBorder="1" applyAlignment="1" applyProtection="1">
      <alignment horizontal="center" vertical="center" wrapText="1"/>
      <protection hidden="1"/>
    </xf>
    <xf numFmtId="0" fontId="51" fillId="0" borderId="35" xfId="0" applyFont="1" applyBorder="1" applyAlignment="1" applyProtection="1">
      <alignment horizontal="center" vertical="center"/>
      <protection locked="0"/>
    </xf>
    <xf numFmtId="0" fontId="51" fillId="0" borderId="55" xfId="0" applyFont="1" applyBorder="1" applyAlignment="1" applyProtection="1">
      <alignment horizontal="center" vertical="center"/>
      <protection locked="0"/>
    </xf>
    <xf numFmtId="0" fontId="51" fillId="26" borderId="60" xfId="0" applyFont="1" applyFill="1" applyBorder="1" applyAlignment="1" applyProtection="1">
      <alignment horizontal="center" vertical="center"/>
      <protection hidden="1"/>
    </xf>
    <xf numFmtId="0" fontId="51" fillId="26" borderId="47" xfId="0" applyFont="1" applyFill="1" applyBorder="1" applyAlignment="1" applyProtection="1">
      <alignment horizontal="center" vertical="center"/>
      <protection hidden="1"/>
    </xf>
    <xf numFmtId="0" fontId="58" fillId="24" borderId="0" xfId="0" applyNumberFormat="1" applyFont="1" applyFill="1" applyAlignment="1" applyProtection="1">
      <alignment horizontal="center"/>
      <protection hidden="1"/>
    </xf>
    <xf numFmtId="0" fontId="22" fillId="0" borderId="61" xfId="0" applyNumberFormat="1" applyFont="1" applyFill="1" applyBorder="1" applyAlignment="1" applyProtection="1">
      <alignment horizontal="center" vertical="center"/>
      <protection locked="0"/>
    </xf>
    <xf numFmtId="0" fontId="22" fillId="0" borderId="62" xfId="0" applyNumberFormat="1" applyFont="1" applyFill="1" applyBorder="1" applyAlignment="1" applyProtection="1">
      <alignment horizontal="center" vertical="center"/>
      <protection locked="0"/>
    </xf>
    <xf numFmtId="0" fontId="22" fillId="0" borderId="63" xfId="0" applyNumberFormat="1" applyFont="1" applyFill="1" applyBorder="1" applyAlignment="1" applyProtection="1">
      <alignment horizontal="center" vertical="center"/>
      <protection locked="0"/>
    </xf>
    <xf numFmtId="0" fontId="22" fillId="0" borderId="64" xfId="0" applyNumberFormat="1" applyFont="1" applyFill="1" applyBorder="1" applyAlignment="1" applyProtection="1">
      <alignment horizontal="center" vertical="center"/>
      <protection locked="0"/>
    </xf>
    <xf numFmtId="0" fontId="22" fillId="0" borderId="65" xfId="0" applyNumberFormat="1" applyFont="1" applyFill="1" applyBorder="1" applyAlignment="1" applyProtection="1">
      <alignment horizontal="center" vertical="center"/>
      <protection locked="0"/>
    </xf>
    <xf numFmtId="0" fontId="22" fillId="0" borderId="66" xfId="0" applyNumberFormat="1" applyFont="1" applyFill="1" applyBorder="1" applyAlignment="1" applyProtection="1">
      <alignment horizontal="center" vertical="center"/>
      <protection locked="0"/>
    </xf>
    <xf numFmtId="0" fontId="22" fillId="0" borderId="67" xfId="0" applyNumberFormat="1" applyFont="1" applyFill="1" applyBorder="1" applyAlignment="1" applyProtection="1">
      <alignment horizontal="center" vertical="center"/>
      <protection locked="0"/>
    </xf>
    <xf numFmtId="0" fontId="22" fillId="0" borderId="68" xfId="0" applyNumberFormat="1" applyFont="1" applyFill="1" applyBorder="1" applyAlignment="1" applyProtection="1">
      <alignment horizontal="center" vertical="center"/>
      <protection locked="0"/>
    </xf>
    <xf numFmtId="0" fontId="31" fillId="27" borderId="69" xfId="0" applyNumberFormat="1" applyFont="1" applyFill="1" applyBorder="1" applyAlignment="1" applyProtection="1">
      <alignment horizontal="center" vertical="center"/>
      <protection hidden="1"/>
    </xf>
    <xf numFmtId="0" fontId="31" fillId="27" borderId="68" xfId="0" applyNumberFormat="1" applyFont="1" applyFill="1" applyBorder="1" applyAlignment="1" applyProtection="1">
      <alignment horizontal="center" vertical="center"/>
      <protection hidden="1"/>
    </xf>
    <xf numFmtId="0" fontId="22" fillId="0" borderId="70" xfId="0" applyFont="1" applyFill="1" applyBorder="1" applyAlignment="1" applyProtection="1">
      <alignment vertical="center"/>
      <protection locked="0"/>
    </xf>
    <xf numFmtId="0" fontId="15" fillId="0" borderId="71" xfId="0" applyFont="1" applyBorder="1" applyAlignment="1" applyProtection="1">
      <alignment vertical="center"/>
      <protection locked="0"/>
    </xf>
    <xf numFmtId="0" fontId="22" fillId="0" borderId="0" xfId="0" applyNumberFormat="1" applyFont="1" applyFill="1" applyBorder="1" applyAlignment="1" applyProtection="1">
      <alignment horizontal="centerContinuous"/>
      <protection hidden="1"/>
    </xf>
    <xf numFmtId="49" fontId="76" fillId="0" borderId="0" xfId="0" applyNumberFormat="1" applyFont="1" applyFill="1" applyBorder="1" applyAlignment="1" applyProtection="1">
      <alignment vertical="center"/>
      <protection hidden="1"/>
    </xf>
    <xf numFmtId="0" fontId="22" fillId="0" borderId="0" xfId="0" applyNumberFormat="1" applyFont="1" applyFill="1" applyBorder="1" applyAlignment="1" applyProtection="1">
      <alignment horizontal="centerContinuous" vertical="center"/>
      <protection hidden="1"/>
    </xf>
    <xf numFmtId="0" fontId="15" fillId="0" borderId="0" xfId="0" applyFont="1" applyFill="1" applyProtection="1">
      <protection hidden="1"/>
    </xf>
    <xf numFmtId="0" fontId="24" fillId="0" borderId="0" xfId="0" applyFont="1" applyFill="1" applyAlignment="1" applyProtection="1">
      <alignment vertical="center"/>
      <protection hidden="1"/>
    </xf>
    <xf numFmtId="0" fontId="22" fillId="0" borderId="0" xfId="0" applyNumberFormat="1" applyFont="1" applyFill="1" applyBorder="1" applyAlignment="1" applyProtection="1">
      <alignment vertical="center"/>
      <protection hidden="1"/>
    </xf>
    <xf numFmtId="0" fontId="25" fillId="0" borderId="0" xfId="0" applyNumberFormat="1" applyFont="1" applyFill="1" applyBorder="1" applyAlignment="1" applyProtection="1">
      <alignment horizontal="left" vertical="center"/>
      <protection hidden="1"/>
    </xf>
    <xf numFmtId="0" fontId="15" fillId="0" borderId="72" xfId="0" applyFont="1" applyBorder="1"/>
    <xf numFmtId="0" fontId="34" fillId="0" borderId="11" xfId="0" applyNumberFormat="1" applyFont="1" applyFill="1" applyBorder="1" applyAlignment="1" applyProtection="1">
      <alignment horizontal="center" vertical="center" wrapText="1"/>
      <protection locked="0"/>
    </xf>
    <xf numFmtId="49" fontId="80" fillId="0" borderId="0" xfId="0" applyNumberFormat="1" applyFont="1" applyFill="1" applyAlignment="1" applyProtection="1">
      <alignment vertical="center"/>
      <protection hidden="1"/>
    </xf>
    <xf numFmtId="49" fontId="79" fillId="0" borderId="0" xfId="0" applyNumberFormat="1" applyFont="1" applyFill="1" applyAlignment="1" applyProtection="1">
      <alignment vertical="center"/>
      <protection hidden="1"/>
    </xf>
    <xf numFmtId="0" fontId="0" fillId="0" borderId="0" xfId="0" applyAlignment="1" applyProtection="1">
      <alignment horizontal="center" vertical="center"/>
      <protection hidden="1"/>
    </xf>
    <xf numFmtId="0" fontId="70" fillId="0" borderId="0" xfId="0" applyFont="1" applyProtection="1">
      <protection hidden="1"/>
    </xf>
    <xf numFmtId="2" fontId="42" fillId="0" borderId="12" xfId="0" applyNumberFormat="1" applyFont="1" applyFill="1" applyBorder="1" applyAlignment="1" applyProtection="1">
      <alignment vertical="center" wrapText="1"/>
      <protection locked="0"/>
    </xf>
    <xf numFmtId="0" fontId="3" fillId="24" borderId="0" xfId="0" applyFont="1" applyFill="1" applyBorder="1" applyAlignment="1" applyProtection="1">
      <alignment vertical="center"/>
      <protection hidden="1"/>
    </xf>
    <xf numFmtId="1" fontId="3" fillId="24" borderId="0" xfId="0" applyNumberFormat="1" applyFont="1" applyFill="1" applyBorder="1" applyAlignment="1" applyProtection="1">
      <alignment vertical="center"/>
      <protection hidden="1"/>
    </xf>
    <xf numFmtId="0" fontId="81" fillId="24" borderId="0" xfId="0" applyFont="1" applyFill="1" applyBorder="1" applyAlignment="1" applyProtection="1">
      <alignment horizontal="right" vertical="top"/>
      <protection hidden="1"/>
    </xf>
    <xf numFmtId="168" fontId="81" fillId="24" borderId="0" xfId="0" applyNumberFormat="1" applyFont="1" applyFill="1" applyBorder="1" applyAlignment="1" applyProtection="1">
      <alignment horizontal="center" vertical="top"/>
      <protection hidden="1"/>
    </xf>
    <xf numFmtId="0" fontId="81" fillId="24" borderId="0" xfId="0" applyFont="1" applyFill="1" applyBorder="1" applyAlignment="1" applyProtection="1">
      <alignment vertical="top"/>
      <protection hidden="1"/>
    </xf>
    <xf numFmtId="0" fontId="23" fillId="27" borderId="26" xfId="0" applyFont="1" applyFill="1" applyBorder="1" applyAlignment="1" applyProtection="1">
      <alignment horizontal="center" vertical="center"/>
      <protection hidden="1"/>
    </xf>
    <xf numFmtId="0" fontId="23" fillId="27" borderId="26" xfId="0" applyFont="1" applyFill="1" applyBorder="1" applyAlignment="1" applyProtection="1">
      <alignment horizontal="left" vertical="center" indent="3"/>
      <protection hidden="1"/>
    </xf>
    <xf numFmtId="0" fontId="22" fillId="0" borderId="51" xfId="0" applyNumberFormat="1" applyFont="1" applyFill="1" applyBorder="1" applyAlignment="1" applyProtection="1">
      <alignment horizontal="center" vertical="center" wrapText="1"/>
      <protection locked="0"/>
    </xf>
    <xf numFmtId="0" fontId="22" fillId="0" borderId="51" xfId="0" applyFont="1" applyFill="1" applyBorder="1" applyAlignment="1" applyProtection="1">
      <alignment horizontal="center" vertical="center" wrapText="1"/>
      <protection locked="0"/>
    </xf>
    <xf numFmtId="0" fontId="22" fillId="0" borderId="51" xfId="0" applyFont="1" applyFill="1" applyBorder="1" applyAlignment="1" applyProtection="1">
      <alignment vertical="center" wrapText="1"/>
      <protection locked="0"/>
    </xf>
    <xf numFmtId="0" fontId="22" fillId="0" borderId="12" xfId="0" applyFont="1" applyFill="1" applyBorder="1" applyAlignment="1" applyProtection="1">
      <alignment horizontal="center" vertical="center" wrapText="1"/>
      <protection locked="0"/>
    </xf>
    <xf numFmtId="0" fontId="0" fillId="24" borderId="73" xfId="0" applyFill="1" applyBorder="1" applyProtection="1">
      <protection hidden="1"/>
    </xf>
    <xf numFmtId="0" fontId="0" fillId="24" borderId="74" xfId="0" applyFill="1" applyBorder="1" applyProtection="1">
      <protection hidden="1"/>
    </xf>
    <xf numFmtId="0" fontId="0" fillId="24" borderId="75" xfId="0" applyFill="1" applyBorder="1" applyProtection="1">
      <protection hidden="1"/>
    </xf>
    <xf numFmtId="0" fontId="19" fillId="24" borderId="0" xfId="0" applyFont="1" applyFill="1" applyBorder="1" applyProtection="1">
      <protection hidden="1"/>
    </xf>
    <xf numFmtId="0" fontId="0" fillId="24" borderId="76" xfId="0" applyFill="1" applyBorder="1" applyProtection="1">
      <protection hidden="1"/>
    </xf>
    <xf numFmtId="0" fontId="0" fillId="24" borderId="77" xfId="0" applyFill="1" applyBorder="1" applyAlignment="1" applyProtection="1">
      <alignment horizontal="left"/>
      <protection hidden="1"/>
    </xf>
    <xf numFmtId="22" fontId="0" fillId="24" borderId="0" xfId="0" applyNumberFormat="1" applyFill="1" applyProtection="1">
      <protection hidden="1"/>
    </xf>
    <xf numFmtId="0" fontId="20" fillId="24" borderId="78" xfId="0" applyFont="1" applyFill="1" applyBorder="1" applyAlignment="1" applyProtection="1">
      <protection hidden="1"/>
    </xf>
    <xf numFmtId="0" fontId="0" fillId="24" borderId="78" xfId="0" applyFill="1" applyBorder="1" applyAlignment="1" applyProtection="1">
      <protection hidden="1"/>
    </xf>
    <xf numFmtId="0" fontId="20" fillId="24" borderId="78" xfId="0" applyFont="1" applyFill="1" applyBorder="1" applyAlignment="1" applyProtection="1">
      <alignment vertical="top"/>
      <protection hidden="1"/>
    </xf>
    <xf numFmtId="0" fontId="20" fillId="24" borderId="78" xfId="0" applyFont="1" applyFill="1" applyBorder="1" applyAlignment="1" applyProtection="1">
      <alignment horizontal="center" vertical="top"/>
      <protection hidden="1"/>
    </xf>
    <xf numFmtId="0" fontId="0" fillId="24" borderId="79" xfId="0" applyFill="1" applyBorder="1" applyProtection="1">
      <protection hidden="1"/>
    </xf>
    <xf numFmtId="0" fontId="14" fillId="24" borderId="0" xfId="0" applyFont="1" applyFill="1" applyBorder="1" applyAlignment="1" applyProtection="1">
      <alignment horizontal="right"/>
      <protection hidden="1"/>
    </xf>
    <xf numFmtId="0" fontId="20" fillId="24" borderId="0" xfId="0" applyFont="1" applyFill="1" applyBorder="1" applyAlignment="1" applyProtection="1">
      <alignment horizontal="center" vertical="center"/>
      <protection hidden="1"/>
    </xf>
    <xf numFmtId="0" fontId="11" fillId="24" borderId="0" xfId="0" applyFont="1" applyFill="1" applyAlignment="1" applyProtection="1">
      <alignment horizontal="center" vertical="center"/>
      <protection hidden="1"/>
    </xf>
    <xf numFmtId="0" fontId="11" fillId="24" borderId="0" xfId="0" applyFont="1" applyFill="1" applyProtection="1">
      <protection hidden="1"/>
    </xf>
    <xf numFmtId="0" fontId="0" fillId="0" borderId="80" xfId="0" applyBorder="1" applyProtection="1">
      <protection hidden="1"/>
    </xf>
    <xf numFmtId="0" fontId="0" fillId="0" borderId="81" xfId="0" applyBorder="1" applyProtection="1">
      <protection hidden="1"/>
    </xf>
    <xf numFmtId="0" fontId="40" fillId="0" borderId="0" xfId="0" applyFont="1" applyFill="1" applyAlignment="1" applyProtection="1">
      <alignment vertical="center"/>
      <protection hidden="1"/>
    </xf>
    <xf numFmtId="0" fontId="0" fillId="0" borderId="77" xfId="0" applyBorder="1" applyProtection="1">
      <protection hidden="1"/>
    </xf>
    <xf numFmtId="0" fontId="0" fillId="0" borderId="0" xfId="0" applyBorder="1" applyProtection="1">
      <protection hidden="1"/>
    </xf>
    <xf numFmtId="0" fontId="0" fillId="0" borderId="80" xfId="0" applyBorder="1" applyAlignment="1" applyProtection="1">
      <alignment horizontal="center" vertical="center"/>
      <protection hidden="1"/>
    </xf>
    <xf numFmtId="0" fontId="18" fillId="0" borderId="80" xfId="0" applyFont="1" applyBorder="1" applyAlignment="1" applyProtection="1">
      <alignment horizontal="center" vertical="center"/>
      <protection hidden="1"/>
    </xf>
    <xf numFmtId="0" fontId="18" fillId="0" borderId="80" xfId="0" applyFont="1" applyBorder="1" applyProtection="1">
      <protection hidden="1"/>
    </xf>
    <xf numFmtId="0" fontId="0" fillId="0" borderId="41" xfId="0" applyBorder="1" applyProtection="1">
      <protection hidden="1"/>
    </xf>
    <xf numFmtId="0" fontId="18" fillId="0" borderId="81" xfId="0" applyFont="1" applyBorder="1" applyAlignment="1" applyProtection="1">
      <alignment horizontal="center" vertical="center"/>
      <protection hidden="1"/>
    </xf>
    <xf numFmtId="0" fontId="0" fillId="0" borderId="0" xfId="0" applyFill="1" applyAlignment="1" applyProtection="1">
      <alignment horizontal="right"/>
      <protection hidden="1"/>
    </xf>
    <xf numFmtId="0" fontId="19" fillId="0" borderId="0" xfId="0" applyFont="1" applyFill="1" applyAlignment="1" applyProtection="1">
      <alignment horizontal="left" vertical="center"/>
      <protection hidden="1"/>
    </xf>
    <xf numFmtId="0" fontId="0" fillId="0" borderId="0" xfId="0" applyAlignment="1" applyProtection="1">
      <alignment vertical="center"/>
      <protection hidden="1"/>
    </xf>
    <xf numFmtId="0" fontId="44" fillId="27" borderId="10" xfId="0" applyFont="1" applyFill="1" applyBorder="1" applyAlignment="1" applyProtection="1">
      <alignment horizontal="center" vertical="center" wrapText="1"/>
      <protection hidden="1"/>
    </xf>
    <xf numFmtId="0" fontId="45" fillId="0" borderId="10" xfId="0" applyFont="1" applyBorder="1" applyAlignment="1" applyProtection="1">
      <alignment horizontal="center" vertical="center"/>
      <protection hidden="1"/>
    </xf>
    <xf numFmtId="2" fontId="45" fillId="0" borderId="10" xfId="0" applyNumberFormat="1" applyFont="1" applyBorder="1" applyProtection="1">
      <protection hidden="1"/>
    </xf>
    <xf numFmtId="0" fontId="0" fillId="0" borderId="10" xfId="0" applyBorder="1" applyAlignment="1" applyProtection="1">
      <alignment horizontal="left" vertical="center" indent="1"/>
      <protection hidden="1"/>
    </xf>
    <xf numFmtId="0" fontId="0" fillId="0" borderId="10" xfId="0" applyBorder="1" applyAlignment="1" applyProtection="1">
      <alignment vertical="center"/>
      <protection hidden="1"/>
    </xf>
    <xf numFmtId="168" fontId="0" fillId="0" borderId="10" xfId="0" applyNumberFormat="1" applyBorder="1" applyAlignment="1" applyProtection="1">
      <alignment vertical="center"/>
      <protection hidden="1"/>
    </xf>
    <xf numFmtId="168" fontId="0" fillId="0" borderId="10" xfId="0" applyNumberFormat="1" applyBorder="1" applyAlignment="1" applyProtection="1">
      <alignment horizontal="right" vertical="center"/>
      <protection hidden="1"/>
    </xf>
    <xf numFmtId="0" fontId="0" fillId="0" borderId="10" xfId="0" applyBorder="1" applyAlignment="1" applyProtection="1">
      <alignment horizontal="right" vertical="center"/>
      <protection hidden="1"/>
    </xf>
    <xf numFmtId="0" fontId="72" fillId="27" borderId="82" xfId="0" applyNumberFormat="1" applyFont="1" applyFill="1" applyBorder="1" applyAlignment="1" applyProtection="1">
      <alignment horizontal="right" vertical="center"/>
      <protection hidden="1"/>
    </xf>
    <xf numFmtId="0" fontId="71" fillId="27" borderId="0" xfId="0" applyFont="1" applyFill="1" applyProtection="1">
      <protection hidden="1"/>
    </xf>
    <xf numFmtId="2" fontId="12" fillId="27" borderId="0" xfId="0" applyNumberFormat="1" applyFont="1" applyFill="1" applyProtection="1">
      <protection hidden="1"/>
    </xf>
    <xf numFmtId="2" fontId="51" fillId="0" borderId="10" xfId="0" applyNumberFormat="1" applyFont="1" applyBorder="1" applyProtection="1">
      <protection hidden="1"/>
    </xf>
    <xf numFmtId="0" fontId="0" fillId="0" borderId="10" xfId="0" applyBorder="1" applyAlignment="1" applyProtection="1">
      <alignment horizontal="left" indent="1"/>
      <protection hidden="1"/>
    </xf>
    <xf numFmtId="0" fontId="0" fillId="0" borderId="10" xfId="0" applyNumberFormat="1" applyFill="1" applyBorder="1" applyAlignment="1" applyProtection="1">
      <alignment horizontal="right" vertical="center"/>
      <protection hidden="1"/>
    </xf>
    <xf numFmtId="168" fontId="11" fillId="27" borderId="10" xfId="0" applyNumberFormat="1" applyFont="1" applyFill="1" applyBorder="1" applyAlignment="1" applyProtection="1">
      <alignment horizontal="center" vertical="center"/>
      <protection hidden="1"/>
    </xf>
    <xf numFmtId="0" fontId="11" fillId="27" borderId="10" xfId="0" applyFont="1" applyFill="1" applyBorder="1" applyAlignment="1" applyProtection="1">
      <alignment horizontal="center" vertical="center"/>
      <protection hidden="1"/>
    </xf>
    <xf numFmtId="0" fontId="0" fillId="27" borderId="0" xfId="0" applyFill="1" applyProtection="1">
      <protection hidden="1"/>
    </xf>
    <xf numFmtId="0" fontId="0" fillId="27" borderId="0" xfId="0" applyFill="1" applyAlignment="1" applyProtection="1">
      <alignment horizontal="right" vertical="center"/>
      <protection hidden="1"/>
    </xf>
    <xf numFmtId="0" fontId="18" fillId="27" borderId="82" xfId="0" applyFont="1" applyFill="1" applyBorder="1" applyAlignment="1" applyProtection="1">
      <alignment horizontal="right" vertical="center"/>
      <protection hidden="1"/>
    </xf>
    <xf numFmtId="2" fontId="43" fillId="25" borderId="15" xfId="0" applyNumberFormat="1" applyFont="1" applyFill="1" applyBorder="1" applyAlignment="1" applyProtection="1">
      <alignment horizontal="right"/>
      <protection hidden="1"/>
    </xf>
    <xf numFmtId="2" fontId="43" fillId="26" borderId="38" xfId="0" applyNumberFormat="1" applyFont="1" applyFill="1" applyBorder="1" applyAlignment="1" applyProtection="1">
      <alignment horizontal="right"/>
      <protection hidden="1"/>
    </xf>
    <xf numFmtId="2" fontId="18" fillId="26" borderId="15" xfId="0" applyNumberFormat="1" applyFont="1" applyFill="1" applyBorder="1" applyAlignment="1" applyProtection="1">
      <alignment horizontal="right" vertical="center"/>
      <protection hidden="1"/>
    </xf>
    <xf numFmtId="2" fontId="43" fillId="27" borderId="51" xfId="0" applyNumberFormat="1" applyFont="1" applyFill="1" applyBorder="1" applyAlignment="1" applyProtection="1">
      <alignment horizontal="right" vertical="center" wrapText="1"/>
      <protection hidden="1"/>
    </xf>
    <xf numFmtId="2" fontId="43" fillId="26" borderId="15" xfId="0" applyNumberFormat="1" applyFont="1" applyFill="1" applyBorder="1" applyAlignment="1" applyProtection="1">
      <alignment horizontal="right" vertical="center"/>
      <protection hidden="1"/>
    </xf>
    <xf numFmtId="2" fontId="43" fillId="25" borderId="15" xfId="0" applyNumberFormat="1" applyFont="1" applyFill="1" applyBorder="1" applyAlignment="1" applyProtection="1">
      <alignment horizontal="right" vertical="center"/>
      <protection hidden="1"/>
    </xf>
    <xf numFmtId="0" fontId="43" fillId="26" borderId="26" xfId="0" applyFont="1" applyFill="1" applyBorder="1" applyAlignment="1" applyProtection="1">
      <alignment horizontal="right" vertical="center"/>
      <protection hidden="1"/>
    </xf>
    <xf numFmtId="2" fontId="57" fillId="27" borderId="51" xfId="0" applyNumberFormat="1" applyFont="1" applyFill="1" applyBorder="1" applyAlignment="1" applyProtection="1">
      <alignment horizontal="right" vertical="center"/>
      <protection hidden="1"/>
    </xf>
    <xf numFmtId="14" fontId="3" fillId="0" borderId="0" xfId="0" applyNumberFormat="1" applyFont="1" applyFill="1" applyBorder="1" applyAlignment="1" applyProtection="1">
      <alignment horizontal="right"/>
      <protection hidden="1"/>
    </xf>
    <xf numFmtId="0" fontId="51" fillId="29" borderId="0" xfId="0" applyFont="1" applyFill="1" applyAlignment="1" applyProtection="1">
      <alignment vertical="center" wrapText="1"/>
      <protection hidden="1"/>
    </xf>
    <xf numFmtId="2" fontId="51" fillId="24" borderId="0" xfId="0" applyNumberFormat="1" applyFont="1" applyFill="1" applyBorder="1" applyAlignment="1" applyProtection="1">
      <alignment horizontal="center" vertical="center"/>
      <protection hidden="1"/>
    </xf>
    <xf numFmtId="0" fontId="37" fillId="0" borderId="83" xfId="0" applyNumberFormat="1" applyFont="1" applyFill="1" applyBorder="1" applyAlignment="1" applyProtection="1">
      <alignment horizontal="center" vertical="center" wrapText="1"/>
      <protection locked="0"/>
    </xf>
    <xf numFmtId="0" fontId="41" fillId="24" borderId="36" xfId="0" applyFont="1" applyFill="1" applyBorder="1" applyAlignment="1" applyProtection="1">
      <alignment horizontal="left" vertical="center"/>
      <protection hidden="1"/>
    </xf>
    <xf numFmtId="0" fontId="22" fillId="0" borderId="57" xfId="0" applyFont="1" applyFill="1" applyBorder="1" applyAlignment="1" applyProtection="1">
      <alignment horizontal="center" vertical="center" wrapText="1"/>
      <protection locked="0"/>
    </xf>
    <xf numFmtId="0" fontId="34" fillId="0" borderId="57" xfId="0" applyFont="1" applyFill="1" applyBorder="1" applyAlignment="1" applyProtection="1">
      <alignment vertical="center" wrapText="1"/>
      <protection locked="0"/>
    </xf>
    <xf numFmtId="0" fontId="22" fillId="0" borderId="57" xfId="0" applyNumberFormat="1" applyFont="1" applyFill="1" applyBorder="1" applyAlignment="1" applyProtection="1">
      <alignment horizontal="center" vertical="center" wrapText="1"/>
      <protection locked="0"/>
    </xf>
    <xf numFmtId="0" fontId="22" fillId="0" borderId="12" xfId="0" applyNumberFormat="1" applyFont="1" applyFill="1" applyBorder="1" applyAlignment="1" applyProtection="1">
      <alignment horizontal="center" vertical="center"/>
      <protection locked="0"/>
    </xf>
    <xf numFmtId="0" fontId="22" fillId="0" borderId="12" xfId="0" applyFont="1" applyFill="1" applyBorder="1" applyAlignment="1" applyProtection="1">
      <alignment vertical="center" wrapText="1"/>
      <protection locked="0"/>
    </xf>
    <xf numFmtId="2" fontId="57" fillId="27" borderId="12" xfId="0" applyNumberFormat="1" applyFont="1" applyFill="1" applyBorder="1" applyAlignment="1" applyProtection="1">
      <alignment horizontal="center" vertical="center"/>
      <protection hidden="1"/>
    </xf>
    <xf numFmtId="12" fontId="23" fillId="0" borderId="57" xfId="0" applyNumberFormat="1" applyFont="1" applyFill="1" applyBorder="1" applyAlignment="1" applyProtection="1">
      <alignment horizontal="left" vertical="center" wrapText="1"/>
      <protection locked="0"/>
    </xf>
    <xf numFmtId="12" fontId="27" fillId="27" borderId="35" xfId="0" applyNumberFormat="1" applyFont="1" applyFill="1" applyBorder="1" applyAlignment="1" applyProtection="1">
      <alignment vertical="center" wrapText="1"/>
      <protection hidden="1"/>
    </xf>
    <xf numFmtId="12" fontId="27" fillId="27" borderId="35" xfId="0" applyNumberFormat="1" applyFont="1" applyFill="1" applyBorder="1" applyAlignment="1" applyProtection="1">
      <alignment horizontal="center" vertical="center" wrapText="1"/>
      <protection hidden="1"/>
    </xf>
    <xf numFmtId="12" fontId="43" fillId="27" borderId="57" xfId="0" applyNumberFormat="1" applyFont="1" applyFill="1" applyBorder="1" applyAlignment="1" applyProtection="1">
      <alignment horizontal="right" vertical="center" wrapText="1"/>
      <protection hidden="1"/>
    </xf>
    <xf numFmtId="12" fontId="22" fillId="27" borderId="57" xfId="0" applyNumberFormat="1" applyFont="1" applyFill="1" applyBorder="1" applyAlignment="1" applyProtection="1">
      <alignment horizontal="center" vertical="center" wrapText="1"/>
      <protection hidden="1"/>
    </xf>
    <xf numFmtId="2" fontId="43" fillId="0" borderId="77" xfId="0" applyNumberFormat="1" applyFont="1" applyFill="1" applyBorder="1" applyAlignment="1" applyProtection="1">
      <alignment horizontal="right" vertical="center"/>
      <protection locked="0"/>
    </xf>
    <xf numFmtId="0" fontId="37" fillId="0" borderId="84" xfId="0" applyNumberFormat="1" applyFont="1" applyFill="1" applyBorder="1" applyAlignment="1" applyProtection="1">
      <alignment horizontal="center" vertical="center" wrapText="1"/>
      <protection locked="0"/>
    </xf>
    <xf numFmtId="12" fontId="23" fillId="0" borderId="85" xfId="0" applyNumberFormat="1" applyFont="1" applyFill="1" applyBorder="1" applyAlignment="1" applyProtection="1">
      <alignment horizontal="left" vertical="center" wrapText="1"/>
      <protection locked="0"/>
    </xf>
    <xf numFmtId="0" fontId="22" fillId="0" borderId="85" xfId="0" applyNumberFormat="1" applyFont="1" applyFill="1" applyBorder="1" applyAlignment="1" applyProtection="1">
      <alignment horizontal="center" vertical="center" wrapText="1"/>
      <protection locked="0"/>
    </xf>
    <xf numFmtId="0" fontId="22" fillId="0" borderId="85" xfId="0" applyFont="1" applyFill="1" applyBorder="1" applyAlignment="1" applyProtection="1">
      <alignment horizontal="center" vertical="center" wrapText="1"/>
      <protection locked="0"/>
    </xf>
    <xf numFmtId="0" fontId="34" fillId="0" borderId="85" xfId="0" applyFont="1" applyFill="1" applyBorder="1" applyAlignment="1" applyProtection="1">
      <alignment vertical="center" wrapText="1"/>
      <protection locked="0"/>
    </xf>
    <xf numFmtId="12" fontId="27" fillId="27" borderId="85" xfId="0" applyNumberFormat="1" applyFont="1" applyFill="1" applyBorder="1" applyAlignment="1" applyProtection="1">
      <alignment vertical="center" wrapText="1"/>
      <protection hidden="1"/>
    </xf>
    <xf numFmtId="12" fontId="27" fillId="27" borderId="85" xfId="0" applyNumberFormat="1" applyFont="1" applyFill="1" applyBorder="1" applyAlignment="1" applyProtection="1">
      <alignment horizontal="center" vertical="center" wrapText="1"/>
      <protection hidden="1"/>
    </xf>
    <xf numFmtId="12" fontId="43" fillId="27" borderId="85" xfId="0" applyNumberFormat="1" applyFont="1" applyFill="1" applyBorder="1" applyAlignment="1" applyProtection="1">
      <alignment horizontal="right" vertical="center" wrapText="1"/>
      <protection hidden="1"/>
    </xf>
    <xf numFmtId="12" fontId="22" fillId="27" borderId="85" xfId="0" applyNumberFormat="1" applyFont="1" applyFill="1" applyBorder="1" applyAlignment="1" applyProtection="1">
      <alignment horizontal="center" vertical="center" wrapText="1"/>
      <protection hidden="1"/>
    </xf>
    <xf numFmtId="2" fontId="43" fillId="0" borderId="85" xfId="0" applyNumberFormat="1" applyFont="1" applyFill="1" applyBorder="1" applyAlignment="1" applyProtection="1">
      <alignment horizontal="right" vertical="center"/>
      <protection locked="0"/>
    </xf>
    <xf numFmtId="0" fontId="0" fillId="0" borderId="10" xfId="0" applyNumberFormat="1" applyBorder="1" applyAlignment="1" applyProtection="1">
      <alignment horizontal="center" vertical="center"/>
      <protection hidden="1"/>
    </xf>
    <xf numFmtId="0" fontId="16" fillId="30" borderId="86" xfId="0" applyNumberFormat="1" applyFont="1" applyFill="1" applyBorder="1" applyAlignment="1" applyProtection="1">
      <alignment horizontal="right" vertical="top"/>
      <protection hidden="1"/>
    </xf>
    <xf numFmtId="0" fontId="37" fillId="30" borderId="87" xfId="0" applyNumberFormat="1" applyFont="1" applyFill="1" applyBorder="1" applyAlignment="1" applyProtection="1">
      <alignment horizontal="center" vertical="center"/>
      <protection hidden="1"/>
    </xf>
    <xf numFmtId="0" fontId="37" fillId="30" borderId="88" xfId="0" applyNumberFormat="1" applyFont="1" applyFill="1" applyBorder="1" applyAlignment="1" applyProtection="1">
      <alignment horizontal="center" vertical="center"/>
      <protection hidden="1"/>
    </xf>
    <xf numFmtId="0" fontId="37" fillId="30" borderId="42" xfId="0" applyNumberFormat="1" applyFont="1" applyFill="1" applyBorder="1" applyAlignment="1" applyProtection="1">
      <alignment horizontal="center" vertical="center"/>
      <protection hidden="1"/>
    </xf>
    <xf numFmtId="0" fontId="37" fillId="30" borderId="89" xfId="0" applyNumberFormat="1" applyFont="1" applyFill="1" applyBorder="1" applyAlignment="1" applyProtection="1">
      <alignment horizontal="center" vertical="center"/>
      <protection hidden="1"/>
    </xf>
    <xf numFmtId="0" fontId="23" fillId="30" borderId="42" xfId="0" applyNumberFormat="1" applyFont="1" applyFill="1" applyBorder="1" applyAlignment="1" applyProtection="1">
      <alignment horizontal="center" vertical="center"/>
      <protection hidden="1"/>
    </xf>
    <xf numFmtId="0" fontId="77" fillId="30" borderId="90" xfId="0" applyFont="1" applyFill="1" applyBorder="1" applyProtection="1">
      <protection hidden="1"/>
    </xf>
    <xf numFmtId="0" fontId="15" fillId="25" borderId="39" xfId="0" applyFont="1" applyFill="1" applyBorder="1" applyProtection="1">
      <protection hidden="1"/>
    </xf>
    <xf numFmtId="0" fontId="37" fillId="25" borderId="57" xfId="0" applyNumberFormat="1" applyFont="1" applyFill="1" applyBorder="1" applyAlignment="1" applyProtection="1">
      <alignment horizontal="center" vertical="center"/>
      <protection hidden="1"/>
    </xf>
    <xf numFmtId="0" fontId="15" fillId="25" borderId="53" xfId="0" applyFont="1" applyFill="1" applyBorder="1" applyProtection="1">
      <protection hidden="1"/>
    </xf>
    <xf numFmtId="0" fontId="22" fillId="25" borderId="91" xfId="0" applyNumberFormat="1" applyFont="1" applyFill="1" applyBorder="1" applyAlignment="1" applyProtection="1">
      <alignment vertical="center"/>
      <protection hidden="1"/>
    </xf>
    <xf numFmtId="0" fontId="37" fillId="25" borderId="92" xfId="0" applyNumberFormat="1" applyFont="1" applyFill="1" applyBorder="1" applyAlignment="1" applyProtection="1">
      <alignment horizontal="center" vertical="center"/>
      <protection hidden="1"/>
    </xf>
    <xf numFmtId="0" fontId="37" fillId="25" borderId="93" xfId="0" applyNumberFormat="1" applyFont="1" applyFill="1" applyBorder="1" applyAlignment="1" applyProtection="1">
      <alignment horizontal="center" vertical="center"/>
      <protection hidden="1"/>
    </xf>
    <xf numFmtId="0" fontId="37" fillId="25" borderId="94" xfId="0" applyNumberFormat="1" applyFont="1" applyFill="1" applyBorder="1" applyAlignment="1" applyProtection="1">
      <alignment horizontal="center" vertical="center"/>
      <protection hidden="1"/>
    </xf>
    <xf numFmtId="0" fontId="15" fillId="25" borderId="95" xfId="0" applyFont="1" applyFill="1" applyBorder="1" applyProtection="1">
      <protection hidden="1"/>
    </xf>
    <xf numFmtId="0" fontId="22" fillId="27" borderId="39" xfId="0" applyNumberFormat="1" applyFont="1" applyFill="1" applyBorder="1" applyAlignment="1" applyProtection="1">
      <alignment vertical="center"/>
      <protection hidden="1"/>
    </xf>
    <xf numFmtId="0" fontId="37" fillId="27" borderId="96" xfId="0" applyNumberFormat="1" applyFont="1" applyFill="1" applyBorder="1" applyAlignment="1" applyProtection="1">
      <alignment horizontal="center" vertical="center"/>
      <protection hidden="1"/>
    </xf>
    <xf numFmtId="0" fontId="33" fillId="27" borderId="96" xfId="0" applyNumberFormat="1" applyFont="1" applyFill="1" applyBorder="1" applyAlignment="1" applyProtection="1">
      <alignment horizontal="center" vertical="center"/>
      <protection hidden="1"/>
    </xf>
    <xf numFmtId="0" fontId="15" fillId="27" borderId="76" xfId="0" applyFont="1" applyFill="1" applyBorder="1" applyProtection="1">
      <protection hidden="1"/>
    </xf>
    <xf numFmtId="0" fontId="22" fillId="0" borderId="97" xfId="0" applyNumberFormat="1" applyFont="1" applyFill="1" applyBorder="1" applyAlignment="1" applyProtection="1">
      <alignment horizontal="center" vertical="center"/>
      <protection locked="0"/>
    </xf>
    <xf numFmtId="0" fontId="22" fillId="0" borderId="98" xfId="0" applyNumberFormat="1" applyFont="1" applyFill="1" applyBorder="1" applyAlignment="1" applyProtection="1">
      <alignment horizontal="center" vertical="center"/>
      <protection locked="0"/>
    </xf>
    <xf numFmtId="0" fontId="22" fillId="0" borderId="99" xfId="0" applyNumberFormat="1" applyFont="1" applyFill="1" applyBorder="1" applyAlignment="1" applyProtection="1">
      <alignment horizontal="center" vertical="center"/>
      <protection locked="0"/>
    </xf>
    <xf numFmtId="0" fontId="15" fillId="0" borderId="100" xfId="0" applyFont="1" applyBorder="1" applyAlignment="1" applyProtection="1">
      <alignment vertical="center"/>
      <protection locked="0"/>
    </xf>
    <xf numFmtId="0" fontId="22" fillId="0" borderId="35" xfId="0" applyNumberFormat="1" applyFont="1" applyFill="1" applyBorder="1" applyAlignment="1" applyProtection="1">
      <alignment horizontal="center" vertical="center"/>
      <protection locked="0"/>
    </xf>
    <xf numFmtId="0" fontId="37" fillId="25" borderId="80" xfId="0" applyNumberFormat="1" applyFont="1" applyFill="1" applyBorder="1" applyAlignment="1" applyProtection="1">
      <alignment horizontal="center" vertical="center"/>
      <protection hidden="1"/>
    </xf>
    <xf numFmtId="0" fontId="30" fillId="25" borderId="61" xfId="0" applyNumberFormat="1" applyFont="1" applyFill="1" applyBorder="1" applyAlignment="1" applyProtection="1">
      <alignment horizontal="center" vertical="center"/>
      <protection hidden="1"/>
    </xf>
    <xf numFmtId="0" fontId="30" fillId="25" borderId="66" xfId="0" applyNumberFormat="1" applyFont="1" applyFill="1" applyBorder="1" applyAlignment="1" applyProtection="1">
      <alignment horizontal="center" vertical="center"/>
      <protection hidden="1"/>
    </xf>
    <xf numFmtId="0" fontId="30" fillId="0" borderId="0" xfId="0" applyNumberFormat="1" applyFont="1" applyFill="1" applyBorder="1" applyAlignment="1" applyProtection="1">
      <alignment horizontal="left" vertical="center" indent="1"/>
      <protection hidden="1"/>
    </xf>
    <xf numFmtId="2" fontId="27" fillId="0" borderId="101" xfId="0" applyNumberFormat="1" applyFont="1" applyFill="1" applyBorder="1" applyAlignment="1" applyProtection="1">
      <alignment vertical="center" wrapText="1"/>
      <protection locked="0"/>
    </xf>
    <xf numFmtId="2" fontId="27" fillId="0" borderId="55" xfId="0" applyNumberFormat="1" applyFont="1" applyFill="1" applyBorder="1" applyAlignment="1" applyProtection="1">
      <alignment vertical="center" wrapText="1"/>
      <protection locked="0"/>
    </xf>
    <xf numFmtId="2" fontId="27" fillId="0" borderId="102" xfId="0" applyNumberFormat="1" applyFont="1" applyFill="1" applyBorder="1" applyAlignment="1" applyProtection="1">
      <alignment vertical="center" wrapText="1"/>
      <protection locked="0"/>
    </xf>
    <xf numFmtId="0" fontId="0" fillId="27" borderId="103" xfId="0" applyFill="1" applyBorder="1" applyAlignment="1" applyProtection="1">
      <alignment horizontal="center" vertical="center" wrapText="1"/>
      <protection hidden="1"/>
    </xf>
    <xf numFmtId="0" fontId="30" fillId="25" borderId="63" xfId="0" applyNumberFormat="1" applyFont="1" applyFill="1" applyBorder="1" applyAlignment="1" applyProtection="1">
      <alignment horizontal="center" vertical="center"/>
      <protection hidden="1"/>
    </xf>
    <xf numFmtId="0" fontId="22" fillId="0" borderId="104" xfId="0" applyFont="1" applyFill="1" applyBorder="1" applyAlignment="1" applyProtection="1">
      <alignment vertical="center"/>
      <protection locked="0"/>
    </xf>
    <xf numFmtId="0" fontId="52" fillId="0" borderId="0" xfId="0" applyFont="1" applyFill="1" applyBorder="1" applyAlignment="1" applyProtection="1">
      <alignment vertical="center"/>
      <protection hidden="1"/>
    </xf>
    <xf numFmtId="0" fontId="22" fillId="0" borderId="81" xfId="0" applyNumberFormat="1" applyFont="1" applyFill="1" applyBorder="1" applyAlignment="1" applyProtection="1">
      <alignment horizontal="center" vertical="center"/>
      <protection locked="0"/>
    </xf>
    <xf numFmtId="0" fontId="30" fillId="25" borderId="35" xfId="0" applyNumberFormat="1" applyFont="1" applyFill="1" applyBorder="1" applyAlignment="1" applyProtection="1">
      <alignment horizontal="center" vertical="center"/>
      <protection hidden="1"/>
    </xf>
    <xf numFmtId="0" fontId="30" fillId="25" borderId="105" xfId="0" applyNumberFormat="1" applyFont="1" applyFill="1" applyBorder="1" applyAlignment="1" applyProtection="1">
      <alignment horizontal="center" vertical="center"/>
      <protection hidden="1"/>
    </xf>
    <xf numFmtId="0" fontId="43" fillId="25" borderId="0" xfId="0" applyNumberFormat="1" applyFont="1" applyFill="1" applyBorder="1" applyAlignment="1" applyProtection="1">
      <alignment horizontal="right" vertical="center"/>
      <protection hidden="1"/>
    </xf>
    <xf numFmtId="0" fontId="43" fillId="25" borderId="106" xfId="0" applyNumberFormat="1" applyFont="1" applyFill="1" applyBorder="1" applyAlignment="1" applyProtection="1">
      <alignment horizontal="right" vertical="center"/>
      <protection hidden="1"/>
    </xf>
    <xf numFmtId="0" fontId="23" fillId="27" borderId="39" xfId="0" applyNumberFormat="1" applyFont="1" applyFill="1" applyBorder="1" applyAlignment="1" applyProtection="1">
      <alignment vertical="center"/>
      <protection hidden="1"/>
    </xf>
    <xf numFmtId="0" fontId="37" fillId="27" borderId="0" xfId="0" applyNumberFormat="1" applyFont="1" applyFill="1" applyBorder="1" applyAlignment="1" applyProtection="1">
      <alignment horizontal="center" vertical="center"/>
      <protection hidden="1"/>
    </xf>
    <xf numFmtId="0" fontId="22" fillId="27" borderId="0" xfId="0" applyNumberFormat="1" applyFont="1" applyFill="1" applyBorder="1" applyAlignment="1" applyProtection="1">
      <alignment horizontal="center" vertical="center"/>
      <protection hidden="1"/>
    </xf>
    <xf numFmtId="0" fontId="30" fillId="27" borderId="0" xfId="0" applyNumberFormat="1" applyFont="1" applyFill="1" applyBorder="1" applyAlignment="1" applyProtection="1">
      <alignment horizontal="center" vertical="center"/>
      <protection hidden="1"/>
    </xf>
    <xf numFmtId="0" fontId="22" fillId="27" borderId="76" xfId="0" applyFont="1" applyFill="1" applyBorder="1" applyAlignment="1" applyProtection="1">
      <alignment vertical="center"/>
      <protection hidden="1"/>
    </xf>
    <xf numFmtId="0" fontId="22" fillId="0" borderId="92" xfId="0" applyNumberFormat="1" applyFont="1" applyFill="1" applyBorder="1" applyAlignment="1" applyProtection="1">
      <alignment horizontal="center" vertical="center"/>
      <protection locked="0"/>
    </xf>
    <xf numFmtId="0" fontId="22" fillId="0" borderId="93" xfId="0" applyNumberFormat="1" applyFont="1" applyFill="1" applyBorder="1" applyAlignment="1" applyProtection="1">
      <alignment horizontal="center" vertical="center"/>
      <protection locked="0"/>
    </xf>
    <xf numFmtId="0" fontId="22" fillId="0" borderId="107" xfId="0" applyNumberFormat="1" applyFont="1" applyFill="1" applyBorder="1" applyAlignment="1" applyProtection="1">
      <alignment horizontal="center" vertical="center"/>
      <protection locked="0"/>
    </xf>
    <xf numFmtId="0" fontId="31" fillId="27" borderId="92" xfId="0" applyNumberFormat="1" applyFont="1" applyFill="1" applyBorder="1" applyAlignment="1" applyProtection="1">
      <alignment horizontal="center" vertical="center"/>
      <protection hidden="1"/>
    </xf>
    <xf numFmtId="0" fontId="30" fillId="25" borderId="47" xfId="0" applyNumberFormat="1" applyFont="1" applyFill="1" applyBorder="1" applyAlignment="1" applyProtection="1">
      <alignment horizontal="center" vertical="center"/>
      <protection hidden="1"/>
    </xf>
    <xf numFmtId="0" fontId="89" fillId="0" borderId="0" xfId="0" applyNumberFormat="1" applyFont="1" applyFill="1" applyBorder="1" applyAlignment="1" applyProtection="1">
      <alignment vertical="center"/>
      <protection hidden="1"/>
    </xf>
    <xf numFmtId="0" fontId="37" fillId="25" borderId="108" xfId="0" applyNumberFormat="1" applyFont="1" applyFill="1" applyBorder="1" applyAlignment="1" applyProtection="1">
      <alignment horizontal="center" vertical="center"/>
      <protection hidden="1"/>
    </xf>
    <xf numFmtId="0" fontId="22" fillId="0" borderId="109" xfId="0" applyNumberFormat="1" applyFont="1" applyFill="1" applyBorder="1" applyAlignment="1" applyProtection="1">
      <alignment horizontal="center" vertical="center"/>
      <protection locked="0"/>
    </xf>
    <xf numFmtId="0" fontId="37" fillId="30" borderId="110" xfId="0" applyNumberFormat="1" applyFont="1" applyFill="1" applyBorder="1" applyAlignment="1" applyProtection="1">
      <alignment horizontal="center" vertical="center"/>
      <protection hidden="1"/>
    </xf>
    <xf numFmtId="0" fontId="85" fillId="0" borderId="0" xfId="0" applyNumberFormat="1" applyFont="1" applyFill="1" applyBorder="1" applyAlignment="1" applyProtection="1">
      <protection hidden="1"/>
    </xf>
    <xf numFmtId="0" fontId="8" fillId="0" borderId="0" xfId="0" applyFont="1" applyFill="1" applyBorder="1" applyAlignment="1" applyProtection="1">
      <protection hidden="1"/>
    </xf>
    <xf numFmtId="0" fontId="10" fillId="0" borderId="0" xfId="0" applyFont="1" applyFill="1" applyBorder="1" applyAlignment="1" applyProtection="1">
      <alignment horizontal="center"/>
      <protection hidden="1"/>
    </xf>
    <xf numFmtId="0" fontId="51" fillId="0" borderId="10" xfId="0" applyFont="1" applyFill="1" applyBorder="1" applyAlignment="1" applyProtection="1">
      <alignment horizontal="center" vertical="center"/>
      <protection locked="0"/>
    </xf>
    <xf numFmtId="0" fontId="0" fillId="0" borderId="0" xfId="0" applyFill="1"/>
    <xf numFmtId="0" fontId="45" fillId="0" borderId="10" xfId="0" applyFont="1" applyBorder="1" applyAlignment="1" applyProtection="1">
      <alignment horizontal="center" vertical="center"/>
      <protection locked="0"/>
    </xf>
    <xf numFmtId="0" fontId="45" fillId="0" borderId="18" xfId="0" applyFont="1" applyBorder="1" applyAlignment="1" applyProtection="1">
      <alignment horizontal="center" vertical="center"/>
      <protection locked="0"/>
    </xf>
    <xf numFmtId="0" fontId="45" fillId="0" borderId="33" xfId="0" applyFont="1" applyBorder="1" applyAlignment="1" applyProtection="1">
      <alignment horizontal="center" vertical="center"/>
      <protection locked="0"/>
    </xf>
    <xf numFmtId="0" fontId="47" fillId="25" borderId="111" xfId="0" applyFont="1" applyFill="1" applyBorder="1" applyAlignment="1" applyProtection="1">
      <alignment horizontal="center" vertical="center"/>
      <protection hidden="1"/>
    </xf>
    <xf numFmtId="0" fontId="47" fillId="26" borderId="112" xfId="0" applyFont="1" applyFill="1" applyBorder="1" applyAlignment="1" applyProtection="1">
      <alignment horizontal="center" vertical="center"/>
      <protection hidden="1"/>
    </xf>
    <xf numFmtId="0" fontId="45" fillId="0" borderId="22" xfId="0" applyFont="1" applyBorder="1" applyAlignment="1" applyProtection="1">
      <alignment horizontal="center" vertical="center"/>
      <protection locked="0"/>
    </xf>
    <xf numFmtId="0" fontId="45" fillId="0" borderId="21" xfId="0" applyFont="1" applyBorder="1" applyAlignment="1" applyProtection="1">
      <alignment horizontal="center" vertical="center"/>
      <protection locked="0"/>
    </xf>
    <xf numFmtId="0" fontId="9" fillId="25" borderId="10" xfId="0" applyFont="1" applyFill="1" applyBorder="1" applyAlignment="1" applyProtection="1">
      <alignment horizontal="center" vertical="center"/>
      <protection hidden="1"/>
    </xf>
    <xf numFmtId="0" fontId="10" fillId="0" borderId="0" xfId="0" applyFont="1" applyFill="1" applyAlignment="1" applyProtection="1">
      <alignment horizontal="center"/>
      <protection hidden="1"/>
    </xf>
    <xf numFmtId="49" fontId="84" fillId="0" borderId="0" xfId="0" applyNumberFormat="1" applyFont="1" applyFill="1" applyBorder="1" applyAlignment="1" applyProtection="1">
      <protection hidden="1"/>
    </xf>
    <xf numFmtId="0" fontId="19" fillId="27" borderId="113" xfId="0" applyFont="1" applyFill="1" applyBorder="1" applyAlignment="1" applyProtection="1">
      <alignment horizontal="center" vertical="center" wrapText="1"/>
      <protection hidden="1"/>
    </xf>
    <xf numFmtId="0" fontId="19" fillId="27" borderId="114" xfId="0" applyFont="1" applyFill="1" applyBorder="1" applyAlignment="1" applyProtection="1">
      <alignment horizontal="right" vertical="center" wrapText="1" indent="1"/>
      <protection hidden="1"/>
    </xf>
    <xf numFmtId="0" fontId="12" fillId="25" borderId="10" xfId="0" applyFont="1" applyFill="1" applyBorder="1" applyAlignment="1" applyProtection="1">
      <alignment horizontal="center" vertical="center"/>
      <protection hidden="1"/>
    </xf>
    <xf numFmtId="0" fontId="19" fillId="25" borderId="115" xfId="0" applyFont="1" applyFill="1" applyBorder="1" applyAlignment="1" applyProtection="1">
      <alignment horizontal="center" vertical="center" wrapText="1"/>
      <protection hidden="1"/>
    </xf>
    <xf numFmtId="0" fontId="52" fillId="27" borderId="13" xfId="0" applyFont="1" applyFill="1" applyBorder="1" applyAlignment="1" applyProtection="1">
      <alignment horizontal="center" vertical="center"/>
      <protection hidden="1"/>
    </xf>
    <xf numFmtId="0" fontId="52" fillId="27" borderId="40" xfId="0" applyFont="1" applyFill="1" applyBorder="1" applyAlignment="1" applyProtection="1">
      <alignment horizontal="center" vertical="center"/>
      <protection hidden="1"/>
    </xf>
    <xf numFmtId="0" fontId="12" fillId="31" borderId="116" xfId="0" applyFont="1" applyFill="1" applyBorder="1" applyAlignment="1" applyProtection="1">
      <alignment horizontal="center" vertical="center" wrapText="1"/>
      <protection hidden="1"/>
    </xf>
    <xf numFmtId="49" fontId="86" fillId="0" borderId="0" xfId="0" applyNumberFormat="1" applyFont="1" applyFill="1" applyBorder="1" applyAlignment="1" applyProtection="1">
      <protection hidden="1"/>
    </xf>
    <xf numFmtId="2" fontId="0" fillId="0" borderId="0" xfId="0" applyNumberFormat="1" applyAlignment="1" applyProtection="1">
      <alignment horizontal="center" vertical="center"/>
      <protection hidden="1"/>
    </xf>
    <xf numFmtId="0" fontId="12" fillId="0" borderId="0" xfId="0" applyNumberFormat="1" applyFont="1" applyFill="1" applyBorder="1" applyAlignment="1" applyProtection="1">
      <alignment vertical="center"/>
      <protection hidden="1"/>
    </xf>
    <xf numFmtId="0" fontId="0" fillId="0" borderId="22" xfId="0" applyBorder="1" applyAlignment="1" applyProtection="1">
      <alignment horizontal="center"/>
      <protection locked="0"/>
    </xf>
    <xf numFmtId="0" fontId="0" fillId="0" borderId="117" xfId="0" applyBorder="1" applyAlignment="1" applyProtection="1">
      <alignment horizontal="center"/>
      <protection locked="0"/>
    </xf>
    <xf numFmtId="0" fontId="44" fillId="0" borderId="0" xfId="0" applyFont="1" applyAlignment="1"/>
    <xf numFmtId="0" fontId="11" fillId="0" borderId="0" xfId="0" applyFont="1" applyAlignment="1"/>
    <xf numFmtId="0" fontId="0" fillId="0" borderId="10" xfId="0" applyBorder="1" applyAlignment="1" applyProtection="1">
      <alignment horizontal="center"/>
      <protection locked="0"/>
    </xf>
    <xf numFmtId="0" fontId="0" fillId="0" borderId="48" xfId="0" applyBorder="1" applyAlignment="1" applyProtection="1">
      <alignment horizontal="center"/>
      <protection locked="0"/>
    </xf>
    <xf numFmtId="0" fontId="11" fillId="27" borderId="18" xfId="0" applyFont="1" applyFill="1" applyBorder="1" applyAlignment="1" applyProtection="1">
      <alignment horizontal="center" vertical="center" wrapText="1"/>
      <protection hidden="1"/>
    </xf>
    <xf numFmtId="0" fontId="9" fillId="25" borderId="33" xfId="0" applyFont="1" applyFill="1" applyBorder="1" applyAlignment="1" applyProtection="1">
      <alignment horizontal="center" vertical="center"/>
      <protection hidden="1"/>
    </xf>
    <xf numFmtId="0" fontId="45" fillId="0" borderId="49" xfId="0" applyFont="1" applyBorder="1" applyAlignment="1" applyProtection="1">
      <alignment horizontal="center" vertical="center"/>
      <protection locked="0"/>
    </xf>
    <xf numFmtId="49" fontId="61" fillId="0" borderId="0" xfId="0" applyNumberFormat="1" applyFont="1" applyFill="1" applyBorder="1" applyAlignment="1" applyProtection="1">
      <alignment horizontal="left"/>
      <protection hidden="1"/>
    </xf>
    <xf numFmtId="0" fontId="0" fillId="27" borderId="118" xfId="0" applyFill="1" applyBorder="1" applyAlignment="1" applyProtection="1">
      <alignment vertical="center"/>
      <protection hidden="1"/>
    </xf>
    <xf numFmtId="0" fontId="0" fillId="27" borderId="119" xfId="0" applyFill="1" applyBorder="1" applyAlignment="1" applyProtection="1">
      <alignment vertical="center"/>
      <protection hidden="1"/>
    </xf>
    <xf numFmtId="0" fontId="0" fillId="0" borderId="0" xfId="0" applyFill="1" applyBorder="1" applyProtection="1"/>
    <xf numFmtId="0" fontId="0" fillId="0" borderId="0" xfId="0" applyAlignment="1">
      <alignment wrapText="1"/>
    </xf>
    <xf numFmtId="0" fontId="18" fillId="25" borderId="33" xfId="0" applyFont="1" applyFill="1" applyBorder="1" applyAlignment="1" applyProtection="1">
      <alignment horizontal="center"/>
      <protection hidden="1"/>
    </xf>
    <xf numFmtId="0" fontId="18" fillId="25" borderId="49" xfId="0" applyFont="1" applyFill="1" applyBorder="1" applyAlignment="1" applyProtection="1">
      <alignment horizontal="center"/>
      <protection hidden="1"/>
    </xf>
    <xf numFmtId="0" fontId="19" fillId="27" borderId="10" xfId="0" applyFont="1" applyFill="1" applyBorder="1" applyAlignment="1" applyProtection="1">
      <alignment vertical="center"/>
      <protection hidden="1"/>
    </xf>
    <xf numFmtId="0" fontId="19" fillId="27" borderId="10" xfId="0" applyFont="1" applyFill="1" applyBorder="1" applyAlignment="1" applyProtection="1">
      <alignment horizontal="left" vertical="center" indent="1"/>
      <protection hidden="1"/>
    </xf>
    <xf numFmtId="0" fontId="18" fillId="27" borderId="10" xfId="0" applyFont="1" applyFill="1" applyBorder="1" applyAlignment="1" applyProtection="1">
      <alignment horizontal="center" vertical="center" wrapText="1"/>
      <protection hidden="1"/>
    </xf>
    <xf numFmtId="0" fontId="46" fillId="27" borderId="10" xfId="0" applyFont="1" applyFill="1" applyBorder="1" applyAlignment="1" applyProtection="1">
      <alignment horizontal="center" vertical="center" wrapText="1"/>
      <protection hidden="1"/>
    </xf>
    <xf numFmtId="0" fontId="22" fillId="24" borderId="0" xfId="0" applyFont="1" applyFill="1" applyBorder="1" applyAlignment="1" applyProtection="1">
      <alignment horizontal="right" vertical="center"/>
      <protection hidden="1"/>
    </xf>
    <xf numFmtId="0" fontId="22" fillId="0" borderId="0" xfId="0" applyFont="1" applyBorder="1" applyAlignment="1" applyProtection="1">
      <alignment horizontal="right" vertical="center"/>
      <protection hidden="1"/>
    </xf>
    <xf numFmtId="12" fontId="22" fillId="0" borderId="0" xfId="0" applyNumberFormat="1" applyFont="1" applyProtection="1">
      <protection hidden="1"/>
    </xf>
    <xf numFmtId="12" fontId="22" fillId="0" borderId="0" xfId="0" applyNumberFormat="1" applyFont="1" applyAlignment="1" applyProtection="1">
      <alignment vertical="center"/>
      <protection hidden="1"/>
    </xf>
    <xf numFmtId="49" fontId="0" fillId="0" borderId="0" xfId="0" applyNumberFormat="1"/>
    <xf numFmtId="49" fontId="45" fillId="0" borderId="0" xfId="0" applyNumberFormat="1" applyFont="1" applyProtection="1">
      <protection hidden="1"/>
    </xf>
    <xf numFmtId="49" fontId="0" fillId="0" borderId="0" xfId="0" applyNumberFormat="1" applyProtection="1">
      <protection hidden="1"/>
    </xf>
    <xf numFmtId="1" fontId="41" fillId="24" borderId="36" xfId="0" applyNumberFormat="1" applyFont="1" applyFill="1" applyBorder="1" applyAlignment="1" applyProtection="1">
      <alignment horizontal="left" vertical="center"/>
      <protection hidden="1"/>
    </xf>
    <xf numFmtId="0" fontId="41" fillId="24" borderId="36" xfId="0" applyFont="1" applyFill="1" applyBorder="1" applyAlignment="1" applyProtection="1">
      <alignment horizontal="right" vertical="center"/>
      <protection hidden="1"/>
    </xf>
    <xf numFmtId="49" fontId="129" fillId="24" borderId="36" xfId="0" applyNumberFormat="1" applyFont="1" applyFill="1" applyBorder="1" applyAlignment="1" applyProtection="1">
      <alignment vertical="center"/>
      <protection hidden="1"/>
    </xf>
    <xf numFmtId="0" fontId="0" fillId="0" borderId="0" xfId="0" applyAlignment="1" applyProtection="1">
      <alignment vertical="center" wrapText="1"/>
    </xf>
    <xf numFmtId="0" fontId="0" fillId="0" borderId="0" xfId="0" applyProtection="1"/>
    <xf numFmtId="0" fontId="82" fillId="0" borderId="0" xfId="0" applyFont="1" applyFill="1" applyAlignment="1" applyProtection="1">
      <alignment vertical="center"/>
      <protection hidden="1"/>
    </xf>
    <xf numFmtId="0" fontId="0" fillId="24" borderId="0" xfId="0" applyFill="1" applyProtection="1"/>
    <xf numFmtId="0" fontId="0" fillId="0" borderId="0" xfId="0" applyAlignment="1" applyProtection="1">
      <alignment horizontal="left" indent="3"/>
    </xf>
    <xf numFmtId="49" fontId="90" fillId="0" borderId="0" xfId="0" applyNumberFormat="1" applyFont="1" applyFill="1" applyBorder="1" applyAlignment="1" applyProtection="1">
      <protection hidden="1"/>
    </xf>
    <xf numFmtId="2" fontId="23" fillId="25" borderId="120" xfId="0" applyNumberFormat="1" applyFont="1" applyFill="1" applyBorder="1" applyAlignment="1" applyProtection="1">
      <alignment horizontal="center" vertical="center" textRotation="90" wrapText="1"/>
      <protection hidden="1"/>
    </xf>
    <xf numFmtId="0" fontId="34" fillId="0" borderId="22" xfId="0" applyNumberFormat="1" applyFont="1" applyFill="1" applyBorder="1" applyAlignment="1" applyProtection="1">
      <alignment vertical="center" wrapText="1"/>
      <protection locked="0"/>
    </xf>
    <xf numFmtId="0" fontId="34" fillId="0" borderId="22" xfId="0" applyNumberFormat="1" applyFont="1" applyFill="1" applyBorder="1" applyAlignment="1" applyProtection="1">
      <alignment horizontal="center" vertical="center" wrapText="1"/>
      <protection locked="0"/>
    </xf>
    <xf numFmtId="0" fontId="34" fillId="0" borderId="22" xfId="0" applyFont="1" applyFill="1" applyBorder="1" applyAlignment="1" applyProtection="1">
      <alignment vertical="center" wrapText="1"/>
      <protection locked="0"/>
    </xf>
    <xf numFmtId="0" fontId="34" fillId="0" borderId="22" xfId="0" applyFont="1" applyFill="1" applyBorder="1" applyAlignment="1" applyProtection="1">
      <alignment horizontal="left" vertical="center" wrapText="1" indent="1"/>
      <protection locked="0"/>
    </xf>
    <xf numFmtId="0" fontId="34" fillId="0" borderId="22" xfId="0" applyFont="1" applyFill="1" applyBorder="1" applyAlignment="1" applyProtection="1">
      <alignment horizontal="left" vertical="center" wrapText="1"/>
      <protection locked="0"/>
    </xf>
    <xf numFmtId="0" fontId="34" fillId="0" borderId="22" xfId="0" applyFont="1" applyFill="1" applyBorder="1" applyAlignment="1" applyProtection="1">
      <alignment horizontal="center" vertical="center" wrapText="1"/>
      <protection locked="0"/>
    </xf>
    <xf numFmtId="2" fontId="42" fillId="24" borderId="22" xfId="0" applyNumberFormat="1" applyFont="1" applyFill="1" applyBorder="1" applyAlignment="1" applyProtection="1">
      <alignment vertical="center" wrapText="1"/>
      <protection locked="0"/>
    </xf>
    <xf numFmtId="2" fontId="42" fillId="27" borderId="22" xfId="0" applyNumberFormat="1" applyFont="1" applyFill="1" applyBorder="1" applyAlignment="1" applyProtection="1">
      <alignment vertical="center" wrapText="1"/>
      <protection hidden="1"/>
    </xf>
    <xf numFmtId="2" fontId="75" fillId="27" borderId="22" xfId="0" applyNumberFormat="1" applyFont="1" applyFill="1" applyBorder="1" applyAlignment="1" applyProtection="1">
      <alignment vertical="center"/>
      <protection hidden="1"/>
    </xf>
    <xf numFmtId="2" fontId="75" fillId="27" borderId="22" xfId="0" applyNumberFormat="1" applyFont="1" applyFill="1" applyBorder="1" applyAlignment="1" applyProtection="1">
      <alignment horizontal="center" vertical="center"/>
      <protection hidden="1"/>
    </xf>
    <xf numFmtId="49" fontId="54" fillId="0" borderId="49" xfId="0" applyNumberFormat="1" applyFont="1" applyFill="1" applyBorder="1" applyAlignment="1" applyProtection="1">
      <alignment vertical="center" wrapText="1"/>
      <protection locked="0"/>
    </xf>
    <xf numFmtId="0" fontId="28" fillId="25" borderId="24" xfId="0" applyFont="1" applyFill="1" applyBorder="1" applyAlignment="1" applyProtection="1">
      <alignment horizontal="center" vertical="center" textRotation="90" wrapText="1"/>
      <protection hidden="1"/>
    </xf>
    <xf numFmtId="12" fontId="28" fillId="25" borderId="24" xfId="0" applyNumberFormat="1" applyFont="1" applyFill="1" applyBorder="1" applyAlignment="1" applyProtection="1">
      <alignment horizontal="center" vertical="center" textRotation="90" wrapText="1"/>
      <protection hidden="1"/>
    </xf>
    <xf numFmtId="12" fontId="23" fillId="25" borderId="24" xfId="0" applyNumberFormat="1" applyFont="1" applyFill="1" applyBorder="1" applyAlignment="1" applyProtection="1">
      <alignment horizontal="center" vertical="center" wrapText="1"/>
      <protection hidden="1"/>
    </xf>
    <xf numFmtId="12" fontId="36" fillId="25" borderId="24" xfId="0" applyNumberFormat="1" applyFont="1" applyFill="1" applyBorder="1" applyAlignment="1" applyProtection="1">
      <alignment horizontal="center" vertical="center" textRotation="90" wrapText="1"/>
      <protection hidden="1"/>
    </xf>
    <xf numFmtId="2" fontId="28" fillId="25" borderId="120" xfId="0" applyNumberFormat="1" applyFont="1" applyFill="1" applyBorder="1" applyAlignment="1" applyProtection="1">
      <alignment horizontal="center" vertical="center" textRotation="90" wrapText="1"/>
      <protection hidden="1"/>
    </xf>
    <xf numFmtId="12" fontId="43" fillId="0" borderId="51" xfId="0" applyNumberFormat="1" applyFont="1" applyFill="1" applyBorder="1" applyAlignment="1" applyProtection="1">
      <alignment horizontal="left" vertical="center" wrapText="1" indent="1"/>
      <protection locked="0"/>
    </xf>
    <xf numFmtId="0" fontId="28" fillId="25" borderId="24" xfId="0" applyNumberFormat="1" applyFont="1" applyFill="1" applyBorder="1" applyAlignment="1" applyProtection="1">
      <alignment horizontal="center" vertical="center" textRotation="90" wrapText="1"/>
      <protection hidden="1"/>
    </xf>
    <xf numFmtId="0" fontId="28" fillId="25" borderId="24" xfId="0" applyFont="1" applyFill="1" applyBorder="1" applyAlignment="1" applyProtection="1">
      <alignment horizontal="center" vertical="center" wrapText="1"/>
      <protection hidden="1"/>
    </xf>
    <xf numFmtId="12" fontId="27" fillId="0" borderId="51" xfId="0" applyNumberFormat="1" applyFont="1" applyFill="1" applyBorder="1" applyAlignment="1" applyProtection="1">
      <alignment horizontal="center" vertical="center" wrapText="1"/>
      <protection locked="0" hidden="1"/>
    </xf>
    <xf numFmtId="0" fontId="23" fillId="27" borderId="26" xfId="0" applyFont="1" applyFill="1" applyBorder="1" applyAlignment="1" applyProtection="1">
      <alignment horizontal="left" vertical="center"/>
      <protection hidden="1"/>
    </xf>
    <xf numFmtId="49" fontId="79" fillId="0" borderId="0" xfId="0" applyNumberFormat="1" applyFont="1" applyFill="1" applyBorder="1" applyAlignment="1" applyProtection="1">
      <alignment horizontal="left" vertical="top"/>
      <protection hidden="1"/>
    </xf>
    <xf numFmtId="0" fontId="23" fillId="25" borderId="121" xfId="0" applyNumberFormat="1" applyFont="1" applyFill="1" applyBorder="1" applyAlignment="1" applyProtection="1">
      <alignment horizontal="center" vertical="center"/>
      <protection hidden="1"/>
    </xf>
    <xf numFmtId="0" fontId="92" fillId="0" borderId="0" xfId="0" applyNumberFormat="1" applyFont="1" applyFill="1" applyBorder="1" applyAlignment="1" applyProtection="1">
      <alignment horizontal="left" vertical="center" indent="1"/>
      <protection hidden="1"/>
    </xf>
    <xf numFmtId="12" fontId="43" fillId="27" borderId="26" xfId="0" applyNumberFormat="1" applyFont="1" applyFill="1" applyBorder="1" applyAlignment="1" applyProtection="1">
      <alignment horizontal="left" vertical="center" wrapText="1"/>
      <protection hidden="1"/>
    </xf>
    <xf numFmtId="0" fontId="22" fillId="0" borderId="12" xfId="0" applyNumberFormat="1" applyFont="1" applyFill="1" applyBorder="1" applyAlignment="1" applyProtection="1">
      <alignment vertical="center" wrapText="1"/>
      <protection locked="0"/>
    </xf>
    <xf numFmtId="0" fontId="22" fillId="0" borderId="56" xfId="0" applyNumberFormat="1" applyFont="1" applyFill="1" applyBorder="1" applyAlignment="1" applyProtection="1">
      <alignment horizontal="center" vertical="center" wrapText="1"/>
      <protection locked="0"/>
    </xf>
    <xf numFmtId="0" fontId="22" fillId="0" borderId="18" xfId="0" applyNumberFormat="1" applyFont="1" applyFill="1" applyBorder="1" applyAlignment="1" applyProtection="1">
      <alignment horizontal="center" vertical="center" wrapText="1"/>
      <protection locked="0"/>
    </xf>
    <xf numFmtId="0" fontId="22" fillId="0" borderId="58" xfId="0" applyNumberFormat="1" applyFont="1" applyFill="1" applyBorder="1" applyAlignment="1" applyProtection="1">
      <alignment horizontal="center" vertical="center" wrapText="1"/>
      <protection locked="0"/>
    </xf>
    <xf numFmtId="0" fontId="18" fillId="32" borderId="10" xfId="0" applyFont="1" applyFill="1" applyBorder="1" applyAlignment="1" applyProtection="1">
      <alignment horizontal="center" vertical="center" wrapText="1"/>
      <protection hidden="1"/>
    </xf>
    <xf numFmtId="0" fontId="0" fillId="32" borderId="10" xfId="0" applyFill="1" applyBorder="1" applyAlignment="1" applyProtection="1">
      <alignment horizontal="center" vertical="center" wrapText="1"/>
      <protection hidden="1"/>
    </xf>
    <xf numFmtId="0" fontId="0" fillId="32" borderId="10" xfId="0" applyFill="1" applyBorder="1" applyAlignment="1" applyProtection="1">
      <alignment horizontal="center" vertical="center"/>
      <protection hidden="1"/>
    </xf>
    <xf numFmtId="0" fontId="0" fillId="0" borderId="10" xfId="0" applyNumberFormat="1" applyFill="1" applyBorder="1" applyAlignment="1" applyProtection="1">
      <alignment horizontal="center" vertical="center"/>
      <protection hidden="1"/>
    </xf>
    <xf numFmtId="0" fontId="22" fillId="0" borderId="55" xfId="0" applyNumberFormat="1" applyFont="1" applyFill="1" applyBorder="1" applyAlignment="1" applyProtection="1">
      <alignment horizontal="center" vertical="center" wrapText="1"/>
      <protection locked="0"/>
    </xf>
    <xf numFmtId="0" fontId="28" fillId="25" borderId="122" xfId="0" applyNumberFormat="1" applyFont="1" applyFill="1" applyBorder="1" applyAlignment="1" applyProtection="1">
      <alignment horizontal="center" vertical="center" textRotation="90" wrapText="1"/>
      <protection hidden="1"/>
    </xf>
    <xf numFmtId="0" fontId="43" fillId="25" borderId="122" xfId="0" applyNumberFormat="1" applyFont="1" applyFill="1" applyBorder="1" applyAlignment="1" applyProtection="1">
      <alignment horizontal="center" vertical="center" textRotation="90" wrapText="1"/>
      <protection hidden="1"/>
    </xf>
    <xf numFmtId="0" fontId="22" fillId="0" borderId="35" xfId="0" applyNumberFormat="1" applyFont="1" applyFill="1" applyBorder="1" applyAlignment="1" applyProtection="1">
      <alignment vertical="center" wrapText="1"/>
      <protection locked="0"/>
    </xf>
    <xf numFmtId="0" fontId="18" fillId="0" borderId="10" xfId="0" applyFont="1" applyBorder="1" applyAlignment="1" applyProtection="1">
      <alignment horizontal="center" vertical="center"/>
      <protection hidden="1"/>
    </xf>
    <xf numFmtId="0" fontId="0" fillId="0" borderId="77" xfId="0" applyBorder="1" applyProtection="1"/>
    <xf numFmtId="12" fontId="27" fillId="0" borderId="51" xfId="0" applyNumberFormat="1" applyFont="1" applyFill="1" applyBorder="1" applyAlignment="1" applyProtection="1">
      <alignment horizontal="center" vertical="center" wrapText="1"/>
      <protection locked="0"/>
    </xf>
    <xf numFmtId="0" fontId="22" fillId="0" borderId="22" xfId="0" applyNumberFormat="1" applyFont="1" applyFill="1" applyBorder="1" applyAlignment="1" applyProtection="1">
      <alignment horizontal="center" vertical="center" wrapText="1"/>
      <protection locked="0"/>
    </xf>
    <xf numFmtId="0" fontId="22" fillId="0" borderId="51" xfId="0" applyNumberFormat="1" applyFont="1" applyFill="1" applyBorder="1" applyAlignment="1" applyProtection="1">
      <alignment horizontal="center" vertical="center"/>
      <protection locked="0"/>
    </xf>
    <xf numFmtId="0" fontId="22" fillId="0" borderId="51" xfId="0" applyNumberFormat="1" applyFont="1" applyFill="1" applyBorder="1" applyAlignment="1" applyProtection="1">
      <alignment vertical="center" wrapText="1"/>
      <protection locked="0"/>
    </xf>
    <xf numFmtId="0" fontId="40" fillId="0" borderId="0" xfId="0" applyNumberFormat="1" applyFont="1" applyFill="1" applyBorder="1" applyAlignment="1" applyProtection="1">
      <alignment horizontal="right" vertical="center"/>
      <protection hidden="1"/>
    </xf>
    <xf numFmtId="2" fontId="27" fillId="0" borderId="35" xfId="0" applyNumberFormat="1" applyFont="1" applyFill="1" applyBorder="1" applyAlignment="1" applyProtection="1">
      <alignment horizontal="left" vertical="center" wrapText="1"/>
      <protection locked="0"/>
    </xf>
    <xf numFmtId="2" fontId="27" fillId="0" borderId="51" xfId="0" applyNumberFormat="1" applyFont="1" applyFill="1" applyBorder="1" applyAlignment="1" applyProtection="1">
      <alignment horizontal="left" vertical="center" wrapText="1"/>
      <protection locked="0"/>
    </xf>
    <xf numFmtId="12" fontId="23" fillId="0" borderId="12" xfId="0" applyNumberFormat="1" applyFont="1" applyFill="1" applyBorder="1" applyAlignment="1" applyProtection="1">
      <alignment horizontal="left" vertical="center" wrapText="1"/>
      <protection locked="0"/>
    </xf>
    <xf numFmtId="0" fontId="22" fillId="0" borderId="12" xfId="0" applyNumberFormat="1" applyFont="1" applyFill="1" applyBorder="1" applyAlignment="1" applyProtection="1">
      <alignment horizontal="center" vertical="center" wrapText="1"/>
      <protection locked="0"/>
    </xf>
    <xf numFmtId="12" fontId="27" fillId="27" borderId="12" xfId="0" applyNumberFormat="1" applyFont="1" applyFill="1" applyBorder="1" applyAlignment="1" applyProtection="1">
      <alignment vertical="center" wrapText="1"/>
      <protection hidden="1"/>
    </xf>
    <xf numFmtId="12" fontId="27" fillId="32" borderId="12" xfId="0" applyNumberFormat="1" applyFont="1" applyFill="1" applyBorder="1" applyAlignment="1" applyProtection="1">
      <alignment vertical="center" wrapText="1"/>
      <protection hidden="1"/>
    </xf>
    <xf numFmtId="12" fontId="27" fillId="0" borderId="12" xfId="0" applyNumberFormat="1" applyFont="1" applyFill="1" applyBorder="1" applyAlignment="1" applyProtection="1">
      <alignment horizontal="center" vertical="center" wrapText="1"/>
      <protection locked="0" hidden="1"/>
    </xf>
    <xf numFmtId="2" fontId="43" fillId="27" borderId="12" xfId="0" applyNumberFormat="1" applyFont="1" applyFill="1" applyBorder="1" applyAlignment="1" applyProtection="1">
      <alignment horizontal="right" vertical="center" wrapText="1"/>
      <protection hidden="1"/>
    </xf>
    <xf numFmtId="2" fontId="43" fillId="27" borderId="12" xfId="0" applyNumberFormat="1" applyFont="1" applyFill="1" applyBorder="1" applyAlignment="1" applyProtection="1">
      <alignment vertical="center" wrapText="1"/>
      <protection hidden="1"/>
    </xf>
    <xf numFmtId="2" fontId="57" fillId="27" borderId="12" xfId="0" applyNumberFormat="1" applyFont="1" applyFill="1" applyBorder="1" applyAlignment="1" applyProtection="1">
      <alignment horizontal="right" vertical="center"/>
      <protection hidden="1"/>
    </xf>
    <xf numFmtId="49" fontId="54" fillId="0" borderId="32" xfId="0" applyNumberFormat="1" applyFont="1" applyFill="1" applyBorder="1" applyAlignment="1" applyProtection="1">
      <alignment vertical="center" wrapText="1"/>
      <protection hidden="1"/>
    </xf>
    <xf numFmtId="0" fontId="22" fillId="0" borderId="85" xfId="0" applyNumberFormat="1" applyFont="1" applyFill="1" applyBorder="1" applyAlignment="1" applyProtection="1">
      <alignment vertical="center" wrapText="1"/>
      <protection locked="0"/>
    </xf>
    <xf numFmtId="0" fontId="22" fillId="0" borderId="85" xfId="0" applyNumberFormat="1" applyFont="1" applyFill="1" applyBorder="1" applyAlignment="1" applyProtection="1">
      <alignment horizontal="center" vertical="center"/>
      <protection locked="0"/>
    </xf>
    <xf numFmtId="2" fontId="27" fillId="0" borderId="85" xfId="0" applyNumberFormat="1" applyFont="1" applyFill="1" applyBorder="1" applyAlignment="1" applyProtection="1">
      <alignment horizontal="center" vertical="center" wrapText="1"/>
      <protection locked="0"/>
    </xf>
    <xf numFmtId="2" fontId="27" fillId="0" borderId="85" xfId="0" applyNumberFormat="1" applyFont="1" applyFill="1" applyBorder="1" applyAlignment="1" applyProtection="1">
      <alignment horizontal="left" vertical="center" wrapText="1"/>
      <protection locked="0"/>
    </xf>
    <xf numFmtId="2" fontId="57" fillId="27" borderId="85" xfId="0" applyNumberFormat="1" applyFont="1" applyFill="1" applyBorder="1" applyAlignment="1" applyProtection="1">
      <alignment horizontal="center" vertical="center"/>
      <protection hidden="1"/>
    </xf>
    <xf numFmtId="12" fontId="27" fillId="27" borderId="12" xfId="0" applyNumberFormat="1" applyFont="1" applyFill="1" applyBorder="1" applyAlignment="1" applyProtection="1">
      <alignment horizontal="center" vertical="center" wrapText="1"/>
      <protection hidden="1"/>
    </xf>
    <xf numFmtId="12" fontId="43" fillId="27" borderId="12" xfId="0" applyNumberFormat="1" applyFont="1" applyFill="1" applyBorder="1" applyAlignment="1" applyProtection="1">
      <alignment horizontal="right" vertical="center" wrapText="1"/>
      <protection hidden="1"/>
    </xf>
    <xf numFmtId="12" fontId="22" fillId="27" borderId="12" xfId="0" applyNumberFormat="1" applyFont="1" applyFill="1" applyBorder="1" applyAlignment="1" applyProtection="1">
      <alignment horizontal="center" vertical="center" wrapText="1"/>
      <protection hidden="1"/>
    </xf>
    <xf numFmtId="2" fontId="43" fillId="0" borderId="123" xfId="0" applyNumberFormat="1" applyFont="1" applyFill="1" applyBorder="1" applyAlignment="1" applyProtection="1">
      <alignment horizontal="right" vertical="center"/>
      <protection locked="0"/>
    </xf>
    <xf numFmtId="49" fontId="54" fillId="0" borderId="32" xfId="0" applyNumberFormat="1" applyFont="1" applyFill="1" applyBorder="1" applyAlignment="1" applyProtection="1">
      <alignment wrapText="1"/>
      <protection locked="0"/>
    </xf>
    <xf numFmtId="0" fontId="22" fillId="0" borderId="35" xfId="0" applyFont="1" applyFill="1" applyBorder="1" applyAlignment="1" applyProtection="1">
      <alignment horizontal="center" vertical="center" wrapText="1"/>
      <protection locked="0"/>
    </xf>
    <xf numFmtId="2" fontId="57" fillId="27" borderId="35" xfId="0" applyNumberFormat="1" applyFont="1" applyFill="1" applyBorder="1" applyAlignment="1" applyProtection="1">
      <alignment horizontal="center" vertical="center"/>
      <protection hidden="1"/>
    </xf>
    <xf numFmtId="12" fontId="43" fillId="0" borderId="12" xfId="0" applyNumberFormat="1" applyFont="1" applyFill="1" applyBorder="1" applyAlignment="1" applyProtection="1">
      <alignment horizontal="left" vertical="center" wrapText="1" indent="1"/>
      <protection locked="0"/>
    </xf>
    <xf numFmtId="2" fontId="27" fillId="27" borderId="12" xfId="0" applyNumberFormat="1" applyFont="1" applyFill="1" applyBorder="1" applyAlignment="1" applyProtection="1">
      <alignment vertical="center" wrapText="1"/>
      <protection hidden="1"/>
    </xf>
    <xf numFmtId="49" fontId="54" fillId="0" borderId="32" xfId="0" applyNumberFormat="1" applyFont="1" applyFill="1" applyBorder="1" applyAlignment="1" applyProtection="1">
      <alignment horizontal="right" vertical="center" wrapText="1"/>
      <protection locked="0"/>
    </xf>
    <xf numFmtId="0" fontId="22" fillId="0" borderId="21" xfId="0" applyNumberFormat="1" applyFont="1" applyFill="1" applyBorder="1" applyAlignment="1" applyProtection="1">
      <alignment horizontal="center" vertical="center" wrapText="1"/>
      <protection locked="0"/>
    </xf>
    <xf numFmtId="2" fontId="18" fillId="24" borderId="0" xfId="0" applyNumberFormat="1" applyFont="1" applyFill="1" applyBorder="1" applyAlignment="1" applyProtection="1">
      <alignment horizontal="center" vertical="center"/>
      <protection hidden="1"/>
    </xf>
    <xf numFmtId="0" fontId="0" fillId="24" borderId="0" xfId="0" applyNumberFormat="1" applyFont="1" applyFill="1" applyBorder="1" applyAlignment="1" applyProtection="1">
      <alignment horizontal="center" vertical="center"/>
      <protection hidden="1"/>
    </xf>
    <xf numFmtId="0" fontId="73" fillId="24" borderId="0" xfId="0" applyFont="1" applyFill="1" applyBorder="1" applyAlignment="1" applyProtection="1">
      <alignment horizontal="right" vertical="center"/>
      <protection hidden="1"/>
    </xf>
    <xf numFmtId="0" fontId="47" fillId="24" borderId="0" xfId="0" applyFont="1" applyFill="1" applyBorder="1" applyAlignment="1" applyProtection="1">
      <alignment horizontal="center" vertical="center"/>
      <protection hidden="1"/>
    </xf>
    <xf numFmtId="0" fontId="47" fillId="27" borderId="113" xfId="0" applyFont="1" applyFill="1" applyBorder="1" applyAlignment="1" applyProtection="1">
      <alignment wrapText="1"/>
      <protection hidden="1"/>
    </xf>
    <xf numFmtId="0" fontId="8" fillId="0" borderId="0" xfId="0" applyFont="1" applyFill="1" applyBorder="1" applyAlignment="1" applyProtection="1">
      <alignment vertical="center"/>
      <protection hidden="1"/>
    </xf>
    <xf numFmtId="0" fontId="28" fillId="27" borderId="14" xfId="0" applyNumberFormat="1" applyFont="1" applyFill="1" applyBorder="1" applyAlignment="1" applyProtection="1">
      <alignment horizontal="center" vertical="center"/>
      <protection hidden="1"/>
    </xf>
    <xf numFmtId="0" fontId="28" fillId="27" borderId="13" xfId="0" applyNumberFormat="1" applyFont="1" applyFill="1" applyBorder="1" applyAlignment="1" applyProtection="1">
      <alignment horizontal="center" vertical="center" wrapText="1"/>
      <protection hidden="1"/>
    </xf>
    <xf numFmtId="0" fontId="28" fillId="27" borderId="13" xfId="0" applyNumberFormat="1" applyFont="1" applyFill="1" applyBorder="1" applyAlignment="1" applyProtection="1">
      <alignment horizontal="center" vertical="center"/>
      <protection hidden="1"/>
    </xf>
    <xf numFmtId="0" fontId="28" fillId="27" borderId="124" xfId="0" applyNumberFormat="1" applyFont="1" applyFill="1" applyBorder="1" applyAlignment="1" applyProtection="1">
      <alignment horizontal="center" vertical="center"/>
      <protection hidden="1"/>
    </xf>
    <xf numFmtId="0" fontId="83" fillId="0" borderId="95" xfId="0" applyFont="1" applyBorder="1" applyAlignment="1" applyProtection="1">
      <alignment horizontal="center" vertical="center"/>
      <protection locked="0"/>
    </xf>
    <xf numFmtId="0" fontId="47" fillId="27" borderId="125" xfId="0" applyFont="1" applyFill="1" applyBorder="1" applyAlignment="1" applyProtection="1">
      <alignment horizontal="right" vertical="center" wrapText="1" indent="1"/>
      <protection hidden="1"/>
    </xf>
    <xf numFmtId="0" fontId="9" fillId="0" borderId="0" xfId="0" applyFont="1" applyFill="1" applyAlignment="1" applyProtection="1">
      <alignment horizontal="right"/>
      <protection hidden="1"/>
    </xf>
    <xf numFmtId="0" fontId="30" fillId="0" borderId="10" xfId="0" applyNumberFormat="1" applyFont="1" applyFill="1" applyBorder="1" applyAlignment="1" applyProtection="1">
      <alignment horizontal="left" vertical="center" indent="1"/>
      <protection hidden="1"/>
    </xf>
    <xf numFmtId="0" fontId="0" fillId="0" borderId="0" xfId="0" applyBorder="1" applyProtection="1"/>
    <xf numFmtId="0" fontId="19" fillId="29" borderId="0" xfId="0" applyFont="1" applyFill="1" applyAlignment="1" applyProtection="1">
      <alignment vertical="center" wrapText="1"/>
      <protection hidden="1"/>
    </xf>
    <xf numFmtId="0" fontId="51" fillId="0" borderId="0" xfId="0" applyFont="1" applyBorder="1" applyAlignment="1" applyProtection="1">
      <alignment horizontal="right"/>
      <protection hidden="1"/>
    </xf>
    <xf numFmtId="0" fontId="0" fillId="0" borderId="0" xfId="0" applyBorder="1" applyAlignment="1" applyProtection="1">
      <alignment horizontal="center"/>
      <protection hidden="1"/>
    </xf>
    <xf numFmtId="2" fontId="51" fillId="0" borderId="0" xfId="0" applyNumberFormat="1" applyFont="1" applyBorder="1" applyProtection="1">
      <protection hidden="1"/>
    </xf>
    <xf numFmtId="2" fontId="18" fillId="0" borderId="0" xfId="0" applyNumberFormat="1" applyFont="1" applyBorder="1" applyProtection="1">
      <protection hidden="1"/>
    </xf>
    <xf numFmtId="0" fontId="0" fillId="0" borderId="0" xfId="0" applyFill="1" applyBorder="1" applyProtection="1">
      <protection hidden="1"/>
    </xf>
    <xf numFmtId="49" fontId="130" fillId="0" borderId="36" xfId="0" applyNumberFormat="1" applyFont="1" applyFill="1" applyBorder="1" applyAlignment="1" applyProtection="1">
      <alignment vertical="center"/>
      <protection hidden="1"/>
    </xf>
    <xf numFmtId="0" fontId="30" fillId="32" borderId="126" xfId="0" applyNumberFormat="1" applyFont="1" applyFill="1" applyBorder="1" applyAlignment="1" applyProtection="1">
      <alignment horizontal="left" vertical="center" indent="1"/>
      <protection hidden="1"/>
    </xf>
    <xf numFmtId="0" fontId="22" fillId="0" borderId="127" xfId="0" applyFont="1" applyFill="1" applyBorder="1" applyAlignment="1" applyProtection="1">
      <alignment vertical="center"/>
      <protection locked="0"/>
    </xf>
    <xf numFmtId="0" fontId="22" fillId="0" borderId="128" xfId="0" applyNumberFormat="1" applyFont="1" applyFill="1" applyBorder="1" applyAlignment="1" applyProtection="1">
      <alignment horizontal="center" vertical="center"/>
      <protection locked="0"/>
    </xf>
    <xf numFmtId="0" fontId="22" fillId="0" borderId="129" xfId="0" applyNumberFormat="1" applyFont="1" applyFill="1" applyBorder="1" applyAlignment="1" applyProtection="1">
      <alignment horizontal="center" vertical="center"/>
      <protection locked="0"/>
    </xf>
    <xf numFmtId="0" fontId="22" fillId="0" borderId="130" xfId="0" applyNumberFormat="1" applyFont="1" applyFill="1" applyBorder="1" applyAlignment="1" applyProtection="1">
      <alignment horizontal="center" vertical="center"/>
      <protection locked="0"/>
    </xf>
    <xf numFmtId="0" fontId="47" fillId="27" borderId="10" xfId="0" applyFont="1" applyFill="1" applyBorder="1" applyAlignment="1" applyProtection="1">
      <alignment horizontal="right" vertical="center" indent="1"/>
      <protection locked="0" hidden="1"/>
    </xf>
    <xf numFmtId="0" fontId="47" fillId="0" borderId="0" xfId="0" applyFont="1" applyFill="1" applyBorder="1" applyAlignment="1" applyProtection="1">
      <alignment horizontal="right" vertical="center" indent="1"/>
      <protection locked="0" hidden="1"/>
    </xf>
    <xf numFmtId="0" fontId="47" fillId="0" borderId="10" xfId="0" applyFont="1" applyFill="1" applyBorder="1" applyAlignment="1" applyProtection="1">
      <alignment horizontal="right" vertical="center" indent="1"/>
      <protection locked="0" hidden="1"/>
    </xf>
    <xf numFmtId="0" fontId="47" fillId="0" borderId="55" xfId="0" applyFont="1" applyFill="1" applyBorder="1" applyAlignment="1" applyProtection="1">
      <alignment horizontal="right" vertical="center" indent="1"/>
      <protection locked="0" hidden="1"/>
    </xf>
    <xf numFmtId="0" fontId="51" fillId="27" borderId="18" xfId="0" applyFont="1" applyFill="1" applyBorder="1" applyAlignment="1" applyProtection="1">
      <alignment horizontal="right" vertical="center" indent="1"/>
      <protection hidden="1"/>
    </xf>
    <xf numFmtId="0" fontId="19" fillId="27" borderId="83" xfId="0" applyFont="1" applyFill="1" applyBorder="1" applyAlignment="1" applyProtection="1">
      <alignment horizontal="right" vertical="center" indent="1"/>
      <protection hidden="1"/>
    </xf>
    <xf numFmtId="0" fontId="51" fillId="27" borderId="21" xfId="0" applyFont="1" applyFill="1" applyBorder="1" applyAlignment="1" applyProtection="1">
      <alignment horizontal="right" vertical="center" indent="1"/>
      <protection hidden="1"/>
    </xf>
    <xf numFmtId="0" fontId="19" fillId="27" borderId="20" xfId="0" applyFont="1" applyFill="1" applyBorder="1" applyAlignment="1" applyProtection="1">
      <alignment horizontal="right" vertical="center" indent="1"/>
      <protection hidden="1"/>
    </xf>
    <xf numFmtId="0" fontId="22" fillId="0" borderId="119" xfId="0" applyNumberFormat="1" applyFont="1" applyFill="1" applyBorder="1" applyAlignment="1" applyProtection="1">
      <alignment horizontal="center" vertical="center" wrapText="1"/>
      <protection locked="0"/>
    </xf>
    <xf numFmtId="0" fontId="34" fillId="0" borderId="35" xfId="0" applyNumberFormat="1" applyFont="1" applyFill="1" applyBorder="1" applyAlignment="1" applyProtection="1">
      <alignment horizontal="center" vertical="center" wrapText="1"/>
      <protection locked="0"/>
    </xf>
    <xf numFmtId="2" fontId="42" fillId="0" borderId="35" xfId="0" applyNumberFormat="1" applyFont="1" applyFill="1" applyBorder="1" applyAlignment="1" applyProtection="1">
      <alignment vertical="center" wrapText="1"/>
      <protection locked="0"/>
    </xf>
    <xf numFmtId="0" fontId="34" fillId="0" borderId="35" xfId="0" applyFont="1" applyFill="1" applyBorder="1" applyAlignment="1" applyProtection="1">
      <alignment horizontal="left" vertical="center" wrapText="1" indent="1"/>
      <protection locked="0"/>
    </xf>
    <xf numFmtId="1" fontId="74" fillId="24" borderId="14" xfId="0" applyNumberFormat="1" applyFont="1" applyFill="1" applyBorder="1" applyAlignment="1" applyProtection="1">
      <alignment horizontal="center" vertical="center" wrapText="1"/>
      <protection hidden="1"/>
    </xf>
    <xf numFmtId="0" fontId="51" fillId="24" borderId="48" xfId="0" applyNumberFormat="1" applyFont="1" applyFill="1" applyBorder="1" applyAlignment="1" applyProtection="1">
      <alignment horizontal="center" vertical="center"/>
      <protection hidden="1"/>
    </xf>
    <xf numFmtId="2" fontId="51" fillId="24" borderId="117" xfId="0" applyNumberFormat="1" applyFont="1" applyFill="1" applyBorder="1" applyAlignment="1" applyProtection="1">
      <alignment horizontal="center" vertical="center"/>
      <protection hidden="1"/>
    </xf>
    <xf numFmtId="0" fontId="46" fillId="33" borderId="131" xfId="0" applyFont="1" applyFill="1" applyBorder="1" applyAlignment="1" applyProtection="1">
      <alignment horizontal="center" vertical="center"/>
      <protection hidden="1"/>
    </xf>
    <xf numFmtId="0" fontId="51" fillId="33" borderId="132" xfId="0" applyNumberFormat="1" applyFont="1" applyFill="1" applyBorder="1" applyAlignment="1" applyProtection="1">
      <alignment horizontal="center" vertical="center"/>
      <protection hidden="1"/>
    </xf>
    <xf numFmtId="2" fontId="51" fillId="33" borderId="133" xfId="0" applyNumberFormat="1" applyFont="1" applyFill="1" applyBorder="1" applyAlignment="1" applyProtection="1">
      <alignment horizontal="center" vertical="center"/>
      <protection hidden="1"/>
    </xf>
    <xf numFmtId="0" fontId="0" fillId="33" borderId="77" xfId="0" applyFill="1" applyBorder="1" applyProtection="1">
      <protection hidden="1"/>
    </xf>
    <xf numFmtId="0" fontId="18" fillId="33" borderId="80" xfId="0" applyFont="1" applyFill="1" applyBorder="1" applyAlignment="1" applyProtection="1">
      <alignment horizontal="center" vertical="center"/>
      <protection hidden="1"/>
    </xf>
    <xf numFmtId="0" fontId="31" fillId="27" borderId="65" xfId="0" applyNumberFormat="1" applyFont="1" applyFill="1" applyBorder="1" applyAlignment="1" applyProtection="1">
      <alignment horizontal="center" vertical="center"/>
      <protection hidden="1"/>
    </xf>
    <xf numFmtId="0" fontId="31" fillId="27" borderId="96" xfId="0" applyNumberFormat="1" applyFont="1" applyFill="1" applyBorder="1" applyAlignment="1" applyProtection="1">
      <alignment horizontal="center" vertical="center"/>
      <protection hidden="1"/>
    </xf>
    <xf numFmtId="12" fontId="23" fillId="0" borderId="10" xfId="0" applyNumberFormat="1" applyFont="1" applyFill="1" applyBorder="1" applyAlignment="1" applyProtection="1">
      <alignment horizontal="left" vertical="center" wrapText="1"/>
      <protection locked="0"/>
    </xf>
    <xf numFmtId="12" fontId="23" fillId="0" borderId="22" xfId="0" applyNumberFormat="1" applyFont="1" applyFill="1" applyBorder="1" applyAlignment="1" applyProtection="1">
      <alignment horizontal="left" vertical="center" wrapText="1"/>
      <protection locked="0"/>
    </xf>
    <xf numFmtId="0" fontId="0" fillId="0" borderId="80" xfId="0" applyBorder="1" applyProtection="1"/>
    <xf numFmtId="0" fontId="0" fillId="0" borderId="77" xfId="0" applyBorder="1" applyAlignment="1" applyProtection="1">
      <protection hidden="1"/>
    </xf>
    <xf numFmtId="0" fontId="0" fillId="0" borderId="80" xfId="0" applyBorder="1" applyAlignment="1" applyProtection="1">
      <protection hidden="1"/>
    </xf>
    <xf numFmtId="0" fontId="0" fillId="0" borderId="0" xfId="0" applyAlignment="1" applyProtection="1">
      <alignment horizontal="left" vertical="center"/>
    </xf>
    <xf numFmtId="0" fontId="0" fillId="0" borderId="41" xfId="0" applyBorder="1" applyProtection="1"/>
    <xf numFmtId="0" fontId="0" fillId="0" borderId="81" xfId="0" applyBorder="1" applyProtection="1"/>
    <xf numFmtId="0" fontId="0" fillId="0" borderId="57" xfId="0" applyBorder="1" applyProtection="1"/>
    <xf numFmtId="0" fontId="0" fillId="0" borderId="35" xfId="0" applyBorder="1" applyProtection="1"/>
    <xf numFmtId="0" fontId="0" fillId="0" borderId="134" xfId="0" applyBorder="1" applyProtection="1">
      <protection hidden="1"/>
    </xf>
    <xf numFmtId="0" fontId="19" fillId="0" borderId="0" xfId="0" applyFont="1" applyFill="1" applyBorder="1" applyAlignment="1" applyProtection="1">
      <alignment horizontal="center" vertical="center"/>
      <protection hidden="1"/>
    </xf>
    <xf numFmtId="0" fontId="19" fillId="0" borderId="80" xfId="0" applyFont="1" applyFill="1" applyBorder="1" applyAlignment="1" applyProtection="1">
      <alignment horizontal="center" vertical="center"/>
      <protection hidden="1"/>
    </xf>
    <xf numFmtId="0" fontId="20" fillId="0" borderId="0" xfId="0" applyFont="1" applyBorder="1" applyAlignment="1">
      <alignment horizontal="left" vertical="top"/>
    </xf>
    <xf numFmtId="0" fontId="0" fillId="0" borderId="0" xfId="0" applyBorder="1" applyAlignment="1">
      <alignment horizontal="left" vertical="top"/>
    </xf>
    <xf numFmtId="0" fontId="131" fillId="0" borderId="0" xfId="0" applyFont="1" applyBorder="1" applyAlignment="1">
      <alignment horizontal="right"/>
    </xf>
    <xf numFmtId="0" fontId="131" fillId="0" borderId="134" xfId="0" applyFont="1" applyBorder="1" applyAlignment="1" applyProtection="1">
      <protection locked="0"/>
    </xf>
    <xf numFmtId="0" fontId="0" fillId="0" borderId="134" xfId="0" applyBorder="1" applyAlignment="1">
      <alignment vertical="center"/>
    </xf>
    <xf numFmtId="0" fontId="3" fillId="24" borderId="0" xfId="0" applyFont="1" applyFill="1" applyBorder="1" applyAlignment="1" applyProtection="1">
      <alignment horizontal="right"/>
      <protection hidden="1"/>
    </xf>
    <xf numFmtId="49" fontId="132" fillId="0" borderId="0" xfId="0" applyNumberFormat="1" applyFont="1" applyFill="1" applyBorder="1" applyAlignment="1" applyProtection="1">
      <protection locked="0"/>
    </xf>
    <xf numFmtId="0" fontId="3" fillId="0" borderId="0" xfId="0" applyNumberFormat="1" applyFont="1" applyFill="1" applyBorder="1" applyAlignment="1" applyProtection="1">
      <protection hidden="1"/>
    </xf>
    <xf numFmtId="49" fontId="22" fillId="0" borderId="0" xfId="0" applyNumberFormat="1" applyFont="1" applyFill="1" applyBorder="1" applyAlignment="1" applyProtection="1">
      <alignment horizontal="right"/>
    </xf>
    <xf numFmtId="0" fontId="78" fillId="0" borderId="0" xfId="0" applyFont="1" applyFill="1" applyAlignment="1" applyProtection="1">
      <alignment horizontal="left" indent="1"/>
      <protection locked="0"/>
    </xf>
    <xf numFmtId="0" fontId="5" fillId="0" borderId="0" xfId="0" applyNumberFormat="1" applyFont="1" applyFill="1" applyBorder="1" applyAlignment="1" applyProtection="1">
      <alignment vertical="center" wrapText="1"/>
      <protection locked="0" hidden="1"/>
    </xf>
    <xf numFmtId="0" fontId="0" fillId="24" borderId="0" xfId="0" applyFill="1" applyAlignment="1" applyProtection="1">
      <protection hidden="1"/>
    </xf>
    <xf numFmtId="1" fontId="20" fillId="0" borderId="0" xfId="0" applyNumberFormat="1" applyFont="1" applyFill="1" applyBorder="1" applyAlignment="1" applyProtection="1">
      <alignment horizontal="left" vertical="center"/>
    </xf>
    <xf numFmtId="1" fontId="133" fillId="0" borderId="0" xfId="0" applyNumberFormat="1" applyFont="1" applyFill="1" applyBorder="1" applyAlignment="1" applyProtection="1">
      <alignment horizontal="center" vertical="center"/>
    </xf>
    <xf numFmtId="0" fontId="134" fillId="0" borderId="0" xfId="0" applyFont="1" applyFill="1" applyAlignment="1" applyProtection="1"/>
    <xf numFmtId="0" fontId="0" fillId="0" borderId="0" xfId="0" applyFill="1" applyAlignment="1"/>
    <xf numFmtId="0" fontId="0" fillId="0" borderId="0" xfId="0" applyFont="1" applyFill="1" applyProtection="1">
      <protection hidden="1"/>
    </xf>
    <xf numFmtId="1" fontId="0" fillId="0" borderId="0" xfId="0" applyNumberFormat="1" applyFont="1" applyFill="1" applyBorder="1" applyAlignment="1" applyProtection="1">
      <alignment horizontal="center" vertical="center"/>
      <protection locked="0"/>
    </xf>
    <xf numFmtId="0" fontId="0" fillId="0" borderId="0" xfId="0" applyFont="1" applyFill="1" applyAlignment="1" applyProtection="1">
      <protection locked="0"/>
    </xf>
    <xf numFmtId="0" fontId="0" fillId="0" borderId="0" xfId="0" applyFont="1" applyFill="1" applyAlignment="1" applyProtection="1">
      <protection hidden="1"/>
    </xf>
    <xf numFmtId="0" fontId="0" fillId="0" borderId="0" xfId="0" applyFont="1" applyFill="1" applyAlignment="1"/>
    <xf numFmtId="0" fontId="0" fillId="0" borderId="0" xfId="0" applyFont="1" applyFill="1" applyAlignment="1" applyProtection="1">
      <alignment vertical="center"/>
      <protection hidden="1"/>
    </xf>
    <xf numFmtId="0" fontId="0" fillId="0" borderId="0" xfId="0" applyFont="1" applyFill="1" applyAlignment="1">
      <alignment vertical="center"/>
    </xf>
    <xf numFmtId="0" fontId="88" fillId="0" borderId="0" xfId="0" applyFont="1" applyFill="1" applyProtection="1">
      <protection hidden="1"/>
    </xf>
    <xf numFmtId="1" fontId="20" fillId="0" borderId="46" xfId="0" applyNumberFormat="1" applyFont="1" applyFill="1" applyBorder="1" applyAlignment="1" applyProtection="1">
      <alignment horizontal="left" vertical="top"/>
    </xf>
    <xf numFmtId="1" fontId="20" fillId="0" borderId="60" xfId="0" applyNumberFormat="1" applyFont="1" applyFill="1" applyBorder="1" applyAlignment="1" applyProtection="1">
      <alignment horizontal="left" vertical="top"/>
    </xf>
    <xf numFmtId="1" fontId="20" fillId="0" borderId="82" xfId="0" applyNumberFormat="1" applyFont="1" applyFill="1" applyBorder="1" applyAlignment="1" applyProtection="1">
      <alignment horizontal="center" vertical="center"/>
    </xf>
    <xf numFmtId="0" fontId="20" fillId="0" borderId="47" xfId="0" applyFont="1" applyFill="1" applyBorder="1" applyAlignment="1" applyProtection="1"/>
    <xf numFmtId="0" fontId="88" fillId="0" borderId="0" xfId="0" applyFont="1" applyFill="1" applyAlignment="1" applyProtection="1">
      <protection hidden="1"/>
    </xf>
    <xf numFmtId="0" fontId="88" fillId="0" borderId="0" xfId="0" applyFont="1" applyFill="1" applyAlignment="1"/>
    <xf numFmtId="0" fontId="45" fillId="0" borderId="0" xfId="0" applyFont="1" applyFill="1" applyProtection="1">
      <protection hidden="1"/>
    </xf>
    <xf numFmtId="1" fontId="19" fillId="0" borderId="35" xfId="0" applyNumberFormat="1" applyFont="1" applyFill="1" applyBorder="1" applyAlignment="1" applyProtection="1">
      <alignment horizontal="center" vertical="center"/>
      <protection locked="0"/>
    </xf>
    <xf numFmtId="0" fontId="45" fillId="0" borderId="0" xfId="0" applyFont="1" applyFill="1" applyAlignment="1" applyProtection="1">
      <protection hidden="1"/>
    </xf>
    <xf numFmtId="0" fontId="45" fillId="0" borderId="0" xfId="0" applyFont="1" applyFill="1" applyAlignment="1"/>
    <xf numFmtId="0" fontId="20" fillId="0" borderId="47" xfId="0" applyFont="1" applyFill="1" applyBorder="1" applyAlignment="1" applyProtection="1">
      <alignment horizontal="left" vertical="top"/>
      <protection hidden="1"/>
    </xf>
    <xf numFmtId="0" fontId="20" fillId="0" borderId="46" xfId="0" applyFont="1" applyFill="1" applyBorder="1" applyAlignment="1" applyProtection="1">
      <alignment horizontal="left" vertical="top"/>
      <protection hidden="1"/>
    </xf>
    <xf numFmtId="1" fontId="20" fillId="0" borderId="60" xfId="0" applyNumberFormat="1" applyFont="1" applyFill="1" applyBorder="1" applyAlignment="1" applyProtection="1">
      <alignment horizontal="center" vertical="center"/>
    </xf>
    <xf numFmtId="0" fontId="20" fillId="0" borderId="60" xfId="0" applyFont="1" applyFill="1" applyBorder="1" applyAlignment="1" applyProtection="1"/>
    <xf numFmtId="0" fontId="45" fillId="0" borderId="0" xfId="0" applyFont="1" applyFill="1"/>
    <xf numFmtId="0" fontId="20" fillId="0" borderId="0" xfId="0" applyFont="1" applyFill="1" applyProtection="1">
      <protection hidden="1"/>
    </xf>
    <xf numFmtId="0" fontId="20" fillId="0" borderId="46" xfId="0" applyFont="1" applyFill="1" applyBorder="1" applyProtection="1"/>
    <xf numFmtId="0" fontId="20" fillId="0" borderId="60" xfId="0" applyFont="1" applyFill="1" applyBorder="1" applyAlignment="1" applyProtection="1">
      <alignment vertical="center"/>
    </xf>
    <xf numFmtId="0" fontId="20" fillId="0" borderId="82" xfId="0" applyFont="1" applyFill="1" applyBorder="1" applyAlignment="1" applyProtection="1">
      <alignment vertical="center"/>
    </xf>
    <xf numFmtId="0" fontId="20" fillId="0" borderId="82" xfId="0" applyFont="1" applyFill="1" applyBorder="1" applyProtection="1"/>
    <xf numFmtId="0" fontId="20" fillId="0" borderId="0" xfId="0" applyFont="1" applyFill="1"/>
    <xf numFmtId="0" fontId="20" fillId="24" borderId="0" xfId="0" applyFont="1" applyFill="1" applyProtection="1">
      <protection hidden="1"/>
    </xf>
    <xf numFmtId="0" fontId="20" fillId="0" borderId="46" xfId="0" applyFont="1" applyFill="1" applyBorder="1" applyAlignment="1" applyProtection="1">
      <alignment vertical="top"/>
      <protection hidden="1"/>
    </xf>
    <xf numFmtId="0" fontId="20" fillId="0" borderId="82" xfId="0" applyFont="1" applyFill="1" applyBorder="1" applyAlignment="1" applyProtection="1">
      <alignment vertical="top"/>
      <protection hidden="1"/>
    </xf>
    <xf numFmtId="0" fontId="20" fillId="0" borderId="60" xfId="0" applyFont="1" applyFill="1" applyBorder="1" applyAlignment="1" applyProtection="1">
      <alignment vertical="top"/>
      <protection hidden="1"/>
    </xf>
    <xf numFmtId="0" fontId="20" fillId="0" borderId="0" xfId="0" applyFont="1" applyFill="1" applyBorder="1" applyAlignment="1" applyProtection="1">
      <alignment horizontal="left" vertical="top"/>
      <protection hidden="1"/>
    </xf>
    <xf numFmtId="0" fontId="20" fillId="0" borderId="0" xfId="0" applyFont="1" applyProtection="1"/>
    <xf numFmtId="0" fontId="20" fillId="24" borderId="80" xfId="0" applyFont="1" applyFill="1" applyBorder="1" applyProtection="1">
      <protection hidden="1"/>
    </xf>
    <xf numFmtId="0" fontId="20" fillId="24" borderId="0" xfId="0" applyFont="1" applyFill="1"/>
    <xf numFmtId="0" fontId="45" fillId="24" borderId="0" xfId="0" applyFont="1" applyFill="1" applyProtection="1">
      <protection hidden="1"/>
    </xf>
    <xf numFmtId="0" fontId="45" fillId="0" borderId="0" xfId="0" applyFont="1"/>
    <xf numFmtId="0" fontId="0" fillId="24" borderId="0" xfId="0" applyFont="1" applyFill="1" applyProtection="1">
      <protection hidden="1"/>
    </xf>
    <xf numFmtId="0" fontId="0" fillId="0" borderId="0" xfId="0" applyFont="1"/>
    <xf numFmtId="0" fontId="0" fillId="24" borderId="0" xfId="0" applyFont="1" applyFill="1" applyAlignment="1" applyProtection="1">
      <alignment vertical="center"/>
      <protection hidden="1"/>
    </xf>
    <xf numFmtId="0" fontId="0" fillId="0" borderId="0" xfId="0" applyFont="1" applyAlignment="1">
      <alignment vertical="center"/>
    </xf>
    <xf numFmtId="0" fontId="20" fillId="0" borderId="77" xfId="0" applyFont="1" applyBorder="1" applyAlignment="1">
      <alignment vertical="center"/>
    </xf>
    <xf numFmtId="0" fontId="20" fillId="0" borderId="0" xfId="0" applyFont="1" applyBorder="1" applyAlignment="1">
      <alignment vertical="center"/>
    </xf>
    <xf numFmtId="0" fontId="20" fillId="0" borderId="80" xfId="0" applyFont="1" applyBorder="1" applyAlignment="1">
      <alignment vertical="center"/>
    </xf>
    <xf numFmtId="0" fontId="11" fillId="0" borderId="0" xfId="0" applyFont="1"/>
    <xf numFmtId="0" fontId="51" fillId="24" borderId="0" xfId="0" applyFont="1" applyFill="1" applyProtection="1">
      <protection hidden="1"/>
    </xf>
    <xf numFmtId="0" fontId="51" fillId="0" borderId="63" xfId="0" applyFont="1" applyBorder="1" applyProtection="1">
      <protection locked="0"/>
    </xf>
    <xf numFmtId="0" fontId="51" fillId="0" borderId="0" xfId="0" applyFont="1"/>
    <xf numFmtId="0" fontId="51" fillId="0" borderId="61" xfId="0" applyFont="1" applyBorder="1" applyProtection="1">
      <protection locked="0"/>
    </xf>
    <xf numFmtId="0" fontId="51" fillId="0" borderId="93" xfId="0" applyFont="1" applyBorder="1" applyProtection="1">
      <protection locked="0"/>
    </xf>
    <xf numFmtId="0" fontId="20" fillId="0" borderId="47" xfId="0" applyFont="1" applyBorder="1"/>
    <xf numFmtId="0" fontId="20" fillId="0" borderId="46" xfId="0" applyFont="1" applyBorder="1"/>
    <xf numFmtId="0" fontId="0" fillId="0" borderId="82" xfId="0" applyFont="1" applyBorder="1"/>
    <xf numFmtId="0" fontId="0" fillId="0" borderId="60" xfId="0" applyFont="1" applyBorder="1"/>
    <xf numFmtId="0" fontId="0" fillId="0" borderId="35" xfId="0" applyFont="1" applyBorder="1" applyAlignment="1" applyProtection="1">
      <alignment horizontal="center" vertical="center"/>
      <protection locked="0"/>
    </xf>
    <xf numFmtId="0" fontId="20" fillId="0" borderId="60" xfId="0" applyFont="1" applyBorder="1"/>
    <xf numFmtId="0" fontId="19" fillId="35" borderId="48" xfId="0" applyFont="1" applyFill="1" applyBorder="1" applyAlignment="1">
      <alignment vertical="center"/>
    </xf>
    <xf numFmtId="0" fontId="0" fillId="35" borderId="96" xfId="0" applyFont="1" applyFill="1" applyBorder="1" applyAlignment="1">
      <alignment vertical="center"/>
    </xf>
    <xf numFmtId="0" fontId="0" fillId="35" borderId="96" xfId="0" applyFill="1" applyBorder="1" applyAlignment="1">
      <alignment horizontal="right" vertical="center"/>
    </xf>
    <xf numFmtId="0" fontId="0" fillId="35" borderId="55" xfId="0" applyFont="1" applyFill="1" applyBorder="1" applyAlignment="1">
      <alignment vertical="center"/>
    </xf>
    <xf numFmtId="0" fontId="0" fillId="0" borderId="0" xfId="0" applyBorder="1" applyAlignment="1" applyProtection="1">
      <alignment horizontal="center" vertical="center"/>
      <protection locked="0"/>
    </xf>
    <xf numFmtId="0" fontId="45" fillId="0" borderId="81" xfId="0" applyFont="1" applyBorder="1" applyAlignment="1" applyProtection="1">
      <alignment horizontal="center" vertical="center"/>
      <protection locked="0"/>
    </xf>
    <xf numFmtId="0" fontId="45" fillId="0" borderId="35" xfId="0" applyFont="1" applyBorder="1" applyAlignment="1" applyProtection="1">
      <alignment horizontal="center" vertical="center"/>
      <protection locked="0"/>
    </xf>
    <xf numFmtId="0" fontId="0" fillId="0" borderId="77" xfId="0" applyBorder="1" applyAlignment="1">
      <alignment horizontal="left" indent="1"/>
    </xf>
    <xf numFmtId="0" fontId="0" fillId="0" borderId="129" xfId="0" applyBorder="1" applyAlignment="1" applyProtection="1">
      <alignment horizontal="center" vertical="center"/>
      <protection locked="0"/>
    </xf>
    <xf numFmtId="0" fontId="0" fillId="0" borderId="130" xfId="0" applyBorder="1" applyAlignment="1" applyProtection="1">
      <alignment horizontal="center" vertical="center"/>
      <protection locked="0"/>
    </xf>
    <xf numFmtId="0" fontId="0" fillId="0" borderId="41" xfId="0" applyBorder="1" applyAlignment="1">
      <alignment horizontal="left" indent="1"/>
    </xf>
    <xf numFmtId="0" fontId="0" fillId="0" borderId="94" xfId="0" applyBorder="1" applyAlignment="1" applyProtection="1">
      <alignment horizontal="center" vertical="center"/>
      <protection locked="0"/>
    </xf>
    <xf numFmtId="0" fontId="0" fillId="0" borderId="179" xfId="0" applyFont="1" applyFill="1" applyBorder="1" applyAlignment="1">
      <alignment vertical="top"/>
    </xf>
    <xf numFmtId="0" fontId="0" fillId="0" borderId="180" xfId="0" applyFill="1" applyBorder="1"/>
    <xf numFmtId="0" fontId="0" fillId="0" borderId="0" xfId="0" applyAlignment="1">
      <alignment horizontal="left" indent="3"/>
    </xf>
    <xf numFmtId="1" fontId="91" fillId="0" borderId="0" xfId="0" applyNumberFormat="1" applyFont="1" applyFill="1" applyBorder="1" applyAlignment="1" applyProtection="1">
      <alignment vertical="center"/>
      <protection locked="0"/>
    </xf>
    <xf numFmtId="0" fontId="47" fillId="0" borderId="0" xfId="0" applyNumberFormat="1" applyFont="1" applyFill="1" applyBorder="1" applyAlignment="1" applyProtection="1">
      <alignment horizontal="center" vertical="center" wrapText="1"/>
      <protection locked="0" hidden="1"/>
    </xf>
    <xf numFmtId="0" fontId="22" fillId="0" borderId="0" xfId="0" applyFont="1" applyBorder="1" applyAlignment="1" applyProtection="1">
      <alignment vertical="center"/>
      <protection hidden="1"/>
    </xf>
    <xf numFmtId="0" fontId="0" fillId="0" borderId="77" xfId="0" applyBorder="1" applyAlignment="1" applyProtection="1">
      <alignment vertical="center"/>
      <protection hidden="1"/>
    </xf>
    <xf numFmtId="0" fontId="0" fillId="0" borderId="80" xfId="0" applyBorder="1" applyAlignment="1" applyProtection="1">
      <alignment vertical="center"/>
      <protection hidden="1"/>
    </xf>
    <xf numFmtId="0" fontId="0" fillId="0" borderId="41" xfId="0" applyBorder="1" applyAlignment="1" applyProtection="1">
      <alignment vertical="center"/>
    </xf>
    <xf numFmtId="0" fontId="0" fillId="0" borderId="81" xfId="0" applyBorder="1" applyAlignment="1" applyProtection="1">
      <alignment vertical="center"/>
    </xf>
    <xf numFmtId="0" fontId="0" fillId="0" borderId="60" xfId="0" applyBorder="1" applyProtection="1">
      <protection hidden="1"/>
    </xf>
    <xf numFmtId="0" fontId="22" fillId="0" borderId="57" xfId="0" applyNumberFormat="1" applyFont="1" applyFill="1" applyBorder="1" applyAlignment="1" applyProtection="1">
      <alignment horizontal="center" vertical="center"/>
      <protection locked="0"/>
    </xf>
    <xf numFmtId="1" fontId="35" fillId="0" borderId="0" xfId="0" applyNumberFormat="1" applyFont="1" applyFill="1" applyBorder="1" applyAlignment="1" applyProtection="1">
      <alignment horizontal="center" vertical="center"/>
      <protection hidden="1"/>
    </xf>
    <xf numFmtId="0" fontId="35" fillId="0" borderId="0" xfId="0" applyNumberFormat="1" applyFont="1" applyFill="1" applyBorder="1" applyAlignment="1" applyProtection="1">
      <alignment horizontal="center" vertical="center"/>
      <protection hidden="1"/>
    </xf>
    <xf numFmtId="0" fontId="0" fillId="39" borderId="10" xfId="0" applyFill="1" applyBorder="1" applyProtection="1">
      <protection locked="0"/>
    </xf>
    <xf numFmtId="0" fontId="19" fillId="0" borderId="77" xfId="0" applyFont="1" applyFill="1" applyBorder="1" applyAlignment="1" applyProtection="1">
      <alignment vertical="center"/>
      <protection hidden="1"/>
    </xf>
    <xf numFmtId="0" fontId="0" fillId="39" borderId="48" xfId="0" applyFill="1" applyBorder="1" applyProtection="1">
      <protection locked="0" hidden="1"/>
    </xf>
    <xf numFmtId="0" fontId="0" fillId="39" borderId="96" xfId="0" applyFill="1" applyBorder="1" applyProtection="1"/>
    <xf numFmtId="0" fontId="0" fillId="39" borderId="55" xfId="0" applyFill="1" applyBorder="1" applyProtection="1">
      <protection hidden="1"/>
    </xf>
    <xf numFmtId="0" fontId="22" fillId="0" borderId="77" xfId="0" applyNumberFormat="1" applyFont="1" applyFill="1" applyBorder="1" applyAlignment="1" applyProtection="1">
      <alignment horizontal="center" vertical="center"/>
      <protection locked="0"/>
    </xf>
    <xf numFmtId="0" fontId="30" fillId="27" borderId="167" xfId="0" applyNumberFormat="1" applyFont="1" applyFill="1" applyBorder="1" applyAlignment="1" applyProtection="1">
      <alignment horizontal="left" vertical="center" indent="1"/>
      <protection hidden="1"/>
    </xf>
    <xf numFmtId="0" fontId="0" fillId="39" borderId="10" xfId="0" applyFill="1" applyBorder="1" applyAlignment="1" applyProtection="1">
      <alignment horizontal="left" vertical="center" indent="1"/>
      <protection locked="0" hidden="1"/>
    </xf>
    <xf numFmtId="0" fontId="22" fillId="39" borderId="10" xfId="0" applyNumberFormat="1" applyFont="1" applyFill="1" applyBorder="1" applyAlignment="1" applyProtection="1">
      <alignment horizontal="left" vertical="center"/>
      <protection locked="0" hidden="1"/>
    </xf>
    <xf numFmtId="0" fontId="22" fillId="0" borderId="165" xfId="0" applyNumberFormat="1" applyFont="1" applyFill="1" applyBorder="1" applyAlignment="1" applyProtection="1">
      <alignment horizontal="center" vertical="center"/>
      <protection locked="0"/>
    </xf>
    <xf numFmtId="0" fontId="34" fillId="24" borderId="82" xfId="41" applyFont="1" applyFill="1" applyBorder="1" applyAlignment="1" applyProtection="1">
      <alignment horizontal="center" vertical="center"/>
      <protection hidden="1"/>
    </xf>
    <xf numFmtId="0" fontId="34" fillId="24" borderId="82" xfId="41" applyFont="1" applyFill="1" applyBorder="1" applyAlignment="1" applyProtection="1">
      <alignment vertical="center"/>
      <protection hidden="1"/>
    </xf>
    <xf numFmtId="0" fontId="93" fillId="24" borderId="0" xfId="0" applyFont="1" applyFill="1" applyAlignment="1" applyProtection="1">
      <alignment horizontal="center" vertical="center"/>
    </xf>
    <xf numFmtId="0" fontId="9" fillId="24" borderId="0" xfId="0" applyFont="1" applyFill="1" applyAlignment="1" applyProtection="1">
      <alignment horizontal="center" vertical="center"/>
    </xf>
    <xf numFmtId="0" fontId="94" fillId="24" borderId="0" xfId="0" applyFont="1" applyFill="1" applyAlignment="1" applyProtection="1">
      <alignment vertical="center" wrapText="1"/>
    </xf>
    <xf numFmtId="0" fontId="94" fillId="24" borderId="0" xfId="0" applyFont="1" applyFill="1" applyAlignment="1" applyProtection="1">
      <alignment horizontal="center" vertical="center" wrapText="1"/>
    </xf>
    <xf numFmtId="0" fontId="94" fillId="24" borderId="0" xfId="0" applyFont="1" applyFill="1" applyAlignment="1" applyProtection="1">
      <alignment horizontal="left" vertical="center"/>
    </xf>
    <xf numFmtId="0" fontId="95" fillId="24" borderId="0" xfId="0" applyFont="1" applyFill="1" applyAlignment="1" applyProtection="1">
      <alignment vertical="center"/>
    </xf>
    <xf numFmtId="0" fontId="0" fillId="24" borderId="0" xfId="0" applyFont="1" applyFill="1" applyAlignment="1" applyProtection="1">
      <alignment vertical="center"/>
    </xf>
    <xf numFmtId="0" fontId="6" fillId="24" borderId="0" xfId="0" applyFont="1" applyFill="1" applyAlignment="1" applyProtection="1">
      <alignment horizontal="right"/>
    </xf>
    <xf numFmtId="0" fontId="5" fillId="24" borderId="0" xfId="0" applyFont="1" applyFill="1" applyAlignment="1" applyProtection="1">
      <alignment horizontal="center"/>
    </xf>
    <xf numFmtId="0" fontId="5" fillId="24" borderId="0" xfId="0" applyFont="1" applyFill="1" applyAlignment="1" applyProtection="1"/>
    <xf numFmtId="0" fontId="130" fillId="24" borderId="0" xfId="0" applyFont="1" applyFill="1" applyProtection="1"/>
    <xf numFmtId="0" fontId="142" fillId="24" borderId="0" xfId="0" applyFont="1" applyFill="1" applyProtection="1"/>
    <xf numFmtId="0" fontId="19" fillId="24" borderId="0" xfId="0" applyFont="1" applyFill="1" applyProtection="1"/>
    <xf numFmtId="0" fontId="19" fillId="24" borderId="0" xfId="0" applyFont="1" applyFill="1" applyAlignment="1" applyProtection="1">
      <alignment horizontal="left"/>
    </xf>
    <xf numFmtId="0" fontId="98" fillId="24" borderId="0" xfId="0" applyFont="1" applyFill="1" applyProtection="1"/>
    <xf numFmtId="0" fontId="143" fillId="24" borderId="0" xfId="0" applyFont="1" applyFill="1" applyProtection="1"/>
    <xf numFmtId="0" fontId="144" fillId="24" borderId="0" xfId="0" applyFont="1" applyFill="1" applyProtection="1"/>
    <xf numFmtId="0" fontId="37" fillId="25" borderId="168" xfId="0" applyNumberFormat="1" applyFont="1" applyFill="1" applyBorder="1" applyAlignment="1" applyProtection="1">
      <alignment horizontal="center" vertical="center" wrapText="1"/>
      <protection hidden="1"/>
    </xf>
    <xf numFmtId="165" fontId="51" fillId="0" borderId="35" xfId="0" applyNumberFormat="1" applyFont="1" applyFill="1" applyBorder="1" applyAlignment="1" applyProtection="1">
      <alignment horizontal="center" vertical="center"/>
      <protection locked="0"/>
    </xf>
    <xf numFmtId="165" fontId="45" fillId="0" borderId="35" xfId="0" applyNumberFormat="1" applyFont="1" applyBorder="1" applyAlignment="1" applyProtection="1">
      <alignment horizontal="center" vertical="center"/>
      <protection locked="0"/>
    </xf>
    <xf numFmtId="169" fontId="45" fillId="0" borderId="35" xfId="0" applyNumberFormat="1" applyFont="1" applyBorder="1" applyAlignment="1" applyProtection="1">
      <alignment horizontal="center" vertical="center"/>
      <protection locked="0"/>
    </xf>
    <xf numFmtId="0" fontId="22" fillId="27" borderId="169" xfId="0" applyNumberFormat="1" applyFont="1" applyFill="1" applyBorder="1" applyAlignment="1" applyProtection="1">
      <alignment horizontal="center" vertical="center"/>
      <protection hidden="1"/>
    </xf>
    <xf numFmtId="0" fontId="22" fillId="27" borderId="170" xfId="0" applyNumberFormat="1" applyFont="1" applyFill="1" applyBorder="1" applyAlignment="1" applyProtection="1">
      <alignment horizontal="center" vertical="center"/>
      <protection hidden="1"/>
    </xf>
    <xf numFmtId="0" fontId="15" fillId="0" borderId="53" xfId="0" applyFont="1" applyBorder="1" applyAlignment="1" applyProtection="1">
      <alignment vertical="center"/>
      <protection locked="0"/>
    </xf>
    <xf numFmtId="0" fontId="145" fillId="24" borderId="0" xfId="0" applyFont="1" applyFill="1" applyAlignment="1">
      <alignment horizontal="right"/>
    </xf>
    <xf numFmtId="0" fontId="146" fillId="24" borderId="0" xfId="0" quotePrefix="1" applyFont="1" applyFill="1" applyAlignment="1">
      <alignment horizontal="center"/>
    </xf>
    <xf numFmtId="0" fontId="146" fillId="24" borderId="0" xfId="0" applyFont="1" applyFill="1" applyAlignment="1"/>
    <xf numFmtId="0" fontId="0" fillId="24" borderId="190" xfId="0" applyFill="1" applyBorder="1" applyAlignment="1" applyProtection="1">
      <alignment vertical="center"/>
    </xf>
    <xf numFmtId="0" fontId="0" fillId="24" borderId="190" xfId="0" applyFont="1" applyFill="1" applyBorder="1" applyAlignment="1" applyProtection="1">
      <alignment vertical="center"/>
    </xf>
    <xf numFmtId="0" fontId="22" fillId="27" borderId="171" xfId="0" applyNumberFormat="1" applyFont="1" applyFill="1" applyBorder="1" applyAlignment="1" applyProtection="1">
      <alignment horizontal="center" vertical="center"/>
      <protection hidden="1"/>
    </xf>
    <xf numFmtId="0" fontId="22" fillId="0" borderId="172" xfId="0" applyNumberFormat="1" applyFont="1" applyFill="1" applyBorder="1" applyAlignment="1" applyProtection="1">
      <alignment horizontal="center" vertical="center"/>
      <protection locked="0" hidden="1"/>
    </xf>
    <xf numFmtId="0" fontId="22" fillId="0" borderId="173" xfId="0" applyNumberFormat="1" applyFont="1" applyFill="1" applyBorder="1" applyAlignment="1" applyProtection="1">
      <alignment horizontal="center" vertical="center"/>
      <protection locked="0" hidden="1"/>
    </xf>
    <xf numFmtId="0" fontId="31" fillId="27" borderId="69" xfId="0" applyNumberFormat="1" applyFont="1" applyFill="1" applyBorder="1" applyAlignment="1" applyProtection="1">
      <alignment horizontal="right" vertical="center"/>
      <protection hidden="1"/>
    </xf>
    <xf numFmtId="0" fontId="30" fillId="25" borderId="61" xfId="0" applyNumberFormat="1" applyFont="1" applyFill="1" applyBorder="1" applyAlignment="1" applyProtection="1">
      <alignment horizontal="right" vertical="center"/>
      <protection hidden="1"/>
    </xf>
    <xf numFmtId="0" fontId="143" fillId="24" borderId="0" xfId="0" applyFont="1" applyFill="1" applyAlignment="1" applyProtection="1">
      <alignment vertical="top"/>
    </xf>
    <xf numFmtId="0" fontId="45" fillId="24" borderId="0" xfId="0" applyFont="1" applyFill="1" applyAlignment="1" applyProtection="1">
      <alignment vertical="top" wrapText="1"/>
    </xf>
    <xf numFmtId="0" fontId="45" fillId="24" borderId="0" xfId="0" applyFont="1" applyFill="1" applyAlignment="1" applyProtection="1">
      <alignment horizontal="left" vertical="top" wrapText="1"/>
    </xf>
    <xf numFmtId="0" fontId="147" fillId="24" borderId="0" xfId="0" applyFont="1" applyFill="1" applyProtection="1"/>
    <xf numFmtId="0" fontId="45" fillId="24" borderId="0" xfId="0" applyFont="1" applyFill="1" applyAlignment="1" applyProtection="1">
      <alignment horizontal="left" vertical="center" wrapText="1"/>
    </xf>
    <xf numFmtId="0" fontId="45" fillId="24" borderId="0" xfId="0" applyNumberFormat="1" applyFont="1" applyFill="1" applyAlignment="1" applyProtection="1">
      <alignment horizontal="left" vertical="center" wrapText="1"/>
    </xf>
    <xf numFmtId="0" fontId="22" fillId="24" borderId="174" xfId="41" applyFont="1" applyFill="1" applyBorder="1" applyAlignment="1" applyProtection="1">
      <alignment vertical="center"/>
      <protection hidden="1"/>
    </xf>
    <xf numFmtId="0" fontId="34" fillId="24" borderId="60" xfId="41" applyFont="1" applyFill="1" applyBorder="1" applyAlignment="1" applyProtection="1">
      <alignment vertical="center"/>
      <protection hidden="1"/>
    </xf>
    <xf numFmtId="0" fontId="22" fillId="24" borderId="152" xfId="41" applyFont="1" applyFill="1" applyBorder="1" applyAlignment="1" applyProtection="1">
      <alignment vertical="center"/>
      <protection hidden="1"/>
    </xf>
    <xf numFmtId="0" fontId="34" fillId="24" borderId="134" xfId="41" applyFont="1" applyFill="1" applyBorder="1" applyAlignment="1" applyProtection="1">
      <alignment horizontal="center" vertical="center"/>
      <protection hidden="1"/>
    </xf>
    <xf numFmtId="0" fontId="32" fillId="24" borderId="134" xfId="41" applyFont="1" applyFill="1" applyBorder="1" applyAlignment="1" applyProtection="1">
      <alignment vertical="center"/>
      <protection hidden="1"/>
    </xf>
    <xf numFmtId="0" fontId="34" fillId="24" borderId="134" xfId="41" applyFont="1" applyFill="1" applyBorder="1" applyAlignment="1" applyProtection="1">
      <alignment vertical="center"/>
      <protection hidden="1"/>
    </xf>
    <xf numFmtId="0" fontId="34" fillId="24" borderId="81" xfId="41" applyFont="1" applyFill="1" applyBorder="1" applyAlignment="1" applyProtection="1">
      <alignment vertical="center"/>
      <protection hidden="1"/>
    </xf>
    <xf numFmtId="0" fontId="34" fillId="24" borderId="96" xfId="41" applyFont="1" applyFill="1" applyBorder="1" applyAlignment="1" applyProtection="1">
      <alignment vertical="center"/>
      <protection hidden="1"/>
    </xf>
    <xf numFmtId="0" fontId="34" fillId="24" borderId="55" xfId="41" applyFont="1" applyFill="1" applyBorder="1" applyAlignment="1" applyProtection="1">
      <alignment vertical="center"/>
      <protection hidden="1"/>
    </xf>
    <xf numFmtId="0" fontId="22" fillId="24" borderId="118" xfId="41" applyFont="1" applyFill="1" applyBorder="1" applyAlignment="1" applyProtection="1">
      <alignment vertical="center"/>
      <protection hidden="1"/>
    </xf>
    <xf numFmtId="0" fontId="34" fillId="24" borderId="96" xfId="41" applyFont="1" applyFill="1" applyBorder="1" applyAlignment="1" applyProtection="1">
      <alignment horizontal="center" vertical="center"/>
      <protection hidden="1"/>
    </xf>
    <xf numFmtId="0" fontId="34" fillId="24" borderId="138" xfId="41" applyFont="1" applyFill="1" applyBorder="1" applyAlignment="1" applyProtection="1">
      <alignment vertical="center"/>
      <protection hidden="1"/>
    </xf>
    <xf numFmtId="0" fontId="148" fillId="24" borderId="0" xfId="0" applyFont="1" applyFill="1" applyProtection="1"/>
    <xf numFmtId="0" fontId="125" fillId="24" borderId="0" xfId="0" applyFont="1" applyFill="1" applyProtection="1"/>
    <xf numFmtId="0" fontId="126" fillId="24" borderId="0" xfId="0" applyFont="1" applyFill="1" applyProtection="1"/>
    <xf numFmtId="0" fontId="30" fillId="0" borderId="126" xfId="0" applyNumberFormat="1" applyFont="1" applyFill="1" applyBorder="1" applyAlignment="1" applyProtection="1">
      <alignment horizontal="left" vertical="center" indent="1"/>
      <protection locked="0" hidden="1"/>
    </xf>
    <xf numFmtId="0" fontId="30" fillId="0" borderId="175" xfId="0" applyNumberFormat="1" applyFont="1" applyFill="1" applyBorder="1" applyAlignment="1" applyProtection="1">
      <alignment horizontal="left" vertical="center" indent="1"/>
      <protection locked="0" hidden="1"/>
    </xf>
    <xf numFmtId="0" fontId="45" fillId="41" borderId="0" xfId="0" applyFont="1" applyFill="1" applyAlignment="1" applyProtection="1">
      <alignment horizontal="left" vertical="top" wrapText="1"/>
    </xf>
    <xf numFmtId="0" fontId="22" fillId="0" borderId="176" xfId="0" applyNumberFormat="1" applyFont="1" applyFill="1" applyBorder="1" applyAlignment="1" applyProtection="1">
      <alignment horizontal="center" vertical="center"/>
      <protection locked="0" hidden="1"/>
    </xf>
    <xf numFmtId="0" fontId="22" fillId="0" borderId="169" xfId="0" applyNumberFormat="1" applyFont="1" applyFill="1" applyBorder="1" applyAlignment="1" applyProtection="1">
      <alignment horizontal="center" vertical="center"/>
      <protection locked="0" hidden="1"/>
    </xf>
    <xf numFmtId="0" fontId="22" fillId="0" borderId="177" xfId="0" applyNumberFormat="1" applyFont="1" applyFill="1" applyBorder="1" applyAlignment="1" applyProtection="1">
      <alignment horizontal="center" vertical="center"/>
      <protection locked="0" hidden="1"/>
    </xf>
    <xf numFmtId="0" fontId="30" fillId="0" borderId="35" xfId="0" applyNumberFormat="1" applyFont="1" applyFill="1" applyBorder="1" applyAlignment="1" applyProtection="1">
      <alignment horizontal="left" vertical="center" indent="1"/>
      <protection locked="0" hidden="1"/>
    </xf>
    <xf numFmtId="0" fontId="15" fillId="0" borderId="0" xfId="0" applyFont="1" applyAlignment="1">
      <alignment horizontal="left" vertical="center"/>
    </xf>
    <xf numFmtId="0" fontId="37" fillId="27" borderId="0" xfId="0" applyNumberFormat="1" applyFont="1" applyFill="1" applyBorder="1" applyAlignment="1" applyProtection="1">
      <alignment horizontal="left" vertical="center"/>
      <protection hidden="1"/>
    </xf>
    <xf numFmtId="0" fontId="43" fillId="25" borderId="0" xfId="0" applyNumberFormat="1" applyFont="1" applyFill="1" applyBorder="1" applyAlignment="1" applyProtection="1">
      <alignment horizontal="right" vertical="center" indent="1"/>
      <protection hidden="1"/>
    </xf>
    <xf numFmtId="0" fontId="43" fillId="25" borderId="106" xfId="0" applyNumberFormat="1" applyFont="1" applyFill="1" applyBorder="1" applyAlignment="1" applyProtection="1">
      <alignment horizontal="right" vertical="center" indent="1"/>
      <protection hidden="1"/>
    </xf>
    <xf numFmtId="0" fontId="30" fillId="32" borderId="126" xfId="0" applyFont="1" applyFill="1" applyBorder="1" applyAlignment="1" applyProtection="1">
      <alignment horizontal="left" vertical="top" wrapText="1" indent="1"/>
    </xf>
    <xf numFmtId="0" fontId="37" fillId="27" borderId="82" xfId="0" applyNumberFormat="1" applyFont="1" applyFill="1" applyBorder="1" applyAlignment="1" applyProtection="1">
      <alignment horizontal="center" vertical="center"/>
      <protection hidden="1"/>
    </xf>
    <xf numFmtId="0" fontId="30" fillId="32" borderId="178" xfId="0" applyFont="1" applyFill="1" applyBorder="1" applyAlignment="1" applyProtection="1">
      <alignment horizontal="left" vertical="top" wrapText="1" indent="1"/>
    </xf>
    <xf numFmtId="0" fontId="37" fillId="30" borderId="89" xfId="0" applyNumberFormat="1" applyFont="1" applyFill="1" applyBorder="1" applyAlignment="1" applyProtection="1">
      <alignment horizontal="right" vertical="center"/>
      <protection hidden="1"/>
    </xf>
    <xf numFmtId="0" fontId="23" fillId="30" borderId="42" xfId="0" applyNumberFormat="1" applyFont="1" applyFill="1" applyBorder="1" applyAlignment="1" applyProtection="1">
      <alignment horizontal="right" vertical="center"/>
      <protection hidden="1"/>
    </xf>
    <xf numFmtId="0" fontId="37" fillId="25" borderId="80" xfId="0" applyNumberFormat="1" applyFont="1" applyFill="1" applyBorder="1" applyAlignment="1" applyProtection="1">
      <alignment horizontal="right" vertical="center"/>
      <protection hidden="1"/>
    </xf>
    <xf numFmtId="0" fontId="30" fillId="25" borderId="105" xfId="0" applyNumberFormat="1" applyFont="1" applyFill="1" applyBorder="1" applyAlignment="1" applyProtection="1">
      <alignment horizontal="right" vertical="center"/>
      <protection hidden="1"/>
    </xf>
    <xf numFmtId="0" fontId="37" fillId="25" borderId="94" xfId="0" applyNumberFormat="1" applyFont="1" applyFill="1" applyBorder="1" applyAlignment="1" applyProtection="1">
      <alignment horizontal="right" vertical="center"/>
      <protection hidden="1"/>
    </xf>
    <xf numFmtId="0" fontId="30" fillId="25" borderId="35" xfId="0" applyNumberFormat="1" applyFont="1" applyFill="1" applyBorder="1" applyAlignment="1" applyProtection="1">
      <alignment horizontal="right" vertical="center"/>
      <protection hidden="1"/>
    </xf>
    <xf numFmtId="0" fontId="37" fillId="27" borderId="96" xfId="0" applyNumberFormat="1" applyFont="1" applyFill="1" applyBorder="1" applyAlignment="1" applyProtection="1">
      <alignment horizontal="right" vertical="center"/>
      <protection hidden="1"/>
    </xf>
    <xf numFmtId="0" fontId="33" fillId="27" borderId="96" xfId="0" applyNumberFormat="1" applyFont="1" applyFill="1" applyBorder="1" applyAlignment="1" applyProtection="1">
      <alignment horizontal="right" vertical="center"/>
      <protection hidden="1"/>
    </xf>
    <xf numFmtId="0" fontId="31" fillId="27" borderId="65" xfId="0" applyNumberFormat="1" applyFont="1" applyFill="1" applyBorder="1" applyAlignment="1" applyProtection="1">
      <alignment horizontal="right" vertical="center"/>
      <protection hidden="1"/>
    </xf>
    <xf numFmtId="0" fontId="30" fillId="25" borderId="47" xfId="0" applyNumberFormat="1" applyFont="1" applyFill="1" applyBorder="1" applyAlignment="1" applyProtection="1">
      <alignment horizontal="right" vertical="center"/>
      <protection hidden="1"/>
    </xf>
    <xf numFmtId="0" fontId="43" fillId="32" borderId="96" xfId="0" applyNumberFormat="1" applyFont="1" applyFill="1" applyBorder="1" applyAlignment="1" applyProtection="1">
      <alignment vertical="center"/>
      <protection hidden="1"/>
    </xf>
    <xf numFmtId="0" fontId="43" fillId="32" borderId="159" xfId="0" applyNumberFormat="1" applyFont="1" applyFill="1" applyBorder="1" applyAlignment="1" applyProtection="1">
      <alignment vertical="center"/>
      <protection hidden="1"/>
    </xf>
    <xf numFmtId="0" fontId="43" fillId="32" borderId="118" xfId="0" applyNumberFormat="1" applyFont="1" applyFill="1" applyBorder="1" applyAlignment="1" applyProtection="1">
      <alignment horizontal="left" vertical="center" indent="3"/>
      <protection hidden="1"/>
    </xf>
    <xf numFmtId="0" fontId="47" fillId="0" borderId="117" xfId="0" applyFont="1" applyFill="1" applyBorder="1" applyAlignment="1" applyProtection="1">
      <alignment horizontal="right" vertical="center" indent="1"/>
      <protection locked="0" hidden="1"/>
    </xf>
    <xf numFmtId="0" fontId="51" fillId="42" borderId="48" xfId="0" applyFont="1" applyFill="1" applyBorder="1" applyAlignment="1" applyProtection="1">
      <alignment horizontal="center" vertical="center"/>
      <protection locked="0"/>
    </xf>
    <xf numFmtId="0" fontId="45" fillId="42" borderId="48" xfId="0" applyFont="1" applyFill="1" applyBorder="1" applyAlignment="1" applyProtection="1">
      <alignment horizontal="center" vertical="center"/>
      <protection locked="0"/>
    </xf>
    <xf numFmtId="0" fontId="45" fillId="42" borderId="117" xfId="0" applyFont="1" applyFill="1" applyBorder="1" applyAlignment="1" applyProtection="1">
      <alignment horizontal="center" vertical="center"/>
      <protection locked="0"/>
    </xf>
    <xf numFmtId="0" fontId="0" fillId="0" borderId="18" xfId="0" applyFill="1" applyBorder="1" applyAlignment="1" applyProtection="1">
      <alignment horizontal="center"/>
      <protection locked="0" hidden="1"/>
    </xf>
    <xf numFmtId="0" fontId="0" fillId="0" borderId="21" xfId="0" applyFill="1" applyBorder="1" applyAlignment="1" applyProtection="1">
      <alignment horizontal="center"/>
      <protection locked="0" hidden="1"/>
    </xf>
    <xf numFmtId="0" fontId="30" fillId="0" borderId="10" xfId="0" applyNumberFormat="1" applyFont="1" applyFill="1" applyBorder="1" applyAlignment="1" applyProtection="1">
      <alignment horizontal="left" vertical="center"/>
      <protection hidden="1"/>
    </xf>
    <xf numFmtId="0" fontId="47" fillId="0" borderId="117" xfId="0" applyFont="1" applyFill="1" applyBorder="1" applyAlignment="1" applyProtection="1">
      <alignment horizontal="right" vertical="center" indent="1"/>
      <protection hidden="1"/>
    </xf>
    <xf numFmtId="0" fontId="22" fillId="0" borderId="170" xfId="0" applyNumberFormat="1" applyFont="1" applyFill="1" applyBorder="1" applyAlignment="1" applyProtection="1">
      <alignment horizontal="center" vertical="center"/>
      <protection locked="0" hidden="1"/>
    </xf>
    <xf numFmtId="0" fontId="22" fillId="0" borderId="191" xfId="0" applyNumberFormat="1" applyFont="1" applyFill="1" applyBorder="1" applyAlignment="1" applyProtection="1">
      <alignment horizontal="center" vertical="center"/>
      <protection locked="0" hidden="1"/>
    </xf>
    <xf numFmtId="0" fontId="30" fillId="0" borderId="178" xfId="0" applyFont="1" applyFill="1" applyBorder="1" applyAlignment="1" applyProtection="1">
      <alignment horizontal="left" vertical="top" wrapText="1" indent="1"/>
      <protection locked="0"/>
    </xf>
    <xf numFmtId="0" fontId="30" fillId="0" borderId="126" xfId="0" applyFont="1" applyFill="1" applyBorder="1" applyAlignment="1" applyProtection="1">
      <alignment horizontal="left" vertical="top" wrapText="1" indent="1"/>
      <protection locked="0"/>
    </xf>
    <xf numFmtId="0" fontId="30" fillId="0" borderId="192" xfId="0" applyFont="1" applyFill="1" applyBorder="1" applyAlignment="1" applyProtection="1">
      <alignment horizontal="left" vertical="top" wrapText="1" indent="1"/>
      <protection locked="0"/>
    </xf>
    <xf numFmtId="0" fontId="30" fillId="0" borderId="193" xfId="0" applyFont="1" applyFill="1" applyBorder="1" applyAlignment="1" applyProtection="1">
      <alignment horizontal="left" vertical="top" wrapText="1" indent="1"/>
      <protection locked="0"/>
    </xf>
    <xf numFmtId="0" fontId="30" fillId="0" borderId="36" xfId="0" applyNumberFormat="1" applyFont="1" applyFill="1" applyBorder="1" applyAlignment="1" applyProtection="1">
      <alignment horizontal="left" vertical="center" indent="1"/>
      <protection locked="0"/>
    </xf>
    <xf numFmtId="0" fontId="0" fillId="0" borderId="80" xfId="0" applyFill="1" applyBorder="1" applyAlignment="1" applyProtection="1">
      <alignment horizontal="left" indent="1"/>
      <protection locked="0" hidden="1"/>
    </xf>
    <xf numFmtId="0" fontId="31" fillId="27" borderId="92" xfId="0" applyNumberFormat="1" applyFont="1" applyFill="1" applyBorder="1" applyAlignment="1" applyProtection="1">
      <alignment horizontal="right" vertical="center"/>
      <protection hidden="1"/>
    </xf>
    <xf numFmtId="0" fontId="31" fillId="27" borderId="97" xfId="0" applyNumberFormat="1" applyFont="1" applyFill="1" applyBorder="1" applyAlignment="1" applyProtection="1">
      <alignment horizontal="right" vertical="center"/>
      <protection hidden="1"/>
    </xf>
    <xf numFmtId="0" fontId="30" fillId="25" borderId="66" xfId="0" applyNumberFormat="1" applyFont="1" applyFill="1" applyBorder="1" applyAlignment="1" applyProtection="1">
      <alignment horizontal="right" vertical="center"/>
      <protection hidden="1"/>
    </xf>
    <xf numFmtId="0" fontId="35" fillId="0" borderId="0" xfId="0" applyNumberFormat="1" applyFont="1" applyFill="1" applyBorder="1" applyAlignment="1" applyProtection="1">
      <alignment horizontal="center" vertical="center"/>
      <protection hidden="1"/>
    </xf>
    <xf numFmtId="0" fontId="16" fillId="0" borderId="0" xfId="0" applyFont="1" applyAlignment="1">
      <alignment vertical="top" wrapText="1"/>
    </xf>
    <xf numFmtId="0" fontId="34" fillId="0" borderId="0" xfId="0" applyFont="1" applyAlignment="1">
      <alignment vertical="top" wrapText="1"/>
    </xf>
    <xf numFmtId="0" fontId="37" fillId="25" borderId="194" xfId="0" applyNumberFormat="1" applyFont="1" applyFill="1" applyBorder="1" applyAlignment="1" applyProtection="1">
      <alignment horizontal="center" vertical="center"/>
      <protection hidden="1"/>
    </xf>
    <xf numFmtId="0" fontId="37" fillId="25" borderId="105" xfId="0" applyNumberFormat="1" applyFont="1" applyFill="1" applyBorder="1" applyAlignment="1" applyProtection="1">
      <alignment horizontal="center" vertical="center"/>
      <protection hidden="1"/>
    </xf>
    <xf numFmtId="0" fontId="37" fillId="25" borderId="195" xfId="0" applyNumberFormat="1" applyFont="1" applyFill="1" applyBorder="1" applyAlignment="1" applyProtection="1">
      <alignment horizontal="center" vertical="center"/>
      <protection hidden="1"/>
    </xf>
    <xf numFmtId="0" fontId="0" fillId="39" borderId="77" xfId="0" applyFill="1" applyBorder="1" applyProtection="1">
      <protection hidden="1"/>
    </xf>
    <xf numFmtId="0" fontId="18" fillId="39" borderId="80" xfId="0" applyFont="1" applyFill="1" applyBorder="1" applyAlignment="1" applyProtection="1">
      <alignment horizontal="center" vertical="center"/>
      <protection hidden="1"/>
    </xf>
    <xf numFmtId="2" fontId="28" fillId="0" borderId="10" xfId="0" applyNumberFormat="1" applyFont="1" applyFill="1" applyBorder="1" applyAlignment="1" applyProtection="1">
      <alignment horizontal="left" vertical="center" wrapText="1"/>
      <protection locked="0"/>
    </xf>
    <xf numFmtId="0" fontId="28" fillId="27" borderId="14" xfId="0" applyNumberFormat="1" applyFont="1" applyFill="1" applyBorder="1" applyAlignment="1" applyProtection="1">
      <alignment horizontal="center" vertical="center" wrapText="1"/>
      <protection hidden="1"/>
    </xf>
    <xf numFmtId="0" fontId="22" fillId="0" borderId="41" xfId="0" applyNumberFormat="1" applyFont="1" applyFill="1" applyBorder="1" applyAlignment="1" applyProtection="1">
      <alignment horizontal="center" vertical="center"/>
      <protection locked="0"/>
    </xf>
    <xf numFmtId="0" fontId="31" fillId="27" borderId="68" xfId="0" applyNumberFormat="1" applyFont="1" applyFill="1" applyBorder="1" applyAlignment="1" applyProtection="1">
      <alignment horizontal="right" vertical="center"/>
      <protection hidden="1"/>
    </xf>
    <xf numFmtId="0" fontId="30" fillId="25" borderId="57" xfId="0" applyNumberFormat="1" applyFont="1" applyFill="1" applyBorder="1" applyAlignment="1" applyProtection="1">
      <alignment horizontal="right" vertical="center"/>
      <protection hidden="1"/>
    </xf>
    <xf numFmtId="0" fontId="30" fillId="25" borderId="93" xfId="0" applyNumberFormat="1" applyFont="1" applyFill="1" applyBorder="1" applyAlignment="1" applyProtection="1">
      <alignment horizontal="right" vertical="center"/>
      <protection hidden="1"/>
    </xf>
    <xf numFmtId="170" fontId="28" fillId="24" borderId="45" xfId="64" applyNumberFormat="1" applyFont="1" applyFill="1" applyBorder="1" applyAlignment="1" applyProtection="1">
      <alignment horizontal="right" vertical="center"/>
      <protection hidden="1"/>
    </xf>
    <xf numFmtId="4" fontId="27" fillId="27" borderId="47" xfId="41" applyNumberFormat="1" applyFont="1" applyFill="1" applyBorder="1" applyAlignment="1" applyProtection="1">
      <alignment horizontal="right" vertical="center"/>
      <protection locked="0"/>
    </xf>
    <xf numFmtId="4" fontId="27" fillId="27" borderId="35" xfId="41" applyNumberFormat="1" applyFont="1" applyFill="1" applyBorder="1" applyAlignment="1" applyProtection="1">
      <alignment horizontal="right" vertical="center"/>
      <protection locked="0"/>
    </xf>
    <xf numFmtId="0" fontId="2" fillId="24" borderId="0" xfId="41" applyFill="1" applyProtection="1">
      <protection hidden="1"/>
    </xf>
    <xf numFmtId="0" fontId="2" fillId="24" borderId="0" xfId="41" applyNumberFormat="1" applyFill="1" applyProtection="1">
      <protection hidden="1"/>
    </xf>
    <xf numFmtId="0" fontId="2" fillId="24" borderId="0" xfId="41" applyFill="1" applyAlignment="1" applyProtection="1">
      <alignment horizontal="right" vertical="center"/>
      <protection hidden="1"/>
    </xf>
    <xf numFmtId="0" fontId="2" fillId="24" borderId="0" xfId="41" applyFill="1"/>
    <xf numFmtId="0" fontId="17" fillId="24" borderId="0" xfId="41" applyFont="1" applyFill="1" applyProtection="1">
      <protection hidden="1"/>
    </xf>
    <xf numFmtId="1" fontId="9" fillId="24" borderId="0" xfId="41" applyNumberFormat="1" applyFont="1" applyFill="1" applyAlignment="1" applyProtection="1">
      <protection hidden="1"/>
    </xf>
    <xf numFmtId="0" fontId="9" fillId="24" borderId="0" xfId="41" applyFont="1" applyFill="1" applyAlignment="1" applyProtection="1">
      <protection hidden="1"/>
    </xf>
    <xf numFmtId="0" fontId="2" fillId="24" borderId="0" xfId="41" applyFill="1" applyAlignment="1" applyProtection="1">
      <alignment horizontal="center"/>
      <protection hidden="1"/>
    </xf>
    <xf numFmtId="0" fontId="27" fillId="24" borderId="0" xfId="41" applyFont="1" applyFill="1" applyAlignment="1" applyProtection="1">
      <alignment horizontal="justify" vertical="center" wrapText="1"/>
      <protection hidden="1"/>
    </xf>
    <xf numFmtId="0" fontId="34" fillId="24" borderId="18" xfId="41" applyFont="1" applyFill="1" applyBorder="1" applyAlignment="1" applyProtection="1">
      <alignment horizontal="center" vertical="center" wrapText="1"/>
      <protection hidden="1"/>
    </xf>
    <xf numFmtId="0" fontId="34" fillId="24" borderId="10" xfId="41" applyFont="1" applyFill="1" applyBorder="1" applyAlignment="1" applyProtection="1">
      <alignment horizontal="center" vertical="center" wrapText="1"/>
      <protection hidden="1"/>
    </xf>
    <xf numFmtId="0" fontId="34" fillId="24" borderId="196" xfId="41" applyFont="1" applyFill="1" applyBorder="1" applyAlignment="1" applyProtection="1">
      <alignment horizontal="center" vertical="center"/>
      <protection hidden="1"/>
    </xf>
    <xf numFmtId="0" fontId="34" fillId="24" borderId="199" xfId="41" applyFont="1" applyFill="1" applyBorder="1" applyAlignment="1" applyProtection="1">
      <alignment vertical="center"/>
      <protection hidden="1"/>
    </xf>
    <xf numFmtId="0" fontId="135" fillId="24" borderId="197" xfId="41" applyFont="1" applyFill="1" applyBorder="1" applyAlignment="1" applyProtection="1">
      <alignment horizontal="right" vertical="center"/>
      <protection hidden="1"/>
    </xf>
    <xf numFmtId="4" fontId="22" fillId="27" borderId="10" xfId="41" applyNumberFormat="1" applyFont="1" applyFill="1" applyBorder="1" applyAlignment="1" applyProtection="1">
      <alignment horizontal="right" vertical="center"/>
      <protection locked="0"/>
    </xf>
    <xf numFmtId="4" fontId="22" fillId="27" borderId="55" xfId="41" applyNumberFormat="1" applyFont="1" applyFill="1" applyBorder="1" applyAlignment="1" applyProtection="1">
      <alignment horizontal="right" vertical="center"/>
      <protection locked="0"/>
    </xf>
    <xf numFmtId="170" fontId="23" fillId="24" borderId="33" xfId="64" applyNumberFormat="1" applyFont="1" applyFill="1" applyBorder="1" applyAlignment="1" applyProtection="1">
      <alignment vertical="center"/>
      <protection hidden="1"/>
    </xf>
    <xf numFmtId="0" fontId="34" fillId="24" borderId="174" xfId="41" applyFont="1" applyFill="1" applyBorder="1" applyAlignment="1" applyProtection="1">
      <alignment horizontal="center" vertical="center"/>
      <protection hidden="1"/>
    </xf>
    <xf numFmtId="0" fontId="34" fillId="24" borderId="152" xfId="41" applyFont="1" applyFill="1" applyBorder="1" applyAlignment="1" applyProtection="1">
      <alignment horizontal="center" vertical="center"/>
      <protection hidden="1"/>
    </xf>
    <xf numFmtId="0" fontId="22" fillId="24" borderId="39" xfId="41" applyFont="1" applyFill="1" applyBorder="1" applyAlignment="1" applyProtection="1">
      <alignment vertical="center"/>
      <protection hidden="1"/>
    </xf>
    <xf numFmtId="0" fontId="34" fillId="24" borderId="0" xfId="41" applyFont="1" applyFill="1" applyBorder="1" applyAlignment="1" applyProtection="1">
      <alignment horizontal="center" vertical="center"/>
      <protection hidden="1"/>
    </xf>
    <xf numFmtId="2" fontId="28" fillId="36" borderId="201" xfId="41" applyNumberFormat="1" applyFont="1" applyFill="1" applyBorder="1" applyAlignment="1" applyProtection="1">
      <alignment horizontal="center" vertical="center"/>
    </xf>
    <xf numFmtId="2" fontId="2" fillId="24" borderId="0" xfId="41" applyNumberFormat="1" applyFill="1"/>
    <xf numFmtId="4" fontId="27" fillId="27" borderId="10" xfId="41" applyNumberFormat="1" applyFont="1" applyFill="1" applyBorder="1" applyAlignment="1" applyProtection="1">
      <alignment horizontal="right" vertical="center"/>
      <protection locked="0"/>
    </xf>
    <xf numFmtId="170" fontId="28" fillId="24" borderId="33" xfId="64" applyNumberFormat="1" applyFont="1" applyFill="1" applyBorder="1" applyAlignment="1" applyProtection="1">
      <alignment horizontal="right" vertical="center"/>
      <protection hidden="1"/>
    </xf>
    <xf numFmtId="0" fontId="22" fillId="24" borderId="139" xfId="41" applyFont="1" applyFill="1" applyBorder="1" applyAlignment="1" applyProtection="1">
      <alignment vertical="center"/>
      <protection hidden="1"/>
    </xf>
    <xf numFmtId="0" fontId="34" fillId="24" borderId="36" xfId="41" applyFont="1" applyFill="1" applyBorder="1" applyAlignment="1" applyProtection="1">
      <alignment horizontal="center" vertical="center"/>
      <protection hidden="1"/>
    </xf>
    <xf numFmtId="0" fontId="34" fillId="24" borderId="118" xfId="41" applyFont="1" applyFill="1" applyBorder="1" applyAlignment="1" applyProtection="1">
      <alignment horizontal="right"/>
      <protection hidden="1"/>
    </xf>
    <xf numFmtId="0" fontId="22" fillId="24" borderId="96" xfId="41" applyNumberFormat="1" applyFont="1" applyFill="1" applyBorder="1" applyAlignment="1" applyProtection="1">
      <alignment horizontal="left" vertical="center" wrapText="1"/>
      <protection hidden="1"/>
    </xf>
    <xf numFmtId="0" fontId="34" fillId="24" borderId="96" xfId="41" applyNumberFormat="1" applyFont="1" applyFill="1" applyBorder="1" applyAlignment="1" applyProtection="1">
      <alignment horizontal="left" vertical="center"/>
      <protection hidden="1"/>
    </xf>
    <xf numFmtId="0" fontId="34" fillId="24" borderId="55" xfId="41" applyFont="1" applyFill="1" applyBorder="1" applyProtection="1">
      <protection hidden="1"/>
    </xf>
    <xf numFmtId="4" fontId="151" fillId="0" borderId="10" xfId="41" applyNumberFormat="1" applyFont="1" applyFill="1" applyBorder="1" applyAlignment="1" applyProtection="1">
      <alignment horizontal="right" vertical="center"/>
      <protection hidden="1"/>
    </xf>
    <xf numFmtId="4" fontId="151" fillId="24" borderId="33" xfId="64" applyNumberFormat="1" applyFont="1" applyFill="1" applyBorder="1" applyAlignment="1" applyProtection="1">
      <alignment vertical="center"/>
      <protection hidden="1"/>
    </xf>
    <xf numFmtId="0" fontId="2" fillId="24" borderId="0" xfId="41" applyFill="1" applyAlignment="1">
      <alignment vertical="center"/>
    </xf>
    <xf numFmtId="170" fontId="46" fillId="24" borderId="33" xfId="41" applyNumberFormat="1" applyFont="1" applyFill="1" applyBorder="1" applyAlignment="1" applyProtection="1">
      <alignment vertical="center"/>
      <protection hidden="1"/>
    </xf>
    <xf numFmtId="170" fontId="28" fillId="24" borderId="33" xfId="64" applyNumberFormat="1" applyFont="1" applyFill="1" applyBorder="1" applyAlignment="1" applyProtection="1">
      <alignment vertical="center"/>
      <protection hidden="1"/>
    </xf>
    <xf numFmtId="0" fontId="36" fillId="24" borderId="0" xfId="41" applyFont="1" applyFill="1" applyAlignment="1" applyProtection="1">
      <alignment vertical="center"/>
      <protection hidden="1"/>
    </xf>
    <xf numFmtId="0" fontId="22" fillId="24" borderId="0" xfId="41" applyFont="1" applyFill="1" applyAlignment="1" applyProtection="1">
      <alignment vertical="center"/>
      <protection hidden="1"/>
    </xf>
    <xf numFmtId="44" fontId="22" fillId="24" borderId="0" xfId="64" applyFont="1" applyFill="1" applyAlignment="1" applyProtection="1">
      <alignment vertical="center"/>
      <protection hidden="1"/>
    </xf>
    <xf numFmtId="0" fontId="53" fillId="24" borderId="0" xfId="41" applyFont="1" applyFill="1" applyAlignment="1" applyProtection="1">
      <alignment horizontal="right" vertical="top"/>
      <protection hidden="1"/>
    </xf>
    <xf numFmtId="0" fontId="26" fillId="24" borderId="0" xfId="41" applyFont="1" applyFill="1" applyAlignment="1" applyProtection="1">
      <alignment vertical="top"/>
      <protection hidden="1"/>
    </xf>
    <xf numFmtId="0" fontId="26" fillId="24" borderId="0" xfId="41" applyFont="1" applyFill="1" applyProtection="1">
      <protection hidden="1"/>
    </xf>
    <xf numFmtId="0" fontId="22" fillId="24" borderId="0" xfId="41" applyFont="1" applyFill="1" applyProtection="1">
      <protection hidden="1"/>
    </xf>
    <xf numFmtId="0" fontId="136" fillId="37" borderId="0" xfId="41" applyFont="1" applyFill="1" applyBorder="1" applyAlignment="1">
      <alignment horizontal="right"/>
    </xf>
    <xf numFmtId="44" fontId="22" fillId="24" borderId="137" xfId="64" applyFont="1" applyFill="1" applyBorder="1" applyAlignment="1" applyProtection="1"/>
    <xf numFmtId="0" fontId="22" fillId="24" borderId="137" xfId="41" applyFont="1" applyFill="1" applyBorder="1" applyProtection="1">
      <protection locked="0"/>
    </xf>
    <xf numFmtId="44" fontId="22" fillId="24" borderId="0" xfId="64" applyFont="1" applyFill="1" applyBorder="1" applyAlignment="1" applyProtection="1">
      <protection hidden="1"/>
    </xf>
    <xf numFmtId="44" fontId="22" fillId="24" borderId="137" xfId="64" applyFont="1" applyFill="1" applyBorder="1" applyAlignment="1" applyProtection="1">
      <protection hidden="1"/>
    </xf>
    <xf numFmtId="0" fontId="34" fillId="24" borderId="0" xfId="41" applyFont="1" applyFill="1" applyBorder="1" applyAlignment="1" applyProtection="1">
      <alignment horizontal="center" vertical="top"/>
      <protection hidden="1"/>
    </xf>
    <xf numFmtId="0" fontId="22" fillId="24" borderId="0" xfId="41" applyFont="1" applyFill="1" applyBorder="1" applyAlignment="1" applyProtection="1">
      <protection hidden="1"/>
    </xf>
    <xf numFmtId="0" fontId="34" fillId="24" borderId="136" xfId="41" applyFont="1" applyFill="1" applyBorder="1" applyAlignment="1" applyProtection="1">
      <alignment horizontal="center" vertical="top"/>
      <protection hidden="1"/>
    </xf>
    <xf numFmtId="0" fontId="149" fillId="24" borderId="0" xfId="0" applyFont="1" applyFill="1" applyAlignment="1" applyProtection="1">
      <alignment horizontal="left" vertical="center" wrapText="1"/>
    </xf>
    <xf numFmtId="0" fontId="22" fillId="0" borderId="57" xfId="0" applyNumberFormat="1" applyFont="1" applyFill="1" applyBorder="1" applyAlignment="1" applyProtection="1">
      <alignment horizontal="center" vertical="center"/>
      <protection locked="0"/>
    </xf>
    <xf numFmtId="1" fontId="35" fillId="0" borderId="0" xfId="0" applyNumberFormat="1" applyFont="1" applyFill="1" applyBorder="1" applyAlignment="1" applyProtection="1">
      <alignment horizontal="center" vertical="center"/>
      <protection hidden="1"/>
    </xf>
    <xf numFmtId="0" fontId="35" fillId="0" borderId="0" xfId="0" applyNumberFormat="1" applyFont="1" applyFill="1" applyBorder="1" applyAlignment="1" applyProtection="1">
      <alignment horizontal="center" vertical="center"/>
      <protection hidden="1"/>
    </xf>
    <xf numFmtId="0" fontId="16" fillId="0" borderId="0" xfId="0" applyFont="1" applyAlignment="1">
      <alignment vertical="top" wrapText="1"/>
    </xf>
    <xf numFmtId="0" fontId="34" fillId="0" borderId="0" xfId="0" applyFont="1" applyAlignment="1">
      <alignment vertical="top" wrapText="1"/>
    </xf>
    <xf numFmtId="0" fontId="153" fillId="0" borderId="0" xfId="0" applyFont="1" applyAlignment="1">
      <alignment horizontal="right" vertical="top"/>
    </xf>
    <xf numFmtId="0" fontId="22" fillId="42" borderId="64" xfId="0" applyNumberFormat="1" applyFont="1" applyFill="1" applyBorder="1" applyAlignment="1" applyProtection="1">
      <alignment horizontal="center" vertical="center"/>
      <protection locked="0"/>
    </xf>
    <xf numFmtId="0" fontId="22" fillId="42" borderId="99" xfId="0" applyNumberFormat="1" applyFont="1" applyFill="1" applyBorder="1" applyAlignment="1" applyProtection="1">
      <alignment horizontal="center" vertical="center"/>
      <protection locked="0"/>
    </xf>
    <xf numFmtId="0" fontId="22" fillId="42" borderId="77" xfId="0" applyNumberFormat="1" applyFont="1" applyFill="1" applyBorder="1" applyAlignment="1" applyProtection="1">
      <alignment horizontal="center" vertical="center"/>
      <protection locked="0"/>
    </xf>
    <xf numFmtId="0" fontId="22" fillId="42" borderId="107" xfId="0" applyNumberFormat="1" applyFont="1" applyFill="1" applyBorder="1" applyAlignment="1" applyProtection="1">
      <alignment horizontal="center" vertical="center"/>
      <protection locked="0"/>
    </xf>
    <xf numFmtId="0" fontId="22" fillId="42" borderId="62" xfId="0" applyNumberFormat="1" applyFont="1" applyFill="1" applyBorder="1" applyAlignment="1" applyProtection="1">
      <alignment horizontal="center" vertical="center"/>
      <protection locked="0"/>
    </xf>
    <xf numFmtId="0" fontId="22" fillId="42" borderId="67" xfId="0" applyNumberFormat="1" applyFont="1" applyFill="1" applyBorder="1" applyAlignment="1" applyProtection="1">
      <alignment horizontal="center" vertical="center"/>
      <protection locked="0"/>
    </xf>
    <xf numFmtId="0" fontId="0" fillId="43" borderId="0" xfId="0" applyFill="1" applyProtection="1"/>
    <xf numFmtId="0" fontId="0" fillId="44" borderId="0" xfId="0" applyFill="1" applyProtection="1"/>
    <xf numFmtId="0" fontId="0" fillId="38" borderId="0" xfId="0" applyFill="1" applyProtection="1"/>
    <xf numFmtId="0" fontId="19" fillId="24" borderId="0" xfId="0" applyFont="1" applyFill="1" applyAlignment="1">
      <alignment horizontal="left" vertical="center" indent="1"/>
    </xf>
    <xf numFmtId="0" fontId="19" fillId="24" borderId="0" xfId="0" applyFont="1" applyFill="1" applyAlignment="1" applyProtection="1">
      <alignment horizontal="left" indent="1"/>
    </xf>
    <xf numFmtId="0" fontId="0" fillId="42" borderId="117" xfId="0" applyFill="1" applyBorder="1" applyAlignment="1" applyProtection="1">
      <alignment horizontal="center"/>
      <protection locked="0"/>
    </xf>
    <xf numFmtId="0" fontId="19" fillId="0" borderId="0" xfId="0" applyFont="1" applyFill="1" applyBorder="1" applyAlignment="1" applyProtection="1">
      <alignment horizontal="right"/>
    </xf>
    <xf numFmtId="0" fontId="22" fillId="0" borderId="57" xfId="0" applyNumberFormat="1" applyFont="1" applyFill="1" applyBorder="1" applyAlignment="1" applyProtection="1">
      <alignment horizontal="center" vertical="center"/>
      <protection locked="0"/>
    </xf>
    <xf numFmtId="0" fontId="16" fillId="0" borderId="0" xfId="0" applyFont="1" applyAlignment="1">
      <alignment vertical="top" wrapText="1"/>
    </xf>
    <xf numFmtId="1" fontId="35" fillId="0" borderId="0" xfId="0" applyNumberFormat="1" applyFont="1" applyFill="1" applyBorder="1" applyAlignment="1" applyProtection="1">
      <alignment horizontal="center" vertical="center"/>
      <protection hidden="1"/>
    </xf>
    <xf numFmtId="0" fontId="35" fillId="0" borderId="0" xfId="0" applyNumberFormat="1" applyFont="1" applyFill="1" applyBorder="1" applyAlignment="1" applyProtection="1">
      <alignment horizontal="center" vertical="center"/>
      <protection hidden="1"/>
    </xf>
    <xf numFmtId="0" fontId="34" fillId="0" borderId="0" xfId="0" applyFont="1" applyAlignment="1">
      <alignment vertical="top" wrapText="1"/>
    </xf>
    <xf numFmtId="0" fontId="155" fillId="32" borderId="126" xfId="0" applyFont="1" applyFill="1" applyBorder="1" applyAlignment="1" applyProtection="1">
      <alignment horizontal="left" vertical="top" wrapText="1" indent="1"/>
    </xf>
    <xf numFmtId="0" fontId="22" fillId="32" borderId="97" xfId="0" applyNumberFormat="1" applyFont="1" applyFill="1" applyBorder="1" applyAlignment="1" applyProtection="1">
      <alignment horizontal="center" vertical="center"/>
    </xf>
    <xf numFmtId="0" fontId="2" fillId="0" borderId="0" xfId="68" applyNumberFormat="1" applyFont="1" applyFill="1" applyBorder="1" applyAlignment="1" applyProtection="1">
      <alignment vertical="center"/>
    </xf>
    <xf numFmtId="0" fontId="2" fillId="0" borderId="0" xfId="68" applyNumberFormat="1" applyFont="1" applyFill="1" applyBorder="1" applyAlignment="1" applyProtection="1">
      <alignment vertical="center"/>
      <protection locked="0"/>
    </xf>
    <xf numFmtId="0" fontId="45" fillId="0" borderId="0" xfId="68" applyNumberFormat="1" applyFont="1" applyFill="1" applyBorder="1" applyAlignment="1" applyProtection="1">
      <alignment vertical="center"/>
    </xf>
    <xf numFmtId="0" fontId="45" fillId="0" borderId="0" xfId="68" applyNumberFormat="1" applyFont="1" applyFill="1" applyBorder="1" applyAlignment="1" applyProtection="1">
      <alignment vertical="center"/>
      <protection locked="0"/>
    </xf>
    <xf numFmtId="0" fontId="47" fillId="0" borderId="134" xfId="68" applyNumberFormat="1" applyFont="1" applyFill="1" applyBorder="1" applyAlignment="1" applyProtection="1">
      <alignment vertical="center"/>
      <protection locked="0"/>
    </xf>
    <xf numFmtId="14" fontId="160" fillId="0" borderId="0" xfId="0" applyNumberFormat="1" applyFont="1" applyFill="1" applyBorder="1" applyAlignment="1" applyProtection="1">
      <alignment horizontal="left" vertical="center"/>
      <protection hidden="1"/>
    </xf>
    <xf numFmtId="0" fontId="47" fillId="0" borderId="81" xfId="68" applyNumberFormat="1" applyFont="1" applyFill="1" applyBorder="1" applyAlignment="1" applyProtection="1">
      <alignment vertical="center"/>
      <protection locked="0"/>
    </xf>
    <xf numFmtId="0" fontId="2" fillId="0" borderId="10" xfId="68" applyNumberFormat="1" applyFont="1" applyFill="1" applyBorder="1" applyAlignment="1" applyProtection="1">
      <alignment horizontal="center" vertical="center"/>
    </xf>
    <xf numFmtId="0" fontId="2" fillId="0" borderId="10" xfId="68" applyNumberFormat="1" applyFont="1" applyFill="1" applyBorder="1" applyAlignment="1" applyProtection="1">
      <alignment horizontal="left" vertical="center" indent="1"/>
    </xf>
    <xf numFmtId="0" fontId="2" fillId="0" borderId="48" xfId="68" applyNumberFormat="1" applyFont="1" applyFill="1" applyBorder="1" applyAlignment="1" applyProtection="1">
      <alignment horizontal="left" vertical="center" indent="1"/>
    </xf>
    <xf numFmtId="0" fontId="2" fillId="0" borderId="55" xfId="68" applyNumberFormat="1" applyFont="1" applyFill="1" applyBorder="1" applyAlignment="1" applyProtection="1">
      <alignment vertical="center"/>
    </xf>
    <xf numFmtId="0" fontId="88" fillId="0" borderId="55" xfId="68" applyNumberFormat="1" applyFont="1" applyFill="1" applyBorder="1" applyAlignment="1" applyProtection="1">
      <alignment vertical="center"/>
    </xf>
    <xf numFmtId="0" fontId="45" fillId="0" borderId="0" xfId="68" applyNumberFormat="1" applyFont="1" applyFill="1" applyBorder="1" applyAlignment="1" applyProtection="1">
      <alignment horizontal="centerContinuous" vertical="center"/>
      <protection locked="0"/>
    </xf>
    <xf numFmtId="0" fontId="2" fillId="0" borderId="10" xfId="68" applyNumberFormat="1" applyFont="1" applyFill="1" applyBorder="1" applyAlignment="1" applyProtection="1">
      <alignment horizontal="center" vertical="center"/>
      <protection locked="0"/>
    </xf>
    <xf numFmtId="0" fontId="51" fillId="0" borderId="0" xfId="68" applyNumberFormat="1" applyFont="1" applyFill="1" applyBorder="1" applyAlignment="1" applyProtection="1">
      <alignment vertical="center"/>
      <protection locked="0"/>
    </xf>
    <xf numFmtId="0" fontId="162" fillId="0" borderId="0" xfId="68" applyNumberFormat="1" applyFont="1" applyFill="1" applyBorder="1" applyAlignment="1" applyProtection="1">
      <alignment vertical="center"/>
      <protection locked="0"/>
    </xf>
    <xf numFmtId="0" fontId="163" fillId="0" borderId="48" xfId="68" applyNumberFormat="1" applyFont="1" applyFill="1" applyBorder="1" applyAlignment="1" applyProtection="1">
      <alignment horizontal="center" vertical="center" wrapText="1"/>
    </xf>
    <xf numFmtId="0" fontId="156" fillId="0" borderId="10" xfId="68" applyNumberFormat="1" applyFont="1" applyFill="1" applyBorder="1" applyAlignment="1" applyProtection="1">
      <alignment horizontal="center" vertical="center" wrapText="1"/>
    </xf>
    <xf numFmtId="0" fontId="18" fillId="32" borderId="10" xfId="68" applyNumberFormat="1" applyFont="1" applyFill="1" applyBorder="1" applyAlignment="1" applyProtection="1">
      <alignment horizontal="center" vertical="center"/>
      <protection locked="0"/>
    </xf>
    <xf numFmtId="166" fontId="165" fillId="0" borderId="48" xfId="68" applyNumberFormat="1" applyFont="1" applyFill="1" applyBorder="1" applyAlignment="1" applyProtection="1">
      <alignment vertical="center"/>
    </xf>
    <xf numFmtId="0" fontId="166" fillId="32" borderId="10" xfId="68" applyNumberFormat="1" applyFont="1" applyFill="1" applyBorder="1" applyAlignment="1" applyProtection="1">
      <alignment horizontal="left" vertical="center" indent="1"/>
      <protection locked="0"/>
    </xf>
    <xf numFmtId="0" fontId="11" fillId="32" borderId="10" xfId="68" applyNumberFormat="1" applyFont="1" applyFill="1" applyBorder="1" applyAlignment="1" applyProtection="1">
      <alignment horizontal="center" vertical="center"/>
      <protection locked="0"/>
    </xf>
    <xf numFmtId="166" fontId="167" fillId="32" borderId="48" xfId="68" applyNumberFormat="1" applyFont="1" applyFill="1" applyBorder="1" applyAlignment="1" applyProtection="1">
      <alignment vertical="center"/>
      <protection locked="0"/>
    </xf>
    <xf numFmtId="0" fontId="44" fillId="32" borderId="10" xfId="68" applyNumberFormat="1" applyFont="1" applyFill="1" applyBorder="1" applyAlignment="1" applyProtection="1">
      <alignment horizontal="center" vertical="center"/>
      <protection locked="0"/>
    </xf>
    <xf numFmtId="166" fontId="168" fillId="32" borderId="48" xfId="68" applyNumberFormat="1" applyFont="1" applyFill="1" applyBorder="1" applyAlignment="1" applyProtection="1">
      <alignment vertical="center"/>
      <protection locked="0"/>
    </xf>
    <xf numFmtId="166" fontId="165" fillId="32" borderId="48" xfId="68" applyNumberFormat="1" applyFont="1" applyFill="1" applyBorder="1" applyAlignment="1" applyProtection="1">
      <alignment vertical="center"/>
      <protection locked="0"/>
    </xf>
    <xf numFmtId="166" fontId="169" fillId="32" borderId="48" xfId="68" quotePrefix="1" applyNumberFormat="1" applyFont="1" applyFill="1" applyBorder="1" applyAlignment="1" applyProtection="1">
      <alignment vertical="center"/>
      <protection locked="0"/>
    </xf>
    <xf numFmtId="166" fontId="169" fillId="32" borderId="48" xfId="68" applyNumberFormat="1" applyFont="1" applyFill="1" applyBorder="1" applyAlignment="1" applyProtection="1">
      <alignment vertical="center"/>
      <protection locked="0"/>
    </xf>
    <xf numFmtId="166" fontId="169" fillId="32" borderId="46" xfId="68" quotePrefix="1" applyNumberFormat="1" applyFont="1" applyFill="1" applyBorder="1" applyAlignment="1" applyProtection="1">
      <alignment vertical="center"/>
      <protection locked="0"/>
    </xf>
    <xf numFmtId="0" fontId="166" fillId="32" borderId="47" xfId="68" applyNumberFormat="1" applyFont="1" applyFill="1" applyBorder="1" applyAlignment="1" applyProtection="1">
      <alignment horizontal="left" vertical="center" indent="1"/>
      <protection locked="0"/>
    </xf>
    <xf numFmtId="0" fontId="170" fillId="0" borderId="0" xfId="68" applyNumberFormat="1" applyFont="1" applyFill="1" applyBorder="1" applyAlignment="1" applyProtection="1">
      <alignment vertical="center"/>
    </xf>
    <xf numFmtId="0" fontId="169" fillId="0" borderId="0" xfId="68" applyNumberFormat="1" applyFont="1" applyFill="1" applyBorder="1" applyAlignment="1" applyProtection="1">
      <alignment vertical="center"/>
    </xf>
    <xf numFmtId="0" fontId="164" fillId="0" borderId="0" xfId="68" applyNumberFormat="1" applyFont="1" applyFill="1" applyBorder="1" applyAlignment="1" applyProtection="1">
      <alignment horizontal="right" vertical="center"/>
    </xf>
    <xf numFmtId="166" fontId="61" fillId="0" borderId="82" xfId="68" applyNumberFormat="1" applyFont="1" applyFill="1" applyBorder="1" applyAlignment="1" applyProtection="1">
      <alignment horizontal="right" vertical="center"/>
    </xf>
    <xf numFmtId="0" fontId="79" fillId="0" borderId="82" xfId="68" applyNumberFormat="1" applyFont="1" applyFill="1" applyBorder="1" applyAlignment="1" applyProtection="1">
      <alignment horizontal="left" vertical="center"/>
      <protection locked="0"/>
    </xf>
    <xf numFmtId="166" fontId="96" fillId="0" borderId="0" xfId="68" quotePrefix="1" applyNumberFormat="1" applyFont="1" applyFill="1" applyBorder="1" applyAlignment="1" applyProtection="1">
      <alignment vertical="center"/>
    </xf>
    <xf numFmtId="0" fontId="61" fillId="0" borderId="0" xfId="68" applyNumberFormat="1" applyFont="1" applyFill="1" applyBorder="1" applyAlignment="1" applyProtection="1">
      <alignment horizontal="left" vertical="center"/>
      <protection locked="0"/>
    </xf>
    <xf numFmtId="0" fontId="171" fillId="0" borderId="0" xfId="68" applyNumberFormat="1" applyFont="1" applyFill="1" applyBorder="1" applyAlignment="1" applyProtection="1">
      <alignment horizontal="right" vertical="center"/>
      <protection locked="0"/>
    </xf>
    <xf numFmtId="0" fontId="167" fillId="0" borderId="0" xfId="68" applyNumberFormat="1" applyFont="1" applyFill="1" applyBorder="1" applyAlignment="1" applyProtection="1">
      <alignment vertical="center"/>
    </xf>
    <xf numFmtId="0" fontId="169" fillId="0" borderId="0" xfId="68" quotePrefix="1" applyNumberFormat="1" applyFont="1" applyFill="1" applyBorder="1" applyAlignment="1" applyProtection="1">
      <alignment horizontal="left" vertical="center"/>
      <protection locked="0"/>
    </xf>
    <xf numFmtId="0" fontId="45" fillId="0" borderId="0" xfId="68" applyNumberFormat="1" applyFont="1" applyFill="1" applyBorder="1" applyAlignment="1" applyProtection="1">
      <alignment horizontal="left" vertical="center"/>
      <protection locked="0"/>
    </xf>
    <xf numFmtId="0" fontId="64" fillId="0" borderId="0" xfId="68" applyNumberFormat="1" applyFont="1" applyFill="1" applyBorder="1" applyAlignment="1" applyProtection="1">
      <alignment vertical="center" wrapText="1"/>
      <protection locked="0"/>
    </xf>
    <xf numFmtId="0" fontId="163" fillId="0" borderId="10" xfId="68" applyNumberFormat="1" applyFont="1" applyFill="1" applyBorder="1" applyAlignment="1" applyProtection="1">
      <alignment horizontal="center" vertical="center" wrapText="1"/>
    </xf>
    <xf numFmtId="0" fontId="163" fillId="0" borderId="0" xfId="68" applyNumberFormat="1" applyFont="1" applyFill="1" applyBorder="1" applyAlignment="1" applyProtection="1">
      <alignment wrapText="1"/>
    </xf>
    <xf numFmtId="0" fontId="172" fillId="0" borderId="48" xfId="68" quotePrefix="1" applyNumberFormat="1" applyFont="1" applyFill="1" applyBorder="1" applyAlignment="1" applyProtection="1">
      <alignment horizontal="center" vertical="center"/>
    </xf>
    <xf numFmtId="172" fontId="172" fillId="0" borderId="10" xfId="68" applyNumberFormat="1" applyFont="1" applyFill="1" applyBorder="1" applyAlignment="1" applyProtection="1">
      <alignment horizontal="center" vertical="center" wrapText="1"/>
    </xf>
    <xf numFmtId="0" fontId="2" fillId="0" borderId="10" xfId="68" applyNumberFormat="1" applyFont="1" applyFill="1" applyBorder="1" applyAlignment="1" applyProtection="1">
      <alignment horizontal="center" vertical="center" wrapText="1"/>
    </xf>
    <xf numFmtId="0" fontId="0" fillId="32" borderId="48" xfId="68" applyNumberFormat="1" applyFont="1" applyFill="1" applyBorder="1" applyAlignment="1" applyProtection="1">
      <alignment horizontal="center" vertical="center"/>
      <protection locked="0"/>
    </xf>
    <xf numFmtId="0" fontId="2" fillId="32" borderId="10" xfId="68" applyNumberFormat="1" applyFont="1" applyFill="1" applyBorder="1" applyAlignment="1" applyProtection="1">
      <alignment horizontal="center" vertical="center"/>
      <protection locked="0"/>
    </xf>
    <xf numFmtId="14" fontId="0" fillId="32" borderId="10" xfId="68" applyNumberFormat="1" applyFont="1" applyFill="1" applyBorder="1" applyAlignment="1" applyProtection="1">
      <alignment horizontal="center" vertical="center" wrapText="1" shrinkToFit="1"/>
      <protection locked="0"/>
    </xf>
    <xf numFmtId="14" fontId="2" fillId="32" borderId="10" xfId="68" applyNumberFormat="1" applyFont="1" applyFill="1" applyBorder="1" applyAlignment="1" applyProtection="1">
      <alignment horizontal="center" vertical="center" wrapText="1" shrinkToFit="1"/>
      <protection locked="0"/>
    </xf>
    <xf numFmtId="14" fontId="2" fillId="32" borderId="10" xfId="68" applyNumberFormat="1" applyFont="1" applyFill="1" applyBorder="1" applyAlignment="1" applyProtection="1">
      <alignment horizontal="center" vertical="center"/>
      <protection locked="0"/>
    </xf>
    <xf numFmtId="0" fontId="0" fillId="32" borderId="10" xfId="68" applyNumberFormat="1" applyFont="1" applyFill="1" applyBorder="1" applyAlignment="1" applyProtection="1">
      <alignment horizontal="center" vertical="center" wrapText="1" shrinkToFit="1"/>
      <protection locked="0"/>
    </xf>
    <xf numFmtId="0" fontId="2" fillId="32" borderId="10" xfId="68" applyNumberFormat="1" applyFont="1" applyFill="1" applyBorder="1" applyAlignment="1" applyProtection="1">
      <alignment horizontal="center" vertical="center" wrapText="1"/>
      <protection locked="0"/>
    </xf>
    <xf numFmtId="0" fontId="0" fillId="32" borderId="10" xfId="68" applyNumberFormat="1" applyFont="1" applyFill="1" applyBorder="1" applyAlignment="1" applyProtection="1">
      <alignment horizontal="center" vertical="center"/>
      <protection locked="0"/>
    </xf>
    <xf numFmtId="0" fontId="51" fillId="0" borderId="0" xfId="68" applyNumberFormat="1" applyFont="1" applyFill="1" applyBorder="1" applyAlignment="1" applyProtection="1">
      <alignment horizontal="right"/>
    </xf>
    <xf numFmtId="0" fontId="11" fillId="0" borderId="0" xfId="68" applyNumberFormat="1" applyFont="1" applyFill="1" applyBorder="1" applyAlignment="1" applyProtection="1">
      <alignment vertical="center"/>
    </xf>
    <xf numFmtId="0" fontId="96" fillId="0" borderId="0" xfId="68" applyNumberFormat="1" applyFont="1" applyFill="1" applyBorder="1" applyAlignment="1" applyProtection="1">
      <alignment horizontal="center" vertical="center"/>
    </xf>
    <xf numFmtId="0" fontId="20" fillId="0" borderId="0" xfId="68" applyNumberFormat="1" applyFont="1" applyFill="1" applyBorder="1" applyAlignment="1" applyProtection="1">
      <alignment vertical="center"/>
    </xf>
    <xf numFmtId="1" fontId="158" fillId="0" borderId="0" xfId="68" applyNumberFormat="1" applyFont="1" applyFill="1" applyBorder="1" applyAlignment="1" applyProtection="1">
      <alignment vertical="center" wrapText="1"/>
    </xf>
    <xf numFmtId="0" fontId="0" fillId="0" borderId="47" xfId="0" applyFill="1" applyBorder="1" applyProtection="1">
      <protection hidden="1"/>
    </xf>
    <xf numFmtId="0" fontId="0" fillId="0" borderId="35" xfId="0" applyFill="1" applyBorder="1" applyProtection="1"/>
    <xf numFmtId="49" fontId="159" fillId="24" borderId="0" xfId="0" applyNumberFormat="1" applyFont="1" applyFill="1" applyBorder="1" applyAlignment="1" applyProtection="1">
      <alignment horizontal="right" vertical="center"/>
      <protection hidden="1"/>
    </xf>
    <xf numFmtId="0" fontId="154" fillId="45" borderId="0" xfId="0" applyFont="1" applyFill="1" applyAlignment="1">
      <alignment vertical="center" textRotation="90" wrapText="1"/>
    </xf>
    <xf numFmtId="14" fontId="130" fillId="0" borderId="0" xfId="0" applyNumberFormat="1" applyFont="1" applyAlignment="1"/>
    <xf numFmtId="0" fontId="130" fillId="0" borderId="0" xfId="0" applyFont="1" applyAlignment="1"/>
    <xf numFmtId="0" fontId="160" fillId="0" borderId="0" xfId="0" applyFont="1" applyAlignment="1">
      <alignment horizontal="right"/>
    </xf>
    <xf numFmtId="14" fontId="174" fillId="0" borderId="0" xfId="0" quotePrefix="1" applyNumberFormat="1" applyFont="1" applyAlignment="1" applyProtection="1">
      <alignment horizontal="left" vertical="center"/>
      <protection locked="0"/>
    </xf>
    <xf numFmtId="0" fontId="30" fillId="25" borderId="85" xfId="0" applyNumberFormat="1" applyFont="1" applyFill="1" applyBorder="1" applyAlignment="1" applyProtection="1">
      <alignment horizontal="right" vertical="center"/>
      <protection hidden="1"/>
    </xf>
    <xf numFmtId="0" fontId="37" fillId="0" borderId="0" xfId="0" applyNumberFormat="1" applyFont="1" applyFill="1" applyBorder="1" applyAlignment="1" applyProtection="1">
      <alignment horizontal="right" vertical="center"/>
      <protection hidden="1"/>
    </xf>
    <xf numFmtId="0" fontId="22" fillId="32" borderId="69" xfId="0" applyNumberFormat="1" applyFont="1" applyFill="1" applyBorder="1" applyAlignment="1" applyProtection="1">
      <alignment horizontal="center" vertical="center"/>
    </xf>
    <xf numFmtId="0" fontId="22" fillId="32" borderId="61" xfId="0" applyNumberFormat="1" applyFont="1" applyFill="1" applyBorder="1" applyAlignment="1" applyProtection="1">
      <alignment horizontal="center" vertical="center"/>
    </xf>
    <xf numFmtId="0" fontId="22" fillId="32" borderId="126" xfId="0" applyNumberFormat="1" applyFont="1" applyFill="1" applyBorder="1" applyAlignment="1" applyProtection="1">
      <alignment horizontal="center" vertical="center"/>
    </xf>
    <xf numFmtId="0" fontId="0" fillId="0" borderId="48" xfId="0" applyFill="1" applyBorder="1" applyAlignment="1" applyProtection="1">
      <alignment horizontal="center"/>
      <protection locked="0"/>
    </xf>
    <xf numFmtId="0" fontId="22" fillId="0" borderId="57" xfId="0" applyNumberFormat="1" applyFont="1" applyFill="1" applyBorder="1" applyAlignment="1" applyProtection="1">
      <alignment horizontal="center" vertical="center"/>
      <protection locked="0"/>
    </xf>
    <xf numFmtId="0" fontId="16" fillId="0" borderId="0" xfId="0" applyFont="1" applyAlignment="1">
      <alignment vertical="top" wrapText="1"/>
    </xf>
    <xf numFmtId="1" fontId="35" fillId="0" borderId="0" xfId="0" applyNumberFormat="1" applyFont="1" applyFill="1" applyBorder="1" applyAlignment="1" applyProtection="1">
      <alignment horizontal="center" vertical="center"/>
      <protection hidden="1"/>
    </xf>
    <xf numFmtId="0" fontId="35" fillId="0" borderId="0" xfId="0" applyNumberFormat="1" applyFont="1" applyFill="1" applyBorder="1" applyAlignment="1" applyProtection="1">
      <alignment horizontal="center" vertical="center"/>
      <protection hidden="1"/>
    </xf>
    <xf numFmtId="0" fontId="34" fillId="0" borderId="0" xfId="0" applyFont="1" applyAlignment="1">
      <alignment vertical="top" wrapText="1"/>
    </xf>
    <xf numFmtId="0" fontId="167" fillId="0" borderId="0" xfId="0" applyFont="1" applyAlignment="1">
      <alignment horizontal="right" vertical="center"/>
    </xf>
    <xf numFmtId="167" fontId="177" fillId="0" borderId="0" xfId="0" applyNumberFormat="1" applyFont="1" applyAlignment="1">
      <alignment horizontal="left"/>
    </xf>
    <xf numFmtId="0" fontId="19" fillId="0" borderId="0" xfId="0" applyFont="1" applyAlignment="1">
      <alignment horizontal="center" vertical="center"/>
    </xf>
    <xf numFmtId="0" fontId="19" fillId="0" borderId="0" xfId="0" applyFont="1" applyAlignment="1"/>
    <xf numFmtId="0" fontId="18" fillId="0" borderId="10" xfId="0" applyFont="1" applyBorder="1" applyAlignment="1">
      <alignment horizontal="center" vertical="center" wrapText="1"/>
    </xf>
    <xf numFmtId="0" fontId="172" fillId="0" borderId="10" xfId="0" applyFont="1" applyBorder="1" applyAlignment="1" applyProtection="1">
      <alignment horizontal="center" vertical="center"/>
      <protection locked="0"/>
    </xf>
    <xf numFmtId="0" fontId="172" fillId="46" borderId="10" xfId="0" applyFont="1" applyFill="1" applyBorder="1" applyAlignment="1" applyProtection="1">
      <alignment horizontal="left" vertical="center" wrapText="1"/>
      <protection locked="0"/>
    </xf>
    <xf numFmtId="0" fontId="0" fillId="0" borderId="0" xfId="0" applyProtection="1">
      <protection locked="0"/>
    </xf>
    <xf numFmtId="0" fontId="0" fillId="0" borderId="57" xfId="0" applyBorder="1" applyAlignment="1" applyProtection="1">
      <protection hidden="1"/>
    </xf>
    <xf numFmtId="0" fontId="0" fillId="0" borderId="57" xfId="0" applyBorder="1" applyAlignment="1" applyProtection="1">
      <alignment vertical="center"/>
      <protection hidden="1"/>
    </xf>
    <xf numFmtId="0" fontId="0" fillId="0" borderId="57" xfId="0" applyBorder="1" applyAlignment="1" applyProtection="1">
      <alignment vertical="center"/>
    </xf>
    <xf numFmtId="0" fontId="0" fillId="0" borderId="57" xfId="0" applyFill="1" applyBorder="1" applyProtection="1"/>
    <xf numFmtId="0" fontId="0" fillId="41" borderId="57" xfId="0" applyFill="1" applyBorder="1" applyProtection="1">
      <protection locked="0"/>
    </xf>
    <xf numFmtId="0" fontId="0" fillId="41" borderId="35" xfId="0" applyFill="1" applyBorder="1" applyProtection="1">
      <protection locked="0"/>
    </xf>
    <xf numFmtId="0" fontId="52" fillId="0" borderId="36" xfId="0" applyFont="1" applyFill="1" applyBorder="1" applyAlignment="1" applyProtection="1">
      <alignment vertical="center"/>
      <protection hidden="1"/>
    </xf>
    <xf numFmtId="49" fontId="19" fillId="32" borderId="114" xfId="0" applyNumberFormat="1" applyFont="1" applyFill="1" applyBorder="1" applyAlignment="1" applyProtection="1">
      <alignment horizontal="center" vertical="center"/>
      <protection hidden="1"/>
    </xf>
    <xf numFmtId="49" fontId="19" fillId="32" borderId="13" xfId="0" applyNumberFormat="1" applyFont="1" applyFill="1" applyBorder="1" applyAlignment="1" applyProtection="1">
      <alignment horizontal="center" vertical="center"/>
      <protection hidden="1"/>
    </xf>
    <xf numFmtId="168" fontId="0" fillId="32" borderId="10" xfId="0" applyNumberFormat="1" applyFill="1" applyBorder="1" applyAlignment="1" applyProtection="1">
      <alignment horizontal="center" vertical="center"/>
      <protection hidden="1"/>
    </xf>
    <xf numFmtId="168" fontId="0" fillId="32" borderId="22" xfId="0" applyNumberFormat="1" applyFill="1" applyBorder="1" applyAlignment="1" applyProtection="1">
      <alignment horizontal="center" vertical="center"/>
      <protection hidden="1"/>
    </xf>
    <xf numFmtId="0" fontId="18" fillId="27" borderId="134" xfId="0" applyFont="1" applyFill="1" applyBorder="1" applyAlignment="1" applyProtection="1">
      <alignment horizontal="right" vertical="center" indent="1"/>
      <protection hidden="1"/>
    </xf>
    <xf numFmtId="0" fontId="18" fillId="27" borderId="96" xfId="0" applyFont="1" applyFill="1" applyBorder="1" applyAlignment="1" applyProtection="1">
      <alignment horizontal="right" vertical="center" indent="1"/>
      <protection hidden="1"/>
    </xf>
    <xf numFmtId="0" fontId="23" fillId="27" borderId="96" xfId="0" applyNumberFormat="1" applyFont="1" applyFill="1" applyBorder="1" applyAlignment="1" applyProtection="1">
      <alignment horizontal="right" vertical="center" indent="1"/>
      <protection hidden="1"/>
    </xf>
    <xf numFmtId="0" fontId="0" fillId="27" borderId="152" xfId="0" applyFill="1" applyBorder="1" applyAlignment="1" applyProtection="1">
      <alignment vertical="center"/>
      <protection hidden="1"/>
    </xf>
    <xf numFmtId="0" fontId="18" fillId="32" borderId="41" xfId="0" applyFont="1" applyFill="1" applyBorder="1" applyAlignment="1" applyProtection="1">
      <alignment horizontal="left" vertical="center" indent="1"/>
      <protection hidden="1"/>
    </xf>
    <xf numFmtId="0" fontId="0" fillId="0" borderId="79" xfId="0" applyFill="1" applyBorder="1" applyAlignment="1" applyProtection="1">
      <alignment horizontal="center" vertical="center"/>
      <protection hidden="1"/>
    </xf>
    <xf numFmtId="0" fontId="30" fillId="0" borderId="41" xfId="0" applyFont="1" applyFill="1" applyBorder="1" applyAlignment="1" applyProtection="1">
      <alignment horizontal="left" vertical="top" wrapText="1" indent="1"/>
      <protection locked="0"/>
    </xf>
    <xf numFmtId="0" fontId="30" fillId="0" borderId="48" xfId="0" applyFont="1" applyFill="1" applyBorder="1" applyAlignment="1" applyProtection="1">
      <alignment horizontal="left" vertical="top" wrapText="1" indent="1"/>
      <protection locked="0"/>
    </xf>
    <xf numFmtId="0" fontId="30" fillId="0" borderId="48" xfId="0" applyNumberFormat="1" applyFont="1" applyFill="1" applyBorder="1" applyAlignment="1" applyProtection="1">
      <alignment horizontal="left" vertical="center" indent="1"/>
      <protection locked="0" hidden="1"/>
    </xf>
    <xf numFmtId="0" fontId="88" fillId="0" borderId="117" xfId="0" applyFont="1" applyFill="1" applyBorder="1" applyAlignment="1" applyProtection="1">
      <alignment horizontal="left" vertical="center" indent="1"/>
      <protection locked="0" hidden="1"/>
    </xf>
    <xf numFmtId="0" fontId="0" fillId="0" borderId="96" xfId="0" applyBorder="1" applyAlignment="1" applyProtection="1">
      <alignment horizontal="center"/>
      <protection locked="0"/>
    </xf>
    <xf numFmtId="0" fontId="0" fillId="0" borderId="161" xfId="0" applyBorder="1" applyAlignment="1" applyProtection="1">
      <alignment horizontal="center"/>
      <protection locked="0"/>
    </xf>
    <xf numFmtId="0" fontId="0" fillId="0" borderId="18" xfId="0" applyBorder="1" applyAlignment="1" applyProtection="1">
      <alignment horizontal="center"/>
      <protection locked="0"/>
    </xf>
    <xf numFmtId="0" fontId="0" fillId="0" borderId="33" xfId="0" applyBorder="1" applyAlignment="1" applyProtection="1">
      <alignment horizontal="center"/>
      <protection locked="0"/>
    </xf>
    <xf numFmtId="0" fontId="0" fillId="0" borderId="21" xfId="0" applyBorder="1" applyAlignment="1" applyProtection="1">
      <alignment horizontal="center"/>
      <protection locked="0"/>
    </xf>
    <xf numFmtId="0" fontId="0" fillId="0" borderId="49" xfId="0" applyBorder="1" applyAlignment="1" applyProtection="1">
      <alignment horizontal="center"/>
      <protection locked="0"/>
    </xf>
    <xf numFmtId="0" fontId="0" fillId="0" borderId="18" xfId="0" applyFill="1" applyBorder="1" applyAlignment="1" applyProtection="1">
      <alignment horizontal="center"/>
      <protection locked="0"/>
    </xf>
    <xf numFmtId="0" fontId="0" fillId="0" borderId="10" xfId="0" applyFill="1" applyBorder="1" applyAlignment="1" applyProtection="1">
      <alignment horizontal="center"/>
      <protection locked="0"/>
    </xf>
    <xf numFmtId="0" fontId="0" fillId="0" borderId="33" xfId="0" applyFill="1" applyBorder="1" applyAlignment="1" applyProtection="1">
      <alignment horizontal="center"/>
      <protection locked="0"/>
    </xf>
    <xf numFmtId="0" fontId="0" fillId="42" borderId="21" xfId="0" applyFill="1" applyBorder="1" applyAlignment="1" applyProtection="1">
      <alignment horizontal="center"/>
      <protection locked="0"/>
    </xf>
    <xf numFmtId="0" fontId="0" fillId="42" borderId="22" xfId="0" applyFill="1" applyBorder="1" applyAlignment="1" applyProtection="1">
      <alignment horizontal="center"/>
      <protection locked="0"/>
    </xf>
    <xf numFmtId="0" fontId="0" fillId="42" borderId="49" xfId="0" applyFill="1" applyBorder="1" applyAlignment="1" applyProtection="1">
      <alignment horizontal="center"/>
      <protection locked="0"/>
    </xf>
    <xf numFmtId="0" fontId="0" fillId="0" borderId="208" xfId="0" applyBorder="1" applyAlignment="1" applyProtection="1">
      <alignment horizontal="center"/>
      <protection locked="0"/>
    </xf>
    <xf numFmtId="0" fontId="0" fillId="0" borderId="211" xfId="0" applyBorder="1" applyAlignment="1" applyProtection="1">
      <alignment horizontal="center"/>
      <protection locked="0"/>
    </xf>
    <xf numFmtId="0" fontId="0" fillId="0" borderId="212" xfId="0" applyBorder="1" applyAlignment="1" applyProtection="1">
      <alignment horizontal="center"/>
      <protection locked="0"/>
    </xf>
    <xf numFmtId="0" fontId="0" fillId="0" borderId="208" xfId="0" applyFill="1" applyBorder="1" applyAlignment="1" applyProtection="1">
      <alignment horizontal="center"/>
      <protection locked="0"/>
    </xf>
    <xf numFmtId="0" fontId="0" fillId="42" borderId="211" xfId="0" applyFill="1" applyBorder="1" applyAlignment="1" applyProtection="1">
      <alignment horizontal="center"/>
      <protection locked="0"/>
    </xf>
    <xf numFmtId="0" fontId="19" fillId="32" borderId="119" xfId="0" applyFont="1" applyFill="1" applyBorder="1" applyAlignment="1" applyProtection="1">
      <alignment horizontal="center" vertical="center"/>
      <protection hidden="1"/>
    </xf>
    <xf numFmtId="0" fontId="19" fillId="32" borderId="35" xfId="0" applyFont="1" applyFill="1" applyBorder="1" applyAlignment="1" applyProtection="1">
      <alignment horizontal="center" vertical="center"/>
      <protection hidden="1"/>
    </xf>
    <xf numFmtId="0" fontId="19" fillId="32" borderId="41" xfId="0" applyFont="1" applyFill="1" applyBorder="1" applyAlignment="1" applyProtection="1">
      <alignment horizontal="center" vertical="center"/>
      <protection hidden="1"/>
    </xf>
    <xf numFmtId="0" fontId="19" fillId="32" borderId="210" xfId="0" applyFont="1" applyFill="1" applyBorder="1" applyAlignment="1" applyProtection="1">
      <alignment horizontal="center" vertical="center"/>
      <protection hidden="1"/>
    </xf>
    <xf numFmtId="0" fontId="19" fillId="32" borderId="37" xfId="0" applyFont="1" applyFill="1" applyBorder="1" applyAlignment="1" applyProtection="1">
      <alignment horizontal="center" vertical="center"/>
      <protection hidden="1"/>
    </xf>
    <xf numFmtId="0" fontId="19" fillId="32" borderId="81" xfId="0" applyFont="1" applyFill="1" applyBorder="1" applyAlignment="1" applyProtection="1">
      <alignment horizontal="center" vertical="center"/>
      <protection hidden="1"/>
    </xf>
    <xf numFmtId="0" fontId="23" fillId="25" borderId="203" xfId="0" applyFont="1" applyFill="1" applyBorder="1" applyAlignment="1" applyProtection="1">
      <alignment horizontal="center" vertical="center" wrapText="1"/>
      <protection hidden="1"/>
    </xf>
    <xf numFmtId="0" fontId="28" fillId="25" borderId="203" xfId="0" applyFont="1" applyFill="1" applyBorder="1" applyAlignment="1" applyProtection="1">
      <alignment horizontal="center" vertical="center" textRotation="90" wrapText="1"/>
      <protection hidden="1"/>
    </xf>
    <xf numFmtId="2" fontId="43" fillId="0" borderId="12" xfId="0" applyNumberFormat="1" applyFont="1" applyFill="1" applyBorder="1" applyAlignment="1" applyProtection="1">
      <alignment horizontal="right" vertical="center" wrapText="1"/>
      <protection hidden="1"/>
    </xf>
    <xf numFmtId="2" fontId="43" fillId="0" borderId="51" xfId="0" applyNumberFormat="1" applyFont="1" applyFill="1" applyBorder="1" applyAlignment="1" applyProtection="1">
      <alignment horizontal="right" vertical="center" wrapText="1"/>
      <protection hidden="1"/>
    </xf>
    <xf numFmtId="12" fontId="40" fillId="25" borderId="24" xfId="0" applyNumberFormat="1" applyFont="1" applyFill="1" applyBorder="1" applyAlignment="1" applyProtection="1">
      <alignment horizontal="center" vertical="center" wrapText="1"/>
      <protection hidden="1"/>
    </xf>
    <xf numFmtId="0" fontId="43" fillId="25" borderId="24" xfId="0" applyNumberFormat="1" applyFont="1" applyFill="1" applyBorder="1" applyAlignment="1" applyProtection="1">
      <alignment horizontal="center" vertical="center" textRotation="90" wrapText="1"/>
      <protection hidden="1"/>
    </xf>
    <xf numFmtId="0" fontId="43" fillId="25" borderId="24" xfId="0" applyFont="1" applyFill="1" applyBorder="1" applyAlignment="1" applyProtection="1">
      <alignment horizontal="center" vertical="center" textRotation="90" wrapText="1"/>
      <protection hidden="1"/>
    </xf>
    <xf numFmtId="0" fontId="9" fillId="25" borderId="118" xfId="0" applyFont="1" applyFill="1" applyBorder="1" applyAlignment="1" applyProtection="1">
      <alignment horizontal="center" vertical="center"/>
      <protection hidden="1"/>
    </xf>
    <xf numFmtId="0" fontId="19" fillId="0" borderId="0" xfId="0" applyFont="1" applyFill="1" applyBorder="1" applyAlignment="1" applyProtection="1">
      <alignment vertical="center" wrapText="1"/>
      <protection hidden="1"/>
    </xf>
    <xf numFmtId="0" fontId="19" fillId="0" borderId="76" xfId="0" applyFont="1" applyFill="1" applyBorder="1" applyAlignment="1" applyProtection="1">
      <alignment horizontal="right" vertical="center" wrapText="1"/>
      <protection hidden="1"/>
    </xf>
    <xf numFmtId="0" fontId="19" fillId="0" borderId="0" xfId="0" applyFont="1" applyFill="1" applyBorder="1" applyAlignment="1" applyProtection="1">
      <alignment horizontal="right" vertical="center" wrapText="1"/>
      <protection hidden="1"/>
    </xf>
    <xf numFmtId="0" fontId="0" fillId="0" borderId="118" xfId="0" applyFont="1" applyFill="1" applyBorder="1" applyAlignment="1" applyProtection="1">
      <alignment horizontal="center" vertical="center" wrapText="1"/>
      <protection locked="0" hidden="1"/>
    </xf>
    <xf numFmtId="0" fontId="0" fillId="0" borderId="19" xfId="0" applyFont="1" applyFill="1" applyBorder="1" applyAlignment="1" applyProtection="1">
      <alignment horizontal="center" vertical="center"/>
      <protection locked="0" hidden="1"/>
    </xf>
    <xf numFmtId="0" fontId="0" fillId="0" borderId="47" xfId="0" applyFont="1" applyFill="1" applyBorder="1" applyAlignment="1" applyProtection="1">
      <alignment horizontal="center" vertical="center"/>
      <protection locked="0" hidden="1"/>
    </xf>
    <xf numFmtId="0" fontId="0" fillId="0" borderId="46" xfId="0" applyFont="1" applyFill="1" applyBorder="1" applyAlignment="1" applyProtection="1">
      <alignment horizontal="center" vertical="center"/>
      <protection locked="0" hidden="1"/>
    </xf>
    <xf numFmtId="0" fontId="0" fillId="0" borderId="209" xfId="0" applyFont="1" applyFill="1" applyBorder="1" applyAlignment="1" applyProtection="1">
      <alignment horizontal="center" vertical="center"/>
      <protection locked="0" hidden="1"/>
    </xf>
    <xf numFmtId="0" fontId="0" fillId="0" borderId="45" xfId="0" applyFont="1" applyFill="1" applyBorder="1" applyAlignment="1" applyProtection="1">
      <alignment horizontal="center" vertical="center"/>
      <protection locked="0" hidden="1"/>
    </xf>
    <xf numFmtId="0" fontId="172" fillId="0" borderId="0" xfId="0" applyFont="1"/>
    <xf numFmtId="0" fontId="22" fillId="32" borderId="81" xfId="0" applyNumberFormat="1" applyFont="1" applyFill="1" applyBorder="1" applyAlignment="1" applyProtection="1">
      <alignment horizontal="center" vertical="center"/>
      <protection locked="0"/>
    </xf>
    <xf numFmtId="0" fontId="22" fillId="32" borderId="35" xfId="0" applyNumberFormat="1" applyFont="1" applyFill="1" applyBorder="1" applyAlignment="1" applyProtection="1">
      <alignment horizontal="center" vertical="center"/>
      <protection locked="0"/>
    </xf>
    <xf numFmtId="0" fontId="45" fillId="0" borderId="0" xfId="0" applyFont="1" applyAlignment="1" applyProtection="1">
      <alignment horizontal="right"/>
      <protection hidden="1"/>
    </xf>
    <xf numFmtId="0" fontId="172" fillId="0" borderId="10" xfId="0" applyFont="1" applyBorder="1" applyAlignment="1" applyProtection="1">
      <alignment horizontal="center" vertical="center" wrapText="1"/>
      <protection locked="0"/>
    </xf>
    <xf numFmtId="0" fontId="172" fillId="0" borderId="10" xfId="0" applyFont="1" applyBorder="1" applyAlignment="1" applyProtection="1">
      <alignment horizontal="left" vertical="center" wrapText="1" indent="1"/>
      <protection locked="0"/>
    </xf>
    <xf numFmtId="0" fontId="0" fillId="0" borderId="60" xfId="0" applyBorder="1" applyProtection="1">
      <protection hidden="1"/>
    </xf>
    <xf numFmtId="0" fontId="0" fillId="0" borderId="81" xfId="0" applyBorder="1" applyProtection="1">
      <protection hidden="1"/>
    </xf>
    <xf numFmtId="4" fontId="27" fillId="27" borderId="35" xfId="41" applyNumberFormat="1" applyFont="1" applyFill="1" applyBorder="1" applyAlignment="1" applyProtection="1">
      <alignment horizontal="right" vertical="center"/>
      <protection locked="0"/>
    </xf>
    <xf numFmtId="0" fontId="18" fillId="0" borderId="0" xfId="0" applyFont="1" applyFill="1" applyBorder="1" applyAlignment="1" applyProtection="1">
      <protection hidden="1"/>
    </xf>
    <xf numFmtId="0" fontId="19" fillId="34" borderId="47" xfId="0" applyFont="1" applyFill="1" applyBorder="1" applyAlignment="1" applyProtection="1">
      <alignment vertical="center"/>
    </xf>
    <xf numFmtId="0" fontId="0" fillId="0" borderId="82" xfId="0" applyBorder="1" applyProtection="1">
      <protection hidden="1"/>
    </xf>
    <xf numFmtId="0" fontId="0" fillId="0" borderId="10" xfId="0" applyBorder="1" applyProtection="1">
      <protection hidden="1"/>
    </xf>
    <xf numFmtId="0" fontId="52" fillId="0" borderId="10" xfId="0" applyFont="1" applyBorder="1" applyProtection="1">
      <protection hidden="1"/>
    </xf>
    <xf numFmtId="0" fontId="30" fillId="0" borderId="10" xfId="0" applyFont="1" applyFill="1" applyBorder="1" applyAlignment="1" applyProtection="1">
      <alignment horizontal="left" vertical="top" wrapText="1" indent="1"/>
    </xf>
    <xf numFmtId="0" fontId="22" fillId="0" borderId="10" xfId="0" applyNumberFormat="1" applyFont="1" applyFill="1" applyBorder="1" applyAlignment="1" applyProtection="1">
      <alignment vertical="center"/>
      <protection hidden="1"/>
    </xf>
    <xf numFmtId="0" fontId="22" fillId="0" borderId="10" xfId="0" applyNumberFormat="1" applyFont="1" applyFill="1" applyBorder="1" applyAlignment="1" applyProtection="1">
      <alignment vertical="center"/>
      <protection locked="0" hidden="1"/>
    </xf>
    <xf numFmtId="0" fontId="22" fillId="0" borderId="10" xfId="0" applyNumberFormat="1" applyFont="1" applyFill="1" applyBorder="1" applyAlignment="1" applyProtection="1">
      <alignment horizontal="left" vertical="center"/>
      <protection hidden="1"/>
    </xf>
    <xf numFmtId="0" fontId="28" fillId="24" borderId="213" xfId="41" applyFont="1" applyFill="1" applyBorder="1" applyAlignment="1" applyProtection="1">
      <alignment vertical="center"/>
      <protection hidden="1"/>
    </xf>
    <xf numFmtId="0" fontId="34" fillId="24" borderId="0" xfId="41" applyFont="1" applyFill="1" applyAlignment="1" applyProtection="1">
      <alignment horizontal="center" vertical="center"/>
      <protection hidden="1"/>
    </xf>
    <xf numFmtId="2" fontId="28" fillId="36" borderId="217" xfId="41" applyNumberFormat="1" applyFont="1" applyFill="1" applyBorder="1" applyAlignment="1">
      <alignment horizontal="center" vertical="center"/>
    </xf>
    <xf numFmtId="0" fontId="34" fillId="24" borderId="161" xfId="41" applyFont="1" applyFill="1" applyBorder="1" applyAlignment="1" applyProtection="1">
      <alignment horizontal="center" vertical="center"/>
      <protection hidden="1"/>
    </xf>
    <xf numFmtId="0" fontId="22" fillId="24" borderId="161" xfId="41" applyFont="1" applyFill="1" applyBorder="1" applyAlignment="1" applyProtection="1">
      <alignment vertical="center"/>
      <protection hidden="1"/>
    </xf>
    <xf numFmtId="2" fontId="28" fillId="36" borderId="202" xfId="41" applyNumberFormat="1" applyFont="1" applyFill="1" applyBorder="1" applyAlignment="1">
      <alignment horizontal="center" vertical="center"/>
    </xf>
    <xf numFmtId="0" fontId="100" fillId="0" borderId="0" xfId="0" applyFont="1" applyFill="1" applyBorder="1" applyAlignment="1" applyProtection="1">
      <alignment vertical="center"/>
      <protection hidden="1"/>
    </xf>
    <xf numFmtId="0" fontId="100" fillId="0" borderId="0" xfId="0" applyFont="1" applyFill="1" applyBorder="1" applyAlignment="1" applyProtection="1">
      <alignment horizontal="right" vertical="center"/>
      <protection hidden="1"/>
    </xf>
    <xf numFmtId="0" fontId="0" fillId="0" borderId="77" xfId="0" applyBorder="1"/>
    <xf numFmtId="0" fontId="19" fillId="32" borderId="0" xfId="0" applyFont="1" applyFill="1" applyAlignment="1" applyProtection="1">
      <alignment horizontal="center"/>
      <protection hidden="1"/>
    </xf>
    <xf numFmtId="0" fontId="19" fillId="32" borderId="0" xfId="0" applyFont="1" applyFill="1" applyProtection="1">
      <protection hidden="1"/>
    </xf>
    <xf numFmtId="0" fontId="19" fillId="27" borderId="0" xfId="0" applyFont="1" applyFill="1" applyProtection="1">
      <protection hidden="1"/>
    </xf>
    <xf numFmtId="0" fontId="19" fillId="27" borderId="82" xfId="0" applyFont="1" applyFill="1" applyBorder="1" applyAlignment="1" applyProtection="1">
      <alignment vertical="center"/>
      <protection hidden="1"/>
    </xf>
    <xf numFmtId="168" fontId="19" fillId="27" borderId="82" xfId="0" applyNumberFormat="1" applyFont="1" applyFill="1" applyBorder="1" applyAlignment="1" applyProtection="1">
      <alignment vertical="center"/>
      <protection hidden="1"/>
    </xf>
    <xf numFmtId="2" fontId="19" fillId="0" borderId="0" xfId="0" applyNumberFormat="1" applyFont="1" applyProtection="1">
      <protection hidden="1"/>
    </xf>
    <xf numFmtId="0" fontId="18" fillId="0" borderId="0" xfId="0" applyFont="1" applyAlignment="1" applyProtection="1">
      <alignment horizontal="center" vertical="center"/>
      <protection hidden="1"/>
    </xf>
    <xf numFmtId="0" fontId="137" fillId="24" borderId="0" xfId="0" applyFont="1" applyFill="1" applyAlignment="1" applyProtection="1">
      <alignment horizontal="center" vertical="center"/>
    </xf>
    <xf numFmtId="0" fontId="149" fillId="24" borderId="0" xfId="0" applyFont="1" applyFill="1" applyAlignment="1" applyProtection="1">
      <alignment horizontal="left" vertical="center" wrapText="1"/>
    </xf>
    <xf numFmtId="0" fontId="18" fillId="34" borderId="47" xfId="0" applyFont="1" applyFill="1" applyBorder="1" applyAlignment="1" applyProtection="1">
      <alignment horizontal="center" vertical="center" wrapText="1"/>
      <protection hidden="1"/>
    </xf>
    <xf numFmtId="0" fontId="18" fillId="34" borderId="57" xfId="0" applyFont="1" applyFill="1" applyBorder="1" applyAlignment="1" applyProtection="1">
      <alignment horizontal="center" vertical="center" wrapText="1"/>
      <protection hidden="1"/>
    </xf>
    <xf numFmtId="0" fontId="19" fillId="29" borderId="46" xfId="0" applyFont="1" applyFill="1" applyBorder="1" applyAlignment="1" applyProtection="1">
      <alignment horizontal="center" vertical="center" wrapText="1"/>
      <protection hidden="1"/>
    </xf>
    <xf numFmtId="0" fontId="19" fillId="29" borderId="60" xfId="0" applyFont="1" applyFill="1" applyBorder="1" applyAlignment="1" applyProtection="1">
      <alignment horizontal="center" vertical="center" wrapText="1"/>
      <protection hidden="1"/>
    </xf>
    <xf numFmtId="0" fontId="18" fillId="29" borderId="46" xfId="0" applyFont="1" applyFill="1" applyBorder="1" applyAlignment="1" applyProtection="1">
      <alignment horizontal="center" vertical="center" wrapText="1"/>
      <protection hidden="1"/>
    </xf>
    <xf numFmtId="0" fontId="18" fillId="29" borderId="60" xfId="0" applyFont="1" applyFill="1" applyBorder="1" applyAlignment="1" applyProtection="1">
      <alignment horizontal="center" vertical="center" wrapText="1"/>
      <protection hidden="1"/>
    </xf>
    <xf numFmtId="0" fontId="0" fillId="34" borderId="46" xfId="0" applyFill="1" applyBorder="1" applyAlignment="1" applyProtection="1">
      <alignment horizontal="center"/>
      <protection hidden="1"/>
    </xf>
    <xf numFmtId="0" fontId="0" fillId="34" borderId="60" xfId="0" applyFill="1" applyBorder="1" applyAlignment="1" applyProtection="1">
      <alignment horizontal="center"/>
      <protection hidden="1"/>
    </xf>
    <xf numFmtId="0" fontId="18" fillId="29" borderId="46" xfId="0" applyFont="1" applyFill="1" applyBorder="1" applyAlignment="1" applyProtection="1">
      <alignment horizontal="center"/>
      <protection hidden="1"/>
    </xf>
    <xf numFmtId="0" fontId="18" fillId="29" borderId="60" xfId="0" applyFont="1" applyFill="1" applyBorder="1" applyAlignment="1" applyProtection="1">
      <alignment horizontal="center"/>
      <protection hidden="1"/>
    </xf>
    <xf numFmtId="0" fontId="19" fillId="34" borderId="46" xfId="0" applyFont="1" applyFill="1" applyBorder="1" applyAlignment="1" applyProtection="1">
      <alignment horizontal="center" vertical="center"/>
    </xf>
    <xf numFmtId="0" fontId="19" fillId="34" borderId="60" xfId="0" applyFont="1" applyFill="1" applyBorder="1" applyAlignment="1" applyProtection="1">
      <alignment horizontal="center" vertical="center"/>
    </xf>
    <xf numFmtId="0" fontId="19" fillId="34" borderId="77" xfId="0" applyFont="1" applyFill="1" applyBorder="1" applyAlignment="1" applyProtection="1">
      <alignment horizontal="center" vertical="center"/>
    </xf>
    <xf numFmtId="0" fontId="19" fillId="34" borderId="80" xfId="0" applyFont="1" applyFill="1" applyBorder="1" applyAlignment="1" applyProtection="1">
      <alignment horizontal="center" vertical="center"/>
    </xf>
    <xf numFmtId="0" fontId="19" fillId="34" borderId="46" xfId="0" applyFont="1" applyFill="1" applyBorder="1" applyAlignment="1" applyProtection="1">
      <alignment horizontal="center" vertical="center"/>
      <protection hidden="1"/>
    </xf>
    <xf numFmtId="0" fontId="19" fillId="34" borderId="82" xfId="0" applyFont="1" applyFill="1" applyBorder="1" applyAlignment="1" applyProtection="1">
      <alignment horizontal="center" vertical="center"/>
      <protection hidden="1"/>
    </xf>
    <xf numFmtId="0" fontId="19" fillId="34" borderId="77" xfId="0" applyFont="1" applyFill="1" applyBorder="1" applyAlignment="1" applyProtection="1">
      <alignment horizontal="center" vertical="center"/>
      <protection hidden="1"/>
    </xf>
    <xf numFmtId="0" fontId="19" fillId="34" borderId="0" xfId="0" applyFont="1" applyFill="1" applyBorder="1" applyAlignment="1" applyProtection="1">
      <alignment horizontal="center" vertical="center"/>
      <protection hidden="1"/>
    </xf>
    <xf numFmtId="0" fontId="19" fillId="34" borderId="80" xfId="0" applyFont="1" applyFill="1" applyBorder="1" applyAlignment="1" applyProtection="1">
      <alignment horizontal="center" vertical="center"/>
      <protection hidden="1"/>
    </xf>
    <xf numFmtId="0" fontId="18" fillId="34" borderId="46" xfId="0" applyFont="1" applyFill="1" applyBorder="1" applyAlignment="1" applyProtection="1">
      <alignment horizontal="center" vertical="center" wrapText="1"/>
      <protection hidden="1"/>
    </xf>
    <xf numFmtId="0" fontId="18" fillId="34" borderId="60" xfId="0" applyFont="1" applyFill="1" applyBorder="1" applyAlignment="1" applyProtection="1">
      <alignment horizontal="center" vertical="center" wrapText="1"/>
      <protection hidden="1"/>
    </xf>
    <xf numFmtId="0" fontId="18" fillId="34" borderId="77" xfId="0" applyFont="1" applyFill="1" applyBorder="1" applyAlignment="1" applyProtection="1">
      <alignment horizontal="center" vertical="center" wrapText="1"/>
      <protection hidden="1"/>
    </xf>
    <xf numFmtId="0" fontId="18" fillId="34" borderId="80" xfId="0" applyFont="1" applyFill="1" applyBorder="1" applyAlignment="1" applyProtection="1">
      <alignment horizontal="center" vertical="center" wrapText="1"/>
      <protection hidden="1"/>
    </xf>
    <xf numFmtId="0" fontId="18" fillId="34" borderId="47" xfId="0" applyFont="1" applyFill="1" applyBorder="1" applyAlignment="1" applyProtection="1">
      <alignment horizontal="center" vertical="center"/>
      <protection hidden="1"/>
    </xf>
    <xf numFmtId="0" fontId="18" fillId="34" borderId="57" xfId="0" applyFont="1" applyFill="1" applyBorder="1" applyAlignment="1" applyProtection="1">
      <alignment horizontal="center" vertical="center"/>
      <protection hidden="1"/>
    </xf>
    <xf numFmtId="0" fontId="175" fillId="0" borderId="0" xfId="0" applyFont="1" applyBorder="1" applyAlignment="1" applyProtection="1">
      <alignment horizontal="right" vertical="center"/>
      <protection locked="0"/>
    </xf>
    <xf numFmtId="0" fontId="174" fillId="0" borderId="0" xfId="0" applyFont="1" applyBorder="1" applyAlignment="1" applyProtection="1">
      <alignment horizontal="right" vertical="center"/>
      <protection locked="0"/>
    </xf>
    <xf numFmtId="49" fontId="138" fillId="0" borderId="0" xfId="0" applyNumberFormat="1" applyFont="1" applyFill="1" applyBorder="1" applyAlignment="1" applyProtection="1">
      <alignment horizontal="left"/>
      <protection locked="0" hidden="1"/>
    </xf>
    <xf numFmtId="1" fontId="7" fillId="24" borderId="0" xfId="0" applyNumberFormat="1" applyFont="1" applyFill="1" applyBorder="1" applyAlignment="1" applyProtection="1">
      <alignment horizontal="center" vertical="center" wrapText="1"/>
      <protection hidden="1"/>
    </xf>
    <xf numFmtId="1" fontId="102" fillId="24" borderId="0" xfId="0" applyNumberFormat="1" applyFont="1" applyFill="1" applyBorder="1" applyAlignment="1" applyProtection="1">
      <alignment horizontal="center" vertical="center"/>
      <protection hidden="1"/>
    </xf>
    <xf numFmtId="49" fontId="139" fillId="0" borderId="134" xfId="0" applyNumberFormat="1" applyFont="1" applyFill="1" applyBorder="1" applyAlignment="1" applyProtection="1">
      <alignment horizontal="center" vertical="center"/>
      <protection locked="0"/>
    </xf>
    <xf numFmtId="1" fontId="91" fillId="0" borderId="0" xfId="0" applyNumberFormat="1" applyFont="1" applyFill="1" applyBorder="1" applyAlignment="1" applyProtection="1">
      <alignment horizontal="center" vertical="center"/>
      <protection locked="0"/>
    </xf>
    <xf numFmtId="0" fontId="20" fillId="0" borderId="0" xfId="0" applyFont="1" applyBorder="1" applyAlignment="1" applyProtection="1">
      <alignment horizontal="left" vertical="top"/>
      <protection locked="0"/>
    </xf>
    <xf numFmtId="0" fontId="0" fillId="0" borderId="0" xfId="0" applyBorder="1" applyAlignment="1" applyProtection="1">
      <alignment horizontal="left" vertical="top"/>
      <protection locked="0"/>
    </xf>
    <xf numFmtId="1" fontId="19" fillId="35" borderId="48" xfId="0" applyNumberFormat="1" applyFont="1" applyFill="1" applyBorder="1" applyAlignment="1" applyProtection="1">
      <alignment horizontal="left" vertical="center"/>
    </xf>
    <xf numFmtId="1" fontId="19" fillId="35" borderId="96" xfId="0" applyNumberFormat="1" applyFont="1" applyFill="1" applyBorder="1" applyAlignment="1" applyProtection="1">
      <alignment horizontal="left" vertical="center"/>
    </xf>
    <xf numFmtId="1" fontId="19" fillId="35" borderId="55" xfId="0" applyNumberFormat="1" applyFont="1" applyFill="1" applyBorder="1" applyAlignment="1" applyProtection="1">
      <alignment horizontal="left" vertical="center"/>
    </xf>
    <xf numFmtId="49" fontId="19" fillId="0" borderId="41" xfId="0" applyNumberFormat="1" applyFont="1" applyFill="1" applyBorder="1" applyAlignment="1" applyProtection="1">
      <alignment horizontal="center" vertical="center"/>
      <protection locked="0"/>
    </xf>
    <xf numFmtId="49" fontId="19" fillId="0" borderId="81" xfId="0" applyNumberFormat="1" applyFont="1" applyFill="1" applyBorder="1" applyAlignment="1" applyProtection="1">
      <alignment horizontal="center" vertical="center"/>
      <protection locked="0"/>
    </xf>
    <xf numFmtId="1" fontId="19" fillId="0" borderId="41" xfId="0" applyNumberFormat="1" applyFont="1" applyFill="1" applyBorder="1" applyAlignment="1" applyProtection="1">
      <alignment horizontal="left" vertical="center" indent="2"/>
      <protection locked="0"/>
    </xf>
    <xf numFmtId="1" fontId="19" fillId="0" borderId="134" xfId="0" applyNumberFormat="1" applyFont="1" applyFill="1" applyBorder="1" applyAlignment="1" applyProtection="1">
      <alignment horizontal="left" vertical="center" indent="2"/>
      <protection locked="0"/>
    </xf>
    <xf numFmtId="49" fontId="51" fillId="0" borderId="41" xfId="0" applyNumberFormat="1" applyFont="1" applyFill="1" applyBorder="1" applyAlignment="1" applyProtection="1">
      <alignment horizontal="left" vertical="center" indent="1"/>
      <protection locked="0"/>
    </xf>
    <xf numFmtId="49" fontId="51" fillId="0" borderId="134" xfId="0" applyNumberFormat="1" applyFont="1" applyFill="1" applyBorder="1" applyAlignment="1" applyProtection="1">
      <alignment horizontal="left" vertical="center" indent="1"/>
      <protection locked="0"/>
    </xf>
    <xf numFmtId="49" fontId="51" fillId="0" borderId="81" xfId="0" applyNumberFormat="1" applyFont="1" applyFill="1" applyBorder="1" applyAlignment="1" applyProtection="1">
      <alignment horizontal="left" vertical="center" indent="1"/>
      <protection locked="0"/>
    </xf>
    <xf numFmtId="169" fontId="51" fillId="0" borderId="41" xfId="0" applyNumberFormat="1" applyFont="1" applyFill="1" applyBorder="1" applyAlignment="1" applyProtection="1">
      <alignment horizontal="center" vertical="center"/>
      <protection locked="0"/>
    </xf>
    <xf numFmtId="169" fontId="51" fillId="0" borderId="81" xfId="0" applyNumberFormat="1" applyFont="1" applyFill="1" applyBorder="1" applyAlignment="1" applyProtection="1">
      <alignment horizontal="center" vertical="center"/>
      <protection locked="0"/>
    </xf>
    <xf numFmtId="3" fontId="51" fillId="0" borderId="134" xfId="0" applyNumberFormat="1" applyFont="1" applyFill="1" applyBorder="1" applyAlignment="1" applyProtection="1">
      <alignment horizontal="center" vertical="center"/>
      <protection locked="0"/>
    </xf>
    <xf numFmtId="3" fontId="51" fillId="0" borderId="81" xfId="0" applyNumberFormat="1" applyFont="1" applyFill="1" applyBorder="1" applyAlignment="1" applyProtection="1">
      <alignment horizontal="center" vertical="center"/>
      <protection locked="0"/>
    </xf>
    <xf numFmtId="49" fontId="69" fillId="0" borderId="41" xfId="0" applyNumberFormat="1" applyFont="1" applyFill="1" applyBorder="1" applyAlignment="1" applyProtection="1">
      <protection locked="0" hidden="1"/>
    </xf>
    <xf numFmtId="49" fontId="69" fillId="0" borderId="134" xfId="0" applyNumberFormat="1" applyFont="1" applyFill="1" applyBorder="1" applyAlignment="1" applyProtection="1">
      <protection locked="0" hidden="1"/>
    </xf>
    <xf numFmtId="49" fontId="69" fillId="0" borderId="81" xfId="0" applyNumberFormat="1" applyFont="1" applyFill="1" applyBorder="1" applyAlignment="1" applyProtection="1">
      <protection locked="0" hidden="1"/>
    </xf>
    <xf numFmtId="0" fontId="45" fillId="0" borderId="41" xfId="0" applyFont="1" applyBorder="1" applyAlignment="1" applyProtection="1">
      <alignment horizontal="left" indent="1"/>
      <protection locked="0"/>
    </xf>
    <xf numFmtId="0" fontId="45" fillId="0" borderId="134" xfId="0" applyFont="1" applyBorder="1" applyAlignment="1" applyProtection="1">
      <alignment horizontal="left" indent="1"/>
      <protection locked="0"/>
    </xf>
    <xf numFmtId="0" fontId="45" fillId="0" borderId="81" xfId="0" applyFont="1" applyBorder="1" applyAlignment="1" applyProtection="1">
      <alignment horizontal="left" indent="1"/>
      <protection locked="0"/>
    </xf>
    <xf numFmtId="0" fontId="0" fillId="35" borderId="10" xfId="0" applyFill="1" applyBorder="1" applyAlignment="1">
      <alignment horizontal="left" vertical="center"/>
    </xf>
    <xf numFmtId="0" fontId="20" fillId="0" borderId="0" xfId="0" applyFont="1" applyBorder="1" applyAlignment="1">
      <alignment horizontal="center" vertical="center"/>
    </xf>
    <xf numFmtId="0" fontId="51" fillId="0" borderId="63" xfId="0" applyFont="1" applyBorder="1" applyAlignment="1" applyProtection="1">
      <alignment horizontal="left" vertical="center" indent="1"/>
      <protection locked="0"/>
    </xf>
    <xf numFmtId="49" fontId="51" fillId="0" borderId="63" xfId="0" applyNumberFormat="1" applyFont="1" applyBorder="1" applyAlignment="1" applyProtection="1">
      <alignment horizontal="center" vertical="center"/>
      <protection locked="0"/>
    </xf>
    <xf numFmtId="0" fontId="51" fillId="0" borderId="61" xfId="0" applyFont="1" applyBorder="1" applyAlignment="1" applyProtection="1">
      <alignment horizontal="left" vertical="center" indent="1"/>
      <protection locked="0"/>
    </xf>
    <xf numFmtId="49" fontId="51" fillId="0" borderId="61" xfId="0" applyNumberFormat="1" applyFont="1" applyBorder="1" applyAlignment="1" applyProtection="1">
      <alignment horizontal="center" vertical="center"/>
      <protection locked="0"/>
    </xf>
    <xf numFmtId="0" fontId="51" fillId="0" borderId="93" xfId="0" applyFont="1" applyBorder="1" applyAlignment="1" applyProtection="1">
      <alignment horizontal="left" vertical="center" indent="1"/>
      <protection locked="0"/>
    </xf>
    <xf numFmtId="49" fontId="51" fillId="0" borderId="93" xfId="0" applyNumberFormat="1" applyFont="1" applyBorder="1" applyAlignment="1" applyProtection="1">
      <alignment horizontal="center" vertical="center"/>
      <protection locked="0"/>
    </xf>
    <xf numFmtId="0" fontId="19" fillId="35" borderId="48" xfId="0" applyFont="1" applyFill="1" applyBorder="1" applyAlignment="1">
      <alignment horizontal="left" vertical="center"/>
    </xf>
    <xf numFmtId="0" fontId="19" fillId="35" borderId="96" xfId="0" applyFont="1" applyFill="1" applyBorder="1" applyAlignment="1">
      <alignment horizontal="left" vertical="center"/>
    </xf>
    <xf numFmtId="0" fontId="19" fillId="35" borderId="55" xfId="0" applyFont="1" applyFill="1" applyBorder="1" applyAlignment="1">
      <alignment horizontal="left" vertical="center"/>
    </xf>
    <xf numFmtId="0" fontId="45" fillId="0" borderId="41" xfId="0" applyFont="1" applyBorder="1" applyAlignment="1" applyProtection="1">
      <alignment horizontal="left" vertical="center"/>
      <protection locked="0"/>
    </xf>
    <xf numFmtId="0" fontId="45" fillId="0" borderId="134" xfId="0" applyFont="1" applyBorder="1" applyAlignment="1" applyProtection="1">
      <alignment horizontal="left" vertical="center"/>
      <protection locked="0"/>
    </xf>
    <xf numFmtId="0" fontId="45" fillId="0" borderId="81" xfId="0" applyFont="1" applyBorder="1" applyAlignment="1" applyProtection="1">
      <alignment horizontal="left" vertical="center"/>
      <protection locked="0"/>
    </xf>
    <xf numFmtId="0" fontId="128" fillId="0" borderId="41" xfId="31" applyFont="1" applyBorder="1" applyAlignment="1" applyProtection="1">
      <alignment horizontal="left" vertical="center"/>
      <protection locked="0"/>
    </xf>
    <xf numFmtId="0" fontId="2" fillId="0" borderId="81" xfId="0" applyFont="1" applyBorder="1" applyAlignment="1" applyProtection="1">
      <alignment horizontal="left" vertical="center"/>
      <protection locked="0"/>
    </xf>
    <xf numFmtId="0" fontId="11" fillId="0" borderId="46" xfId="0" applyFont="1" applyBorder="1" applyAlignment="1">
      <alignment horizontal="left" vertical="top"/>
    </xf>
    <xf numFmtId="0" fontId="11" fillId="0" borderId="82" xfId="0" applyFont="1" applyBorder="1" applyAlignment="1">
      <alignment horizontal="left" vertical="top"/>
    </xf>
    <xf numFmtId="0" fontId="11" fillId="0" borderId="60" xfId="0" applyFont="1" applyBorder="1" applyAlignment="1">
      <alignment horizontal="left" vertical="top"/>
    </xf>
    <xf numFmtId="0" fontId="47" fillId="35" borderId="96" xfId="0" applyFont="1" applyFill="1" applyBorder="1" applyAlignment="1" applyProtection="1">
      <alignment horizontal="left" vertical="center" indent="1"/>
    </xf>
    <xf numFmtId="0" fontId="45" fillId="0" borderId="99" xfId="0" applyFont="1" applyBorder="1" applyAlignment="1" applyProtection="1">
      <alignment horizontal="left" vertical="center" indent="1"/>
      <protection locked="0"/>
    </xf>
    <xf numFmtId="0" fontId="45" fillId="0" borderId="140" xfId="0" applyFont="1" applyBorder="1" applyAlignment="1" applyProtection="1">
      <alignment horizontal="left" vertical="center" indent="1"/>
      <protection locked="0"/>
    </xf>
    <xf numFmtId="0" fontId="45" fillId="0" borderId="129" xfId="0" applyFont="1" applyBorder="1" applyAlignment="1" applyProtection="1">
      <alignment horizontal="left" vertical="center" indent="1"/>
      <protection locked="0"/>
    </xf>
    <xf numFmtId="0" fontId="26" fillId="0" borderId="82" xfId="0" applyFont="1" applyFill="1" applyBorder="1" applyAlignment="1">
      <alignment horizontal="left" vertical="top" wrapText="1"/>
    </xf>
    <xf numFmtId="0" fontId="26" fillId="0" borderId="60" xfId="0" applyFont="1" applyFill="1" applyBorder="1" applyAlignment="1">
      <alignment horizontal="left" vertical="top" wrapText="1"/>
    </xf>
    <xf numFmtId="0" fontId="45" fillId="0" borderId="62" xfId="0" applyFont="1" applyBorder="1" applyAlignment="1" applyProtection="1">
      <alignment horizontal="left" vertical="center" indent="1"/>
      <protection locked="0"/>
    </xf>
    <xf numFmtId="0" fontId="45" fillId="0" borderId="141" xfId="0" applyFont="1" applyBorder="1" applyAlignment="1" applyProtection="1">
      <alignment horizontal="left" vertical="center" indent="1"/>
      <protection locked="0"/>
    </xf>
    <xf numFmtId="0" fontId="45" fillId="0" borderId="130" xfId="0" applyFont="1" applyBorder="1" applyAlignment="1" applyProtection="1">
      <alignment horizontal="left" vertical="center" indent="1"/>
      <protection locked="0"/>
    </xf>
    <xf numFmtId="0" fontId="0" fillId="0" borderId="82" xfId="0" applyBorder="1" applyAlignment="1">
      <alignment horizontal="left" vertical="center" wrapText="1" indent="1"/>
    </xf>
    <xf numFmtId="0" fontId="0" fillId="0" borderId="0" xfId="0" applyBorder="1" applyAlignment="1">
      <alignment horizontal="left" vertical="center" wrapText="1" indent="1"/>
    </xf>
    <xf numFmtId="0" fontId="0" fillId="0" borderId="134" xfId="0" applyBorder="1" applyAlignment="1">
      <alignment horizontal="left" vertical="center" wrapText="1" indent="1"/>
    </xf>
    <xf numFmtId="0" fontId="45" fillId="0" borderId="142" xfId="0" applyFont="1" applyBorder="1" applyAlignment="1" applyProtection="1">
      <alignment horizontal="left" vertical="center"/>
      <protection locked="0"/>
    </xf>
    <xf numFmtId="0" fontId="45" fillId="0" borderId="128" xfId="0" applyFont="1" applyBorder="1" applyAlignment="1" applyProtection="1">
      <alignment horizontal="left" vertical="center"/>
      <protection locked="0"/>
    </xf>
    <xf numFmtId="0" fontId="45" fillId="0" borderId="141" xfId="0" applyFont="1" applyBorder="1" applyAlignment="1" applyProtection="1">
      <alignment horizontal="left" vertical="center"/>
      <protection locked="0"/>
    </xf>
    <xf numFmtId="0" fontId="45" fillId="0" borderId="130" xfId="0" applyFont="1" applyBorder="1" applyAlignment="1" applyProtection="1">
      <alignment horizontal="left" vertical="center"/>
      <protection locked="0"/>
    </xf>
    <xf numFmtId="0" fontId="45" fillId="0" borderId="107" xfId="0" applyFont="1" applyBorder="1" applyAlignment="1" applyProtection="1">
      <alignment horizontal="left" vertical="center" indent="1"/>
      <protection locked="0"/>
    </xf>
    <xf numFmtId="0" fontId="45" fillId="0" borderId="106" xfId="0" applyFont="1" applyBorder="1" applyAlignment="1" applyProtection="1">
      <alignment horizontal="left" vertical="center" indent="1"/>
      <protection locked="0"/>
    </xf>
    <xf numFmtId="0" fontId="45" fillId="0" borderId="94" xfId="0" applyFont="1" applyBorder="1" applyAlignment="1" applyProtection="1">
      <alignment horizontal="left" vertical="center" indent="1"/>
      <protection locked="0"/>
    </xf>
    <xf numFmtId="0" fontId="45" fillId="0" borderId="106" xfId="0" applyFont="1" applyBorder="1" applyAlignment="1" applyProtection="1">
      <alignment horizontal="left" vertical="center"/>
      <protection locked="0"/>
    </xf>
    <xf numFmtId="0" fontId="45" fillId="0" borderId="94" xfId="0" applyFont="1" applyBorder="1" applyAlignment="1" applyProtection="1">
      <alignment horizontal="left" vertical="center"/>
      <protection locked="0"/>
    </xf>
    <xf numFmtId="0" fontId="20" fillId="0" borderId="46" xfId="0" applyFont="1" applyBorder="1" applyAlignment="1">
      <alignment horizontal="left" vertical="center"/>
    </xf>
    <xf numFmtId="0" fontId="20" fillId="0" borderId="82" xfId="0" applyFont="1" applyBorder="1" applyAlignment="1">
      <alignment horizontal="left" vertical="center"/>
    </xf>
    <xf numFmtId="0" fontId="20" fillId="0" borderId="60" xfId="0" applyFont="1" applyBorder="1" applyAlignment="1">
      <alignment horizontal="left" vertical="center"/>
    </xf>
    <xf numFmtId="0" fontId="0" fillId="0" borderId="99" xfId="0" applyBorder="1" applyAlignment="1" applyProtection="1">
      <alignment horizontal="left" vertical="center" indent="1"/>
      <protection locked="0"/>
    </xf>
    <xf numFmtId="0" fontId="0" fillId="0" borderId="140" xfId="0" applyBorder="1" applyAlignment="1" applyProtection="1">
      <alignment horizontal="left" vertical="center" indent="1"/>
      <protection locked="0"/>
    </xf>
    <xf numFmtId="0" fontId="0" fillId="0" borderId="129" xfId="0" applyBorder="1" applyAlignment="1" applyProtection="1">
      <alignment horizontal="left" vertical="center" indent="1"/>
      <protection locked="0"/>
    </xf>
    <xf numFmtId="0" fontId="12" fillId="0" borderId="77" xfId="0" applyFont="1" applyBorder="1" applyAlignment="1" applyProtection="1">
      <alignment horizontal="center" vertical="center"/>
      <protection locked="0"/>
    </xf>
    <xf numFmtId="0" fontId="12" fillId="0" borderId="80" xfId="0" applyFont="1" applyBorder="1" applyAlignment="1" applyProtection="1">
      <alignment horizontal="center" vertical="center"/>
      <protection locked="0"/>
    </xf>
    <xf numFmtId="0" fontId="12" fillId="0" borderId="41" xfId="0" applyFont="1" applyBorder="1" applyAlignment="1" applyProtection="1">
      <alignment horizontal="center" vertical="center"/>
      <protection locked="0"/>
    </xf>
    <xf numFmtId="0" fontId="12" fillId="0" borderId="81" xfId="0" applyFont="1" applyBorder="1" applyAlignment="1" applyProtection="1">
      <alignment horizontal="center" vertical="center"/>
      <protection locked="0"/>
    </xf>
    <xf numFmtId="0" fontId="0" fillId="0" borderId="62" xfId="0" applyBorder="1" applyAlignment="1" applyProtection="1">
      <alignment horizontal="left" vertical="center" indent="1"/>
      <protection locked="0"/>
    </xf>
    <xf numFmtId="0" fontId="0" fillId="0" borderId="141" xfId="0" applyBorder="1" applyAlignment="1" applyProtection="1">
      <alignment horizontal="left" vertical="center" indent="1"/>
      <protection locked="0"/>
    </xf>
    <xf numFmtId="0" fontId="0" fillId="0" borderId="130" xfId="0" applyBorder="1" applyAlignment="1" applyProtection="1">
      <alignment horizontal="left" vertical="center" indent="1"/>
      <protection locked="0"/>
    </xf>
    <xf numFmtId="0" fontId="0" fillId="0" borderId="107" xfId="0" applyBorder="1" applyAlignment="1" applyProtection="1">
      <alignment horizontal="left" vertical="center" indent="1"/>
      <protection locked="0"/>
    </xf>
    <xf numFmtId="0" fontId="0" fillId="0" borderId="106" xfId="0" applyBorder="1" applyAlignment="1" applyProtection="1">
      <alignment horizontal="left" vertical="center" indent="1"/>
      <protection locked="0"/>
    </xf>
    <xf numFmtId="0" fontId="0" fillId="0" borderId="94" xfId="0" applyBorder="1" applyAlignment="1" applyProtection="1">
      <alignment horizontal="left" vertical="center" indent="1"/>
      <protection locked="0"/>
    </xf>
    <xf numFmtId="0" fontId="51" fillId="0" borderId="186" xfId="0" applyFont="1" applyBorder="1" applyAlignment="1">
      <alignment horizontal="right" vertical="center" indent="1"/>
    </xf>
    <xf numFmtId="0" fontId="51" fillId="0" borderId="187" xfId="0" applyFont="1" applyBorder="1" applyAlignment="1">
      <alignment horizontal="right" vertical="center" indent="1"/>
    </xf>
    <xf numFmtId="167" fontId="51" fillId="0" borderId="187" xfId="0" applyNumberFormat="1" applyFont="1" applyBorder="1" applyAlignment="1" applyProtection="1">
      <alignment horizontal="left" vertical="center"/>
      <protection locked="0"/>
    </xf>
    <xf numFmtId="167" fontId="51" fillId="0" borderId="188" xfId="0" applyNumberFormat="1" applyFont="1" applyBorder="1" applyAlignment="1" applyProtection="1">
      <alignment horizontal="left" vertical="center"/>
      <protection locked="0"/>
    </xf>
    <xf numFmtId="0" fontId="20" fillId="0" borderId="180" xfId="0" applyFont="1" applyFill="1" applyBorder="1" applyAlignment="1">
      <alignment horizontal="center" vertical="top"/>
    </xf>
    <xf numFmtId="0" fontId="20" fillId="0" borderId="182" xfId="0" applyFont="1" applyFill="1" applyBorder="1" applyAlignment="1">
      <alignment horizontal="center" vertical="top"/>
    </xf>
    <xf numFmtId="0" fontId="51" fillId="0" borderId="183" xfId="0" applyFont="1" applyBorder="1" applyAlignment="1">
      <alignment horizontal="right" vertical="center" indent="1"/>
    </xf>
    <xf numFmtId="0" fontId="51" fillId="0" borderId="0" xfId="0" applyFont="1" applyBorder="1" applyAlignment="1">
      <alignment horizontal="right" vertical="center" indent="1"/>
    </xf>
    <xf numFmtId="167" fontId="51" fillId="0" borderId="140" xfId="0" applyNumberFormat="1" applyFont="1" applyBorder="1" applyAlignment="1" applyProtection="1">
      <alignment horizontal="left" vertical="center"/>
      <protection locked="0"/>
    </xf>
    <xf numFmtId="167" fontId="51" fillId="0" borderId="184" xfId="0" applyNumberFormat="1" applyFont="1" applyBorder="1" applyAlignment="1" applyProtection="1">
      <alignment horizontal="left" vertical="center"/>
      <protection locked="0"/>
    </xf>
    <xf numFmtId="167" fontId="51" fillId="0" borderId="141" xfId="0" applyNumberFormat="1" applyFont="1" applyBorder="1" applyAlignment="1" applyProtection="1">
      <alignment horizontal="left" vertical="center"/>
      <protection locked="0"/>
    </xf>
    <xf numFmtId="167" fontId="51" fillId="0" borderId="185" xfId="0" applyNumberFormat="1" applyFont="1" applyBorder="1" applyAlignment="1" applyProtection="1">
      <alignment horizontal="left" vertical="center"/>
      <protection locked="0"/>
    </xf>
    <xf numFmtId="0" fontId="73" fillId="24" borderId="0" xfId="0" applyNumberFormat="1" applyFont="1" applyFill="1" applyBorder="1" applyAlignment="1" applyProtection="1">
      <alignment horizontal="center" vertical="center" wrapText="1"/>
      <protection hidden="1"/>
    </xf>
    <xf numFmtId="0" fontId="20" fillId="24" borderId="143" xfId="0" applyFont="1" applyFill="1" applyBorder="1" applyAlignment="1" applyProtection="1">
      <alignment horizontal="right"/>
      <protection hidden="1"/>
    </xf>
    <xf numFmtId="0" fontId="0" fillId="0" borderId="60" xfId="0" applyBorder="1" applyProtection="1">
      <protection hidden="1"/>
    </xf>
    <xf numFmtId="0" fontId="18" fillId="27" borderId="144" xfId="0" applyFont="1" applyFill="1" applyBorder="1" applyAlignment="1" applyProtection="1">
      <alignment horizontal="left" vertical="top" indent="2"/>
      <protection locked="0" hidden="1"/>
    </xf>
    <xf numFmtId="0" fontId="0" fillId="0" borderId="145" xfId="0" applyBorder="1" applyProtection="1">
      <protection locked="0" hidden="1"/>
    </xf>
    <xf numFmtId="0" fontId="0" fillId="0" borderId="146" xfId="0" applyBorder="1" applyProtection="1">
      <protection locked="0" hidden="1"/>
    </xf>
    <xf numFmtId="0" fontId="0" fillId="0" borderId="80" xfId="0" applyBorder="1" applyProtection="1">
      <protection locked="0" hidden="1"/>
    </xf>
    <xf numFmtId="0" fontId="73" fillId="24" borderId="147" xfId="0" applyNumberFormat="1" applyFont="1" applyFill="1" applyBorder="1" applyAlignment="1" applyProtection="1">
      <alignment horizontal="center" vertical="center"/>
      <protection hidden="1"/>
    </xf>
    <xf numFmtId="0" fontId="73" fillId="24" borderId="148" xfId="0" applyNumberFormat="1" applyFont="1" applyFill="1" applyBorder="1" applyAlignment="1" applyProtection="1">
      <alignment horizontal="center" vertical="center"/>
      <protection hidden="1"/>
    </xf>
    <xf numFmtId="0" fontId="20" fillId="27" borderId="149" xfId="0" applyFont="1" applyFill="1" applyBorder="1" applyAlignment="1" applyProtection="1">
      <alignment horizontal="left" vertical="top"/>
      <protection hidden="1"/>
    </xf>
    <xf numFmtId="0" fontId="0" fillId="0" borderId="81" xfId="0" applyBorder="1" applyProtection="1">
      <protection hidden="1"/>
    </xf>
    <xf numFmtId="0" fontId="19" fillId="0" borderId="206" xfId="0" applyFont="1" applyBorder="1" applyAlignment="1" applyProtection="1">
      <alignment horizontal="center" vertical="center"/>
      <protection hidden="1"/>
    </xf>
    <xf numFmtId="0" fontId="19" fillId="0" borderId="207" xfId="0" applyFont="1" applyBorder="1" applyAlignment="1" applyProtection="1">
      <alignment horizontal="center" vertical="center"/>
      <protection hidden="1"/>
    </xf>
    <xf numFmtId="0" fontId="103" fillId="0" borderId="0" xfId="0" applyNumberFormat="1" applyFont="1" applyFill="1" applyBorder="1" applyAlignment="1" applyProtection="1">
      <alignment horizontal="left" wrapText="1"/>
      <protection locked="0" hidden="1"/>
    </xf>
    <xf numFmtId="0" fontId="5" fillId="0" borderId="0" xfId="0" applyFont="1" applyFill="1" applyBorder="1" applyAlignment="1" applyProtection="1">
      <alignment horizontal="right" wrapText="1"/>
      <protection hidden="1"/>
    </xf>
    <xf numFmtId="1" fontId="49" fillId="24" borderId="36" xfId="0" applyNumberFormat="1" applyFont="1" applyFill="1" applyBorder="1" applyAlignment="1" applyProtection="1">
      <alignment horizontal="center" vertical="center"/>
      <protection hidden="1"/>
    </xf>
    <xf numFmtId="49" fontId="66" fillId="0" borderId="0" xfId="0" applyNumberFormat="1" applyFont="1" applyFill="1" applyBorder="1" applyAlignment="1" applyProtection="1">
      <alignment horizontal="center"/>
      <protection locked="0"/>
    </xf>
    <xf numFmtId="0" fontId="66" fillId="0" borderId="0" xfId="0" applyNumberFormat="1" applyFont="1" applyFill="1" applyBorder="1" applyAlignment="1" applyProtection="1">
      <alignment horizontal="center"/>
      <protection locked="0"/>
    </xf>
    <xf numFmtId="0" fontId="19" fillId="24" borderId="150" xfId="0" applyFont="1" applyFill="1" applyBorder="1" applyAlignment="1" applyProtection="1">
      <alignment horizontal="center" vertical="center"/>
      <protection hidden="1"/>
    </xf>
    <xf numFmtId="0" fontId="19" fillId="24" borderId="151" xfId="0" applyFont="1" applyFill="1" applyBorder="1" applyAlignment="1" applyProtection="1">
      <alignment horizontal="center" vertical="center"/>
      <protection hidden="1"/>
    </xf>
    <xf numFmtId="2" fontId="19" fillId="0" borderId="150" xfId="0" applyNumberFormat="1" applyFont="1" applyBorder="1" applyAlignment="1" applyProtection="1">
      <alignment horizontal="center" vertical="center"/>
      <protection hidden="1"/>
    </xf>
    <xf numFmtId="0" fontId="19" fillId="0" borderId="151" xfId="0" applyFont="1" applyBorder="1" applyAlignment="1" applyProtection="1">
      <alignment horizontal="center" vertical="center"/>
      <protection hidden="1"/>
    </xf>
    <xf numFmtId="0" fontId="46" fillId="0" borderId="14" xfId="0" applyFont="1" applyBorder="1" applyAlignment="1" applyProtection="1">
      <alignment horizontal="center" vertical="center" wrapText="1"/>
      <protection hidden="1"/>
    </xf>
    <xf numFmtId="0" fontId="46" fillId="0" borderId="125" xfId="0" applyFont="1" applyBorder="1" applyAlignment="1" applyProtection="1">
      <alignment horizontal="center" vertical="center" wrapText="1"/>
      <protection hidden="1"/>
    </xf>
    <xf numFmtId="0" fontId="19" fillId="24" borderId="20" xfId="0" applyFont="1" applyFill="1" applyBorder="1" applyAlignment="1" applyProtection="1">
      <alignment horizontal="left" vertical="center" wrapText="1" indent="2"/>
      <protection hidden="1"/>
    </xf>
    <xf numFmtId="0" fontId="19" fillId="24" borderId="18" xfId="0" applyFont="1" applyFill="1" applyBorder="1" applyAlignment="1" applyProtection="1">
      <alignment horizontal="left" indent="2"/>
      <protection hidden="1"/>
    </xf>
    <xf numFmtId="0" fontId="18" fillId="24" borderId="13" xfId="0" applyFont="1" applyFill="1" applyBorder="1" applyAlignment="1" applyProtection="1">
      <alignment horizontal="center" vertical="center" wrapText="1"/>
      <protection hidden="1"/>
    </xf>
    <xf numFmtId="166" fontId="44" fillId="24" borderId="14" xfId="0" applyNumberFormat="1" applyFont="1" applyFill="1" applyBorder="1" applyAlignment="1" applyProtection="1">
      <alignment horizontal="center" vertical="center" wrapText="1"/>
      <protection hidden="1"/>
    </xf>
    <xf numFmtId="166" fontId="44" fillId="24" borderId="48" xfId="0" applyNumberFormat="1" applyFont="1" applyFill="1" applyBorder="1" applyAlignment="1" applyProtection="1">
      <alignment horizontal="center" vertical="center" wrapText="1"/>
      <protection hidden="1"/>
    </xf>
    <xf numFmtId="14" fontId="160" fillId="0" borderId="0" xfId="0" applyNumberFormat="1" applyFont="1" applyAlignment="1">
      <alignment horizontal="left"/>
    </xf>
    <xf numFmtId="0" fontId="34" fillId="24" borderId="82" xfId="41" applyFont="1" applyFill="1" applyBorder="1" applyAlignment="1" applyProtection="1">
      <alignment vertical="center" wrapText="1"/>
      <protection hidden="1"/>
    </xf>
    <xf numFmtId="0" fontId="34" fillId="24" borderId="60" xfId="41" applyFont="1" applyFill="1" applyBorder="1" applyAlignment="1" applyProtection="1">
      <alignment vertical="center" wrapText="1"/>
      <protection hidden="1"/>
    </xf>
    <xf numFmtId="0" fontId="34" fillId="24" borderId="0" xfId="41" applyFont="1" applyFill="1" applyAlignment="1" applyProtection="1">
      <alignment horizontal="right" vertical="center" wrapText="1"/>
      <protection hidden="1"/>
    </xf>
    <xf numFmtId="0" fontId="34" fillId="24" borderId="216" xfId="41" applyFont="1" applyFill="1" applyBorder="1" applyAlignment="1" applyProtection="1">
      <alignment horizontal="right" vertical="center" wrapText="1"/>
      <protection hidden="1"/>
    </xf>
    <xf numFmtId="0" fontId="34" fillId="24" borderId="161" xfId="41" applyFont="1" applyFill="1" applyBorder="1" applyAlignment="1" applyProtection="1">
      <alignment horizontal="left" vertical="center" wrapText="1"/>
      <protection hidden="1"/>
    </xf>
    <xf numFmtId="170" fontId="28" fillId="24" borderId="45" xfId="64" applyNumberFormat="1" applyFont="1" applyFill="1" applyBorder="1" applyAlignment="1" applyProtection="1">
      <alignment horizontal="right" vertical="center"/>
      <protection hidden="1"/>
    </xf>
    <xf numFmtId="170" fontId="28" fillId="24" borderId="37" xfId="64" applyNumberFormat="1" applyFont="1" applyFill="1" applyBorder="1" applyAlignment="1" applyProtection="1">
      <alignment horizontal="right" vertical="center"/>
      <protection hidden="1"/>
    </xf>
    <xf numFmtId="4" fontId="27" fillId="27" borderId="47" xfId="41" applyNumberFormat="1" applyFont="1" applyFill="1" applyBorder="1" applyAlignment="1" applyProtection="1">
      <alignment horizontal="center" vertical="center"/>
      <protection locked="0"/>
    </xf>
    <xf numFmtId="4" fontId="27" fillId="27" borderId="35" xfId="41" applyNumberFormat="1" applyFont="1" applyFill="1" applyBorder="1" applyAlignment="1" applyProtection="1">
      <alignment horizontal="center" vertical="center"/>
      <protection locked="0"/>
    </xf>
    <xf numFmtId="4" fontId="27" fillId="27" borderId="60" xfId="41" applyNumberFormat="1" applyFont="1" applyFill="1" applyBorder="1" applyAlignment="1" applyProtection="1">
      <alignment horizontal="center" vertical="center"/>
      <protection locked="0"/>
    </xf>
    <xf numFmtId="4" fontId="27" fillId="27" borderId="81" xfId="41" applyNumberFormat="1" applyFont="1" applyFill="1" applyBorder="1" applyAlignment="1" applyProtection="1">
      <alignment horizontal="center" vertical="center"/>
      <protection locked="0"/>
    </xf>
    <xf numFmtId="170" fontId="28" fillId="24" borderId="53" xfId="64" applyNumberFormat="1" applyFont="1" applyFill="1" applyBorder="1" applyAlignment="1" applyProtection="1">
      <alignment horizontal="right" vertical="center"/>
      <protection hidden="1"/>
    </xf>
    <xf numFmtId="0" fontId="34" fillId="24" borderId="82" xfId="41" applyFont="1" applyFill="1" applyBorder="1" applyAlignment="1" applyProtection="1">
      <alignment horizontal="left" vertical="center" wrapText="1"/>
      <protection hidden="1"/>
    </xf>
    <xf numFmtId="0" fontId="34" fillId="24" borderId="218" xfId="41" applyFont="1" applyFill="1" applyBorder="1" applyAlignment="1" applyProtection="1">
      <alignment horizontal="left" vertical="center" wrapText="1"/>
      <protection hidden="1"/>
    </xf>
    <xf numFmtId="2" fontId="28" fillId="36" borderId="217" xfId="41" applyNumberFormat="1" applyFont="1" applyFill="1" applyBorder="1" applyAlignment="1">
      <alignment horizontal="center" vertical="center"/>
    </xf>
    <xf numFmtId="2" fontId="28" fillId="36" borderId="219" xfId="41" applyNumberFormat="1" applyFont="1" applyFill="1" applyBorder="1" applyAlignment="1">
      <alignment horizontal="center" vertical="center"/>
    </xf>
    <xf numFmtId="0" fontId="5" fillId="24" borderId="0" xfId="41" applyFont="1" applyFill="1" applyAlignment="1" applyProtection="1">
      <alignment horizontal="left" vertical="center" wrapText="1" indent="1"/>
      <protection hidden="1"/>
    </xf>
    <xf numFmtId="49" fontId="61" fillId="24" borderId="0" xfId="41" applyNumberFormat="1" applyFont="1" applyFill="1" applyAlignment="1" applyProtection="1">
      <alignment horizontal="left" vertical="top"/>
      <protection hidden="1"/>
    </xf>
    <xf numFmtId="0" fontId="61" fillId="24" borderId="0" xfId="41" applyNumberFormat="1" applyFont="1" applyFill="1" applyAlignment="1" applyProtection="1">
      <alignment horizontal="left" vertical="top"/>
      <protection hidden="1"/>
    </xf>
    <xf numFmtId="1" fontId="150" fillId="24" borderId="0" xfId="41" applyNumberFormat="1" applyFont="1" applyFill="1" applyAlignment="1" applyProtection="1">
      <alignment horizontal="center" vertical="center"/>
      <protection hidden="1"/>
    </xf>
    <xf numFmtId="0" fontId="150" fillId="24" borderId="0" xfId="41" applyNumberFormat="1" applyFont="1" applyFill="1" applyAlignment="1" applyProtection="1">
      <alignment horizontal="center" vertical="center"/>
      <protection hidden="1"/>
    </xf>
    <xf numFmtId="0" fontId="9" fillId="24" borderId="0" xfId="41" applyFont="1" applyFill="1" applyAlignment="1" applyProtection="1">
      <alignment horizontal="center"/>
      <protection hidden="1"/>
    </xf>
    <xf numFmtId="0" fontId="9" fillId="24" borderId="0" xfId="41" applyFont="1" applyFill="1" applyAlignment="1" applyProtection="1">
      <alignment horizontal="right"/>
      <protection hidden="1"/>
    </xf>
    <xf numFmtId="0" fontId="65" fillId="24" borderId="0" xfId="41" applyFont="1" applyFill="1" applyAlignment="1" applyProtection="1">
      <alignment horizontal="center"/>
      <protection hidden="1"/>
    </xf>
    <xf numFmtId="0" fontId="34" fillId="24" borderId="196" xfId="41" applyFont="1" applyFill="1" applyBorder="1" applyAlignment="1" applyProtection="1">
      <alignment horizontal="center" vertical="center" wrapText="1"/>
      <protection hidden="1"/>
    </xf>
    <xf numFmtId="0" fontId="34" fillId="24" borderId="197" xfId="41" applyFont="1" applyFill="1" applyBorder="1" applyAlignment="1" applyProtection="1">
      <alignment horizontal="center" vertical="center" wrapText="1"/>
      <protection hidden="1"/>
    </xf>
    <xf numFmtId="0" fontId="23" fillId="24" borderId="198" xfId="41" applyFont="1" applyFill="1" applyBorder="1" applyAlignment="1" applyProtection="1">
      <alignment horizontal="center" vertical="center" wrapText="1"/>
      <protection hidden="1"/>
    </xf>
    <xf numFmtId="0" fontId="23" fillId="24" borderId="37" xfId="41" applyFont="1" applyFill="1" applyBorder="1" applyAlignment="1" applyProtection="1">
      <alignment horizontal="center" vertical="center" wrapText="1"/>
      <protection hidden="1"/>
    </xf>
    <xf numFmtId="0" fontId="28" fillId="24" borderId="82" xfId="41" applyFont="1" applyFill="1" applyBorder="1" applyAlignment="1" applyProtection="1">
      <alignment vertical="center"/>
      <protection hidden="1"/>
    </xf>
    <xf numFmtId="0" fontId="28" fillId="24" borderId="60" xfId="41" applyFont="1" applyFill="1" applyBorder="1" applyAlignment="1" applyProtection="1">
      <alignment vertical="center"/>
      <protection hidden="1"/>
    </xf>
    <xf numFmtId="4" fontId="23" fillId="0" borderId="47" xfId="41" applyNumberFormat="1" applyFont="1" applyFill="1" applyBorder="1" applyAlignment="1" applyProtection="1">
      <alignment horizontal="right" vertical="center"/>
    </xf>
    <xf numFmtId="4" fontId="23" fillId="0" borderId="35" xfId="41" applyNumberFormat="1" applyFont="1" applyFill="1" applyBorder="1" applyAlignment="1" applyProtection="1">
      <alignment horizontal="right" vertical="center"/>
    </xf>
    <xf numFmtId="170" fontId="23" fillId="24" borderId="45" xfId="64" applyNumberFormat="1" applyFont="1" applyFill="1" applyBorder="1" applyAlignment="1" applyProtection="1">
      <alignment horizontal="right" vertical="center"/>
      <protection hidden="1"/>
    </xf>
    <xf numFmtId="170" fontId="23" fillId="24" borderId="37" xfId="64" applyNumberFormat="1" applyFont="1" applyFill="1" applyBorder="1" applyAlignment="1" applyProtection="1">
      <alignment horizontal="right" vertical="center"/>
      <protection hidden="1"/>
    </xf>
    <xf numFmtId="0" fontId="29" fillId="24" borderId="134" xfId="41" applyFont="1" applyFill="1" applyBorder="1" applyAlignment="1" applyProtection="1">
      <alignment horizontal="left" vertical="center" wrapText="1"/>
      <protection hidden="1"/>
    </xf>
    <xf numFmtId="0" fontId="29" fillId="24" borderId="81" xfId="41" applyFont="1" applyFill="1" applyBorder="1" applyAlignment="1" applyProtection="1">
      <alignment horizontal="left" vertical="center" wrapText="1"/>
      <protection hidden="1"/>
    </xf>
    <xf numFmtId="0" fontId="176" fillId="24" borderId="0" xfId="41" applyFont="1" applyFill="1" applyAlignment="1" applyProtection="1">
      <alignment horizontal="right" vertical="center" wrapText="1"/>
      <protection hidden="1"/>
    </xf>
    <xf numFmtId="14" fontId="176" fillId="24" borderId="0" xfId="41" applyNumberFormat="1" applyFont="1" applyFill="1" applyAlignment="1" applyProtection="1">
      <alignment horizontal="left" vertical="center" wrapText="1"/>
      <protection hidden="1"/>
    </xf>
    <xf numFmtId="14" fontId="176" fillId="24" borderId="76" xfId="41" applyNumberFormat="1" applyFont="1" applyFill="1" applyBorder="1" applyAlignment="1" applyProtection="1">
      <alignment horizontal="left" vertical="center" wrapText="1"/>
      <protection hidden="1"/>
    </xf>
    <xf numFmtId="170" fontId="28" fillId="24" borderId="54" xfId="64" applyNumberFormat="1" applyFont="1" applyFill="1" applyBorder="1" applyAlignment="1" applyProtection="1">
      <alignment horizontal="right" vertical="center"/>
      <protection hidden="1"/>
    </xf>
    <xf numFmtId="4" fontId="27" fillId="27" borderId="47" xfId="41" applyNumberFormat="1" applyFont="1" applyFill="1" applyBorder="1" applyAlignment="1" applyProtection="1">
      <alignment horizontal="right" vertical="center"/>
      <protection locked="0"/>
    </xf>
    <xf numFmtId="4" fontId="27" fillId="27" borderId="35" xfId="41" applyNumberFormat="1" applyFont="1" applyFill="1" applyBorder="1" applyAlignment="1" applyProtection="1">
      <alignment horizontal="right" vertical="center"/>
      <protection locked="0"/>
    </xf>
    <xf numFmtId="4" fontId="27" fillId="27" borderId="60" xfId="41" applyNumberFormat="1" applyFont="1" applyFill="1" applyBorder="1" applyAlignment="1" applyProtection="1">
      <alignment horizontal="right" vertical="center"/>
      <protection locked="0"/>
    </xf>
    <xf numFmtId="4" fontId="27" fillId="27" borderId="81" xfId="41" applyNumberFormat="1" applyFont="1" applyFill="1" applyBorder="1" applyAlignment="1" applyProtection="1">
      <alignment horizontal="right" vertical="center"/>
      <protection locked="0"/>
    </xf>
    <xf numFmtId="0" fontId="29" fillId="36" borderId="134" xfId="41" applyNumberFormat="1" applyFont="1" applyFill="1" applyBorder="1" applyAlignment="1" applyProtection="1">
      <alignment horizontal="right" vertical="center" wrapText="1"/>
      <protection hidden="1"/>
    </xf>
    <xf numFmtId="0" fontId="29" fillId="36" borderId="200" xfId="41" applyNumberFormat="1" applyFont="1" applyFill="1" applyBorder="1" applyAlignment="1" applyProtection="1">
      <alignment horizontal="right" vertical="center" wrapText="1"/>
      <protection hidden="1"/>
    </xf>
    <xf numFmtId="0" fontId="34" fillId="24" borderId="96" xfId="41" applyFont="1" applyFill="1" applyBorder="1" applyAlignment="1" applyProtection="1">
      <alignment vertical="center" wrapText="1"/>
      <protection hidden="1"/>
    </xf>
    <xf numFmtId="0" fontId="34" fillId="24" borderId="55" xfId="41" applyFont="1" applyFill="1" applyBorder="1" applyAlignment="1" applyProtection="1">
      <alignment vertical="center" wrapText="1"/>
      <protection hidden="1"/>
    </xf>
    <xf numFmtId="4" fontId="27" fillId="27" borderId="153" xfId="41" applyNumberFormat="1" applyFont="1" applyFill="1" applyBorder="1" applyAlignment="1" applyProtection="1">
      <alignment horizontal="right" vertical="center"/>
      <protection locked="0"/>
    </xf>
    <xf numFmtId="4" fontId="27" fillId="27" borderId="85" xfId="41" applyNumberFormat="1" applyFont="1" applyFill="1" applyBorder="1" applyAlignment="1" applyProtection="1">
      <alignment horizontal="right" vertical="center"/>
      <protection locked="0"/>
    </xf>
    <xf numFmtId="4" fontId="27" fillId="27" borderId="80" xfId="41" applyNumberFormat="1" applyFont="1" applyFill="1" applyBorder="1" applyAlignment="1" applyProtection="1">
      <alignment horizontal="right" vertical="center"/>
      <protection locked="0"/>
    </xf>
    <xf numFmtId="4" fontId="27" fillId="27" borderId="57" xfId="41" applyNumberFormat="1" applyFont="1" applyFill="1" applyBorder="1" applyAlignment="1" applyProtection="1">
      <alignment horizontal="right" vertical="center"/>
      <protection locked="0"/>
    </xf>
    <xf numFmtId="0" fontId="34" fillId="24" borderId="39" xfId="41" applyFont="1" applyFill="1" applyBorder="1" applyAlignment="1" applyProtection="1">
      <alignment horizontal="center" vertical="center"/>
      <protection hidden="1"/>
    </xf>
    <xf numFmtId="0" fontId="34" fillId="24" borderId="152" xfId="41" applyFont="1" applyFill="1" applyBorder="1" applyAlignment="1" applyProtection="1">
      <alignment horizontal="center" vertical="center"/>
      <protection hidden="1"/>
    </xf>
    <xf numFmtId="0" fontId="28" fillId="24" borderId="214" xfId="41" applyFont="1" applyFill="1" applyBorder="1" applyProtection="1">
      <protection hidden="1"/>
    </xf>
    <xf numFmtId="0" fontId="28" fillId="24" borderId="215" xfId="41" applyFont="1" applyFill="1" applyBorder="1" applyProtection="1">
      <protection hidden="1"/>
    </xf>
    <xf numFmtId="4" fontId="23" fillId="24" borderId="203" xfId="41" applyNumberFormat="1" applyFont="1" applyFill="1" applyBorder="1" applyAlignment="1" applyProtection="1">
      <alignment horizontal="right" vertical="center"/>
      <protection hidden="1"/>
    </xf>
    <xf numFmtId="4" fontId="23" fillId="24" borderId="35" xfId="41" applyNumberFormat="1" applyFont="1" applyFill="1" applyBorder="1" applyAlignment="1" applyProtection="1">
      <alignment horizontal="right" vertical="center"/>
      <protection hidden="1"/>
    </xf>
    <xf numFmtId="170" fontId="23" fillId="24" borderId="198" xfId="64" applyNumberFormat="1" applyFont="1" applyFill="1" applyBorder="1" applyAlignment="1" applyProtection="1">
      <alignment vertical="center"/>
      <protection hidden="1"/>
    </xf>
    <xf numFmtId="170" fontId="23" fillId="24" borderId="37" xfId="64" applyNumberFormat="1" applyFont="1" applyFill="1" applyBorder="1" applyAlignment="1" applyProtection="1">
      <alignment vertical="center"/>
      <protection hidden="1"/>
    </xf>
    <xf numFmtId="0" fontId="34" fillId="24" borderId="134" xfId="41" applyFont="1" applyFill="1" applyBorder="1" applyAlignment="1" applyProtection="1">
      <alignment horizontal="left" vertical="center" wrapText="1"/>
      <protection hidden="1"/>
    </xf>
    <xf numFmtId="170" fontId="28" fillId="24" borderId="45" xfId="64" applyNumberFormat="1" applyFont="1" applyFill="1" applyBorder="1" applyAlignment="1" applyProtection="1">
      <alignment vertical="center"/>
      <protection hidden="1"/>
    </xf>
    <xf numFmtId="170" fontId="28" fillId="24" borderId="37" xfId="64" applyNumberFormat="1" applyFont="1" applyFill="1" applyBorder="1" applyAlignment="1" applyProtection="1">
      <alignment vertical="center"/>
      <protection hidden="1"/>
    </xf>
    <xf numFmtId="0" fontId="43" fillId="24" borderId="10" xfId="41" applyFont="1" applyFill="1" applyBorder="1" applyAlignment="1" applyProtection="1">
      <alignment horizontal="center" vertical="center"/>
      <protection hidden="1"/>
    </xf>
    <xf numFmtId="0" fontId="23" fillId="24" borderId="10" xfId="41" applyFont="1" applyFill="1" applyBorder="1" applyAlignment="1" applyProtection="1">
      <alignment horizontal="center" vertical="center"/>
      <protection hidden="1"/>
    </xf>
    <xf numFmtId="0" fontId="23" fillId="24" borderId="48" xfId="41" applyFont="1" applyFill="1" applyBorder="1" applyAlignment="1" applyProtection="1">
      <alignment horizontal="center" vertical="center"/>
      <protection hidden="1"/>
    </xf>
    <xf numFmtId="0" fontId="23" fillId="24" borderId="55" xfId="41" applyFont="1" applyFill="1" applyBorder="1" applyAlignment="1" applyProtection="1">
      <alignment horizontal="center" vertical="center"/>
      <protection hidden="1"/>
    </xf>
    <xf numFmtId="0" fontId="22" fillId="24" borderId="10" xfId="41" applyFont="1" applyFill="1" applyBorder="1" applyAlignment="1" applyProtection="1">
      <alignment horizontal="left" vertical="center" indent="2"/>
      <protection hidden="1"/>
    </xf>
    <xf numFmtId="0" fontId="42" fillId="32" borderId="10" xfId="41" applyFont="1" applyFill="1" applyBorder="1" applyAlignment="1" applyProtection="1">
      <alignment horizontal="center" vertical="center"/>
      <protection locked="0" hidden="1"/>
    </xf>
    <xf numFmtId="0" fontId="42" fillId="32" borderId="48" xfId="41" applyFont="1" applyFill="1" applyBorder="1" applyAlignment="1" applyProtection="1">
      <alignment horizontal="center" vertical="center"/>
      <protection locked="0" hidden="1"/>
    </xf>
    <xf numFmtId="0" fontId="42" fillId="32" borderId="55" xfId="41" applyFont="1" applyFill="1" applyBorder="1" applyAlignment="1" applyProtection="1">
      <alignment horizontal="center" vertical="center"/>
      <protection locked="0" hidden="1"/>
    </xf>
    <xf numFmtId="0" fontId="140" fillId="24" borderId="10" xfId="41" applyFont="1" applyFill="1" applyBorder="1" applyAlignment="1" applyProtection="1">
      <alignment horizontal="left" vertical="center" indent="2"/>
      <protection hidden="1"/>
    </xf>
    <xf numFmtId="2" fontId="152" fillId="24" borderId="10" xfId="41" applyNumberFormat="1" applyFont="1" applyFill="1" applyBorder="1" applyAlignment="1" applyProtection="1">
      <alignment horizontal="center" vertical="center"/>
      <protection hidden="1"/>
    </xf>
    <xf numFmtId="2" fontId="152" fillId="24" borderId="48" xfId="41" applyNumberFormat="1" applyFont="1" applyFill="1" applyBorder="1" applyAlignment="1" applyProtection="1">
      <alignment horizontal="center" vertical="center"/>
      <protection hidden="1"/>
    </xf>
    <xf numFmtId="2" fontId="152" fillId="24" borderId="55" xfId="41" applyNumberFormat="1" applyFont="1" applyFill="1" applyBorder="1" applyAlignment="1" applyProtection="1">
      <alignment horizontal="center" vertical="center"/>
      <protection hidden="1"/>
    </xf>
    <xf numFmtId="0" fontId="178" fillId="37" borderId="204" xfId="41" applyFont="1" applyFill="1" applyBorder="1" applyAlignment="1">
      <alignment horizontal="left" vertical="center" wrapText="1"/>
    </xf>
    <xf numFmtId="0" fontId="178" fillId="37" borderId="205" xfId="41" applyFont="1" applyFill="1" applyBorder="1" applyAlignment="1">
      <alignment horizontal="left" vertical="center" wrapText="1"/>
    </xf>
    <xf numFmtId="0" fontId="178" fillId="37" borderId="181" xfId="41" applyFont="1" applyFill="1" applyBorder="1" applyAlignment="1">
      <alignment horizontal="left" vertical="center" wrapText="1"/>
    </xf>
    <xf numFmtId="0" fontId="22" fillId="24" borderId="137" xfId="41" applyFont="1" applyFill="1" applyBorder="1" applyAlignment="1" applyProtection="1">
      <alignment horizontal="center"/>
      <protection locked="0"/>
    </xf>
    <xf numFmtId="0" fontId="0" fillId="32" borderId="48" xfId="68" applyNumberFormat="1" applyFont="1" applyFill="1" applyBorder="1" applyAlignment="1" applyProtection="1">
      <alignment horizontal="left" vertical="center" indent="1"/>
      <protection locked="0"/>
    </xf>
    <xf numFmtId="0" fontId="0" fillId="32" borderId="96" xfId="68" applyNumberFormat="1" applyFont="1" applyFill="1" applyBorder="1" applyAlignment="1" applyProtection="1">
      <alignment horizontal="left" vertical="center" indent="1"/>
      <protection locked="0"/>
    </xf>
    <xf numFmtId="0" fontId="0" fillId="32" borderId="55" xfId="68" applyNumberFormat="1" applyFont="1" applyFill="1" applyBorder="1" applyAlignment="1" applyProtection="1">
      <alignment horizontal="left" vertical="center" indent="1"/>
      <protection locked="0"/>
    </xf>
    <xf numFmtId="0" fontId="172" fillId="0" borderId="48" xfId="68" applyNumberFormat="1" applyFont="1" applyFill="1" applyBorder="1" applyAlignment="1" applyProtection="1">
      <alignment horizontal="left" vertical="center" indent="1"/>
    </xf>
    <xf numFmtId="0" fontId="172" fillId="0" borderId="96" xfId="68" applyNumberFormat="1" applyFont="1" applyFill="1" applyBorder="1" applyAlignment="1" applyProtection="1">
      <alignment horizontal="left" vertical="center" indent="1"/>
    </xf>
    <xf numFmtId="0" fontId="172" fillId="0" borderId="55" xfId="68" applyNumberFormat="1" applyFont="1" applyFill="1" applyBorder="1" applyAlignment="1" applyProtection="1">
      <alignment horizontal="left" vertical="center" indent="1"/>
    </xf>
    <xf numFmtId="0" fontId="2" fillId="0" borderId="77" xfId="68" quotePrefix="1" applyNumberFormat="1" applyFont="1" applyFill="1" applyBorder="1" applyAlignment="1" applyProtection="1">
      <alignment horizontal="left" vertical="center"/>
    </xf>
    <xf numFmtId="0" fontId="2" fillId="0" borderId="0" xfId="68" quotePrefix="1" applyNumberFormat="1" applyFont="1" applyFill="1" applyBorder="1" applyAlignment="1" applyProtection="1">
      <alignment horizontal="left" vertical="center"/>
    </xf>
    <xf numFmtId="0" fontId="2" fillId="0" borderId="48" xfId="68" applyNumberFormat="1" applyFont="1" applyFill="1" applyBorder="1" applyAlignment="1" applyProtection="1">
      <alignment horizontal="center" vertical="center"/>
    </xf>
    <xf numFmtId="0" fontId="2" fillId="0" borderId="96" xfId="68" applyNumberFormat="1" applyFont="1" applyFill="1" applyBorder="1" applyAlignment="1" applyProtection="1">
      <alignment horizontal="center" vertical="center"/>
    </xf>
    <xf numFmtId="0" fontId="2" fillId="0" borderId="55" xfId="68" applyNumberFormat="1" applyFont="1" applyFill="1" applyBorder="1" applyAlignment="1" applyProtection="1">
      <alignment horizontal="center" vertical="center"/>
    </xf>
    <xf numFmtId="0" fontId="173" fillId="0" borderId="134" xfId="68" applyNumberFormat="1" applyFont="1" applyFill="1" applyBorder="1" applyAlignment="1" applyProtection="1">
      <alignment horizontal="center" vertical="center"/>
    </xf>
    <xf numFmtId="0" fontId="2" fillId="32" borderId="10" xfId="68" applyNumberFormat="1" applyFont="1" applyFill="1" applyBorder="1" applyAlignment="1" applyProtection="1">
      <alignment horizontal="left" vertical="center" indent="1"/>
      <protection locked="0"/>
    </xf>
    <xf numFmtId="0" fontId="161" fillId="0" borderId="0" xfId="68" applyNumberFormat="1" applyFont="1" applyFill="1" applyBorder="1" applyAlignment="1" applyProtection="1">
      <alignment horizontal="center" vertical="center"/>
      <protection locked="0"/>
    </xf>
    <xf numFmtId="0" fontId="156" fillId="0" borderId="48" xfId="68" applyNumberFormat="1" applyFont="1" applyFill="1" applyBorder="1" applyAlignment="1" applyProtection="1">
      <alignment horizontal="center" vertical="center"/>
    </xf>
    <xf numFmtId="0" fontId="156" fillId="0" borderId="96" xfId="68" applyNumberFormat="1" applyFont="1" applyFill="1" applyBorder="1" applyAlignment="1" applyProtection="1">
      <alignment horizontal="center" vertical="center"/>
    </xf>
    <xf numFmtId="0" fontId="156" fillId="0" borderId="55" xfId="68" applyNumberFormat="1" applyFont="1" applyFill="1" applyBorder="1" applyAlignment="1" applyProtection="1">
      <alignment horizontal="center" vertical="center"/>
    </xf>
    <xf numFmtId="0" fontId="164" fillId="0" borderId="48" xfId="68" applyNumberFormat="1" applyFont="1" applyFill="1" applyBorder="1" applyAlignment="1" applyProtection="1">
      <alignment horizontal="center" vertical="center"/>
    </xf>
    <xf numFmtId="0" fontId="164" fillId="0" borderId="96" xfId="68" applyNumberFormat="1" applyFont="1" applyFill="1" applyBorder="1" applyAlignment="1" applyProtection="1">
      <alignment horizontal="center" vertical="center"/>
    </xf>
    <xf numFmtId="0" fontId="164" fillId="0" borderId="55" xfId="68" applyNumberFormat="1" applyFont="1" applyFill="1" applyBorder="1" applyAlignment="1" applyProtection="1">
      <alignment horizontal="center" vertical="center"/>
    </xf>
    <xf numFmtId="0" fontId="2" fillId="0" borderId="10" xfId="68" applyNumberFormat="1" applyFont="1" applyFill="1" applyBorder="1" applyAlignment="1" applyProtection="1">
      <alignment horizontal="center" vertical="center" textRotation="90" wrapText="1"/>
      <protection locked="0"/>
    </xf>
    <xf numFmtId="0" fontId="11" fillId="0" borderId="48" xfId="68" applyFont="1" applyBorder="1" applyAlignment="1" applyProtection="1">
      <alignment vertical="center"/>
      <protection locked="0"/>
    </xf>
    <xf numFmtId="0" fontId="11" fillId="0" borderId="55" xfId="68" applyFont="1" applyBorder="1" applyAlignment="1" applyProtection="1">
      <alignment vertical="center"/>
      <protection locked="0"/>
    </xf>
    <xf numFmtId="0" fontId="11" fillId="0" borderId="48" xfId="68" quotePrefix="1" applyFont="1" applyBorder="1" applyAlignment="1" applyProtection="1">
      <alignment vertical="center"/>
      <protection locked="0"/>
    </xf>
    <xf numFmtId="0" fontId="11" fillId="32" borderId="10" xfId="68" applyNumberFormat="1" applyFont="1" applyFill="1" applyBorder="1" applyAlignment="1" applyProtection="1">
      <alignment vertical="center" wrapText="1"/>
      <protection locked="0"/>
    </xf>
    <xf numFmtId="0" fontId="11" fillId="32" borderId="48" xfId="68" applyNumberFormat="1" applyFont="1" applyFill="1" applyBorder="1" applyAlignment="1" applyProtection="1">
      <alignment vertical="center" wrapText="1"/>
      <protection locked="0"/>
    </xf>
    <xf numFmtId="0" fontId="11" fillId="32" borderId="55" xfId="68" applyNumberFormat="1" applyFont="1" applyFill="1" applyBorder="1" applyAlignment="1" applyProtection="1">
      <alignment vertical="center" wrapText="1"/>
      <protection locked="0"/>
    </xf>
    <xf numFmtId="0" fontId="11" fillId="32" borderId="10" xfId="68" applyNumberFormat="1" applyFont="1" applyFill="1" applyBorder="1" applyAlignment="1" applyProtection="1">
      <alignment horizontal="left" vertical="center" wrapText="1"/>
      <protection locked="0"/>
    </xf>
    <xf numFmtId="0" fontId="0" fillId="0" borderId="0" xfId="68" applyNumberFormat="1" applyFont="1" applyFill="1" applyBorder="1" applyAlignment="1" applyProtection="1">
      <alignment horizontal="right" vertical="center"/>
    </xf>
    <xf numFmtId="0" fontId="2" fillId="0" borderId="0" xfId="68" applyNumberFormat="1" applyFont="1" applyFill="1" applyBorder="1" applyAlignment="1" applyProtection="1">
      <alignment horizontal="right" vertical="center"/>
    </xf>
    <xf numFmtId="0" fontId="161" fillId="0" borderId="0" xfId="68" applyNumberFormat="1" applyFont="1" applyFill="1" applyBorder="1" applyAlignment="1" applyProtection="1">
      <alignment horizontal="left" vertical="center" wrapText="1"/>
    </xf>
    <xf numFmtId="0" fontId="163" fillId="0" borderId="10" xfId="68" applyNumberFormat="1" applyFont="1" applyFill="1" applyBorder="1" applyAlignment="1" applyProtection="1">
      <alignment horizontal="center" vertical="center" wrapText="1"/>
    </xf>
    <xf numFmtId="0" fontId="2" fillId="0" borderId="47" xfId="68" applyNumberFormat="1" applyFont="1" applyFill="1" applyBorder="1" applyAlignment="1" applyProtection="1">
      <alignment horizontal="center" vertical="center" textRotation="90" wrapText="1"/>
      <protection locked="0"/>
    </xf>
    <xf numFmtId="0" fontId="2" fillId="0" borderId="57" xfId="68" applyNumberFormat="1" applyFont="1" applyFill="1" applyBorder="1" applyAlignment="1" applyProtection="1">
      <alignment horizontal="center" vertical="center" textRotation="90" wrapText="1"/>
      <protection locked="0"/>
    </xf>
    <xf numFmtId="0" fontId="2" fillId="0" borderId="35" xfId="68" applyNumberFormat="1" applyFont="1" applyFill="1" applyBorder="1" applyAlignment="1" applyProtection="1">
      <alignment horizontal="center" vertical="center" textRotation="90" wrapText="1"/>
      <protection locked="0"/>
    </xf>
    <xf numFmtId="0" fontId="11" fillId="0" borderId="48" xfId="68" applyNumberFormat="1" applyFont="1" applyFill="1" applyBorder="1" applyAlignment="1" applyProtection="1">
      <alignment vertical="center"/>
    </xf>
    <xf numFmtId="0" fontId="11" fillId="0" borderId="55" xfId="68" applyNumberFormat="1" applyFont="1" applyFill="1" applyBorder="1" applyAlignment="1" applyProtection="1">
      <alignment vertical="center"/>
    </xf>
    <xf numFmtId="0" fontId="11" fillId="32" borderId="48" xfId="68" applyNumberFormat="1" applyFont="1" applyFill="1" applyBorder="1" applyAlignment="1" applyProtection="1">
      <alignment vertical="center"/>
      <protection locked="0"/>
    </xf>
    <xf numFmtId="0" fontId="11" fillId="32" borderId="55" xfId="68" applyNumberFormat="1" applyFont="1" applyFill="1" applyBorder="1" applyAlignment="1" applyProtection="1">
      <alignment vertical="center"/>
      <protection locked="0"/>
    </xf>
    <xf numFmtId="0" fontId="2" fillId="32" borderId="48" xfId="68" applyNumberFormat="1" applyFont="1" applyFill="1" applyBorder="1" applyAlignment="1" applyProtection="1">
      <alignment horizontal="left" vertical="center" indent="1"/>
      <protection locked="0"/>
    </xf>
    <xf numFmtId="0" fontId="2" fillId="32" borderId="96" xfId="68" applyNumberFormat="1" applyFont="1" applyFill="1" applyBorder="1" applyAlignment="1" applyProtection="1">
      <alignment horizontal="left" vertical="center" indent="1"/>
      <protection locked="0"/>
    </xf>
    <xf numFmtId="0" fontId="2" fillId="32" borderId="55" xfId="68" applyNumberFormat="1" applyFont="1" applyFill="1" applyBorder="1" applyAlignment="1" applyProtection="1">
      <alignment horizontal="left" vertical="center" indent="1"/>
      <protection locked="0"/>
    </xf>
    <xf numFmtId="171" fontId="0" fillId="32" borderId="10" xfId="68" applyNumberFormat="1" applyFont="1" applyFill="1" applyBorder="1" applyAlignment="1" applyProtection="1">
      <alignment horizontal="left" vertical="center" indent="1"/>
      <protection locked="0"/>
    </xf>
    <xf numFmtId="171" fontId="2" fillId="32" borderId="10" xfId="68" applyNumberFormat="1" applyFont="1" applyFill="1" applyBorder="1" applyAlignment="1" applyProtection="1">
      <alignment horizontal="left" vertical="center" indent="1"/>
      <protection locked="0"/>
    </xf>
    <xf numFmtId="0" fontId="0" fillId="32" borderId="10" xfId="68" applyNumberFormat="1" applyFont="1" applyFill="1" applyBorder="1" applyAlignment="1" applyProtection="1">
      <alignment horizontal="left" vertical="center" indent="1"/>
      <protection locked="0"/>
    </xf>
    <xf numFmtId="14" fontId="2" fillId="32" borderId="10" xfId="68" applyNumberFormat="1" applyFont="1" applyFill="1" applyBorder="1" applyAlignment="1" applyProtection="1">
      <alignment horizontal="left" vertical="center" indent="1"/>
      <protection locked="0"/>
    </xf>
    <xf numFmtId="0" fontId="2" fillId="0" borderId="48" xfId="68" applyNumberFormat="1" applyFont="1" applyFill="1" applyBorder="1" applyAlignment="1" applyProtection="1">
      <alignment horizontal="left" vertical="center" indent="1"/>
      <protection locked="0"/>
    </xf>
    <xf numFmtId="0" fontId="2" fillId="0" borderId="96" xfId="68" applyNumberFormat="1" applyFont="1" applyFill="1" applyBorder="1" applyAlignment="1" applyProtection="1">
      <alignment horizontal="left" vertical="center" indent="1"/>
      <protection locked="0"/>
    </xf>
    <xf numFmtId="0" fontId="2" fillId="0" borderId="55" xfId="68" applyNumberFormat="1" applyFont="1" applyFill="1" applyBorder="1" applyAlignment="1" applyProtection="1">
      <alignment horizontal="left" vertical="center" indent="1"/>
      <protection locked="0"/>
    </xf>
    <xf numFmtId="1" fontId="156" fillId="0" borderId="0" xfId="68" applyNumberFormat="1" applyFont="1" applyFill="1" applyBorder="1" applyAlignment="1" applyProtection="1">
      <alignment horizontal="center"/>
    </xf>
    <xf numFmtId="0" fontId="157" fillId="0" borderId="0" xfId="68" applyNumberFormat="1" applyFont="1" applyFill="1" applyBorder="1" applyAlignment="1" applyProtection="1">
      <alignment horizontal="right" vertical="center"/>
    </xf>
    <xf numFmtId="0" fontId="18" fillId="0" borderId="10" xfId="68" applyNumberFormat="1" applyFont="1" applyFill="1" applyBorder="1" applyAlignment="1" applyProtection="1">
      <alignment horizontal="center" vertical="center"/>
      <protection locked="0"/>
    </xf>
    <xf numFmtId="0" fontId="2" fillId="0" borderId="47" xfId="68" applyNumberFormat="1" applyFont="1" applyFill="1" applyBorder="1" applyAlignment="1" applyProtection="1">
      <alignment horizontal="center" vertical="center"/>
    </xf>
    <xf numFmtId="0" fontId="2" fillId="0" borderId="35" xfId="68" applyNumberFormat="1" applyFont="1" applyFill="1" applyBorder="1" applyAlignment="1" applyProtection="1">
      <alignment horizontal="center" vertical="center"/>
    </xf>
    <xf numFmtId="0" fontId="2" fillId="0" borderId="46" xfId="68" applyNumberFormat="1" applyFont="1" applyFill="1" applyBorder="1" applyAlignment="1" applyProtection="1">
      <alignment horizontal="left" vertical="center" indent="1"/>
    </xf>
    <xf numFmtId="0" fontId="2" fillId="0" borderId="82" xfId="68" applyNumberFormat="1" applyFont="1" applyFill="1" applyBorder="1" applyAlignment="1" applyProtection="1">
      <alignment horizontal="left" vertical="center" indent="1"/>
    </xf>
    <xf numFmtId="0" fontId="2" fillId="0" borderId="41" xfId="68" applyNumberFormat="1" applyFont="1" applyFill="1" applyBorder="1" applyAlignment="1" applyProtection="1">
      <alignment horizontal="left" vertical="center" indent="1"/>
    </xf>
    <xf numFmtId="0" fontId="2" fillId="0" borderId="134" xfId="68" applyNumberFormat="1" applyFont="1" applyFill="1" applyBorder="1" applyAlignment="1" applyProtection="1">
      <alignment horizontal="left" vertical="center" indent="1"/>
    </xf>
    <xf numFmtId="49" fontId="174" fillId="0" borderId="0" xfId="0" applyNumberFormat="1" applyFont="1" applyAlignment="1">
      <alignment horizontal="center"/>
    </xf>
    <xf numFmtId="0" fontId="174" fillId="0" borderId="0" xfId="0" applyNumberFormat="1" applyFont="1" applyAlignment="1">
      <alignment horizontal="center"/>
    </xf>
    <xf numFmtId="0" fontId="19" fillId="0" borderId="0" xfId="0" applyFont="1" applyAlignment="1">
      <alignment horizontal="right"/>
    </xf>
    <xf numFmtId="49" fontId="54" fillId="0" borderId="31" xfId="0" applyNumberFormat="1" applyFont="1" applyFill="1" applyBorder="1" applyAlignment="1" applyProtection="1">
      <alignment vertical="top" wrapText="1"/>
      <protection locked="0"/>
    </xf>
    <xf numFmtId="2" fontId="135" fillId="27" borderId="57" xfId="0" applyNumberFormat="1" applyFont="1" applyFill="1" applyBorder="1" applyAlignment="1" applyProtection="1">
      <alignment horizontal="center" vertical="top"/>
      <protection hidden="1"/>
    </xf>
    <xf numFmtId="2" fontId="135" fillId="27" borderId="51" xfId="0" applyNumberFormat="1" applyFont="1" applyFill="1" applyBorder="1" applyAlignment="1" applyProtection="1">
      <alignment horizontal="center" vertical="top"/>
      <protection hidden="1"/>
    </xf>
    <xf numFmtId="0" fontId="37" fillId="0" borderId="155" xfId="0" applyNumberFormat="1" applyFont="1" applyFill="1" applyBorder="1" applyAlignment="1" applyProtection="1">
      <alignment horizontal="center" vertical="center" wrapText="1"/>
      <protection locked="0"/>
    </xf>
    <xf numFmtId="0" fontId="22" fillId="0" borderId="50" xfId="0" applyNumberFormat="1" applyFont="1" applyFill="1" applyBorder="1" applyAlignment="1" applyProtection="1">
      <alignment horizontal="center" vertical="center" wrapText="1"/>
      <protection locked="0"/>
    </xf>
    <xf numFmtId="0" fontId="22" fillId="0" borderId="57" xfId="0" applyNumberFormat="1" applyFont="1" applyFill="1" applyBorder="1" applyAlignment="1" applyProtection="1">
      <alignment horizontal="center" vertical="center" wrapText="1"/>
      <protection locked="0"/>
    </xf>
    <xf numFmtId="0" fontId="22" fillId="0" borderId="51" xfId="0" applyNumberFormat="1" applyFont="1" applyFill="1" applyBorder="1" applyAlignment="1" applyProtection="1">
      <alignment horizontal="center" vertical="center" wrapText="1"/>
      <protection locked="0"/>
    </xf>
    <xf numFmtId="12" fontId="37" fillId="0" borderId="50" xfId="0" applyNumberFormat="1" applyFont="1" applyFill="1" applyBorder="1" applyAlignment="1" applyProtection="1">
      <alignment horizontal="left" vertical="center" wrapText="1" indent="1"/>
      <protection locked="0"/>
    </xf>
    <xf numFmtId="12" fontId="37" fillId="0" borderId="57" xfId="0" applyNumberFormat="1" applyFont="1" applyFill="1" applyBorder="1" applyAlignment="1" applyProtection="1">
      <alignment horizontal="left" vertical="center" wrapText="1" indent="1"/>
      <protection locked="0"/>
    </xf>
    <xf numFmtId="12" fontId="37" fillId="0" borderId="51" xfId="0" applyNumberFormat="1" applyFont="1" applyFill="1" applyBorder="1" applyAlignment="1" applyProtection="1">
      <alignment horizontal="left" vertical="center" wrapText="1" indent="1"/>
      <protection locked="0"/>
    </xf>
    <xf numFmtId="0" fontId="22" fillId="0" borderId="50" xfId="0" applyNumberFormat="1" applyFont="1" applyFill="1" applyBorder="1" applyAlignment="1" applyProtection="1">
      <alignment horizontal="center" vertical="center"/>
      <protection locked="0"/>
    </xf>
    <xf numFmtId="0" fontId="22" fillId="0" borderId="57" xfId="0" applyNumberFormat="1" applyFont="1" applyFill="1" applyBorder="1" applyAlignment="1" applyProtection="1">
      <alignment horizontal="center" vertical="center"/>
      <protection locked="0"/>
    </xf>
    <xf numFmtId="0" fontId="22" fillId="0" borderId="51" xfId="0" applyNumberFormat="1" applyFont="1" applyFill="1" applyBorder="1" applyAlignment="1" applyProtection="1">
      <alignment horizontal="center" vertical="center"/>
      <protection locked="0"/>
    </xf>
    <xf numFmtId="0" fontId="22" fillId="0" borderId="50" xfId="0" applyFont="1" applyFill="1" applyBorder="1" applyAlignment="1" applyProtection="1">
      <alignment horizontal="center" vertical="center" wrapText="1"/>
      <protection locked="0"/>
    </xf>
    <xf numFmtId="0" fontId="22" fillId="0" borderId="57" xfId="0" applyFont="1" applyFill="1" applyBorder="1" applyAlignment="1" applyProtection="1">
      <alignment horizontal="center" vertical="center" wrapText="1"/>
      <protection locked="0"/>
    </xf>
    <xf numFmtId="0" fontId="22" fillId="0" borderId="51" xfId="0" applyFont="1" applyFill="1" applyBorder="1" applyAlignment="1" applyProtection="1">
      <alignment horizontal="center" vertical="center" wrapText="1"/>
      <protection locked="0"/>
    </xf>
    <xf numFmtId="0" fontId="34" fillId="0" borderId="50" xfId="0" applyFont="1" applyFill="1" applyBorder="1" applyAlignment="1" applyProtection="1">
      <alignment vertical="center" wrapText="1"/>
      <protection locked="0"/>
    </xf>
    <xf numFmtId="0" fontId="34" fillId="0" borderId="57" xfId="0" applyFont="1" applyFill="1" applyBorder="1" applyAlignment="1" applyProtection="1">
      <alignment vertical="center" wrapText="1"/>
      <protection locked="0"/>
    </xf>
    <xf numFmtId="0" fontId="34" fillId="0" borderId="51" xfId="0" applyFont="1" applyFill="1" applyBorder="1" applyAlignment="1" applyProtection="1">
      <alignment vertical="center" wrapText="1"/>
      <protection locked="0"/>
    </xf>
    <xf numFmtId="2" fontId="43" fillId="27" borderId="50" xfId="0" applyNumberFormat="1" applyFont="1" applyFill="1" applyBorder="1" applyAlignment="1" applyProtection="1">
      <alignment horizontal="right" vertical="center" wrapText="1"/>
      <protection hidden="1"/>
    </xf>
    <xf numFmtId="2" fontId="43" fillId="27" borderId="57" xfId="0" applyNumberFormat="1" applyFont="1" applyFill="1" applyBorder="1" applyAlignment="1" applyProtection="1">
      <alignment horizontal="right" vertical="center" wrapText="1"/>
      <protection hidden="1"/>
    </xf>
    <xf numFmtId="2" fontId="43" fillId="27" borderId="51" xfId="0" applyNumberFormat="1" applyFont="1" applyFill="1" applyBorder="1" applyAlignment="1" applyProtection="1">
      <alignment horizontal="right" vertical="center" wrapText="1"/>
      <protection hidden="1"/>
    </xf>
    <xf numFmtId="2" fontId="43" fillId="27" borderId="50" xfId="0" applyNumberFormat="1" applyFont="1" applyFill="1" applyBorder="1" applyAlignment="1" applyProtection="1">
      <protection hidden="1"/>
    </xf>
    <xf numFmtId="2" fontId="43" fillId="27" borderId="57" xfId="0" applyNumberFormat="1" applyFont="1" applyFill="1" applyBorder="1" applyAlignment="1" applyProtection="1">
      <protection hidden="1"/>
    </xf>
    <xf numFmtId="2" fontId="57" fillId="27" borderId="38" xfId="0" applyNumberFormat="1" applyFont="1" applyFill="1" applyBorder="1" applyAlignment="1" applyProtection="1">
      <alignment horizontal="right" vertical="center"/>
      <protection hidden="1"/>
    </xf>
    <xf numFmtId="2" fontId="57" fillId="27" borderId="50" xfId="0" applyNumberFormat="1" applyFont="1" applyFill="1" applyBorder="1" applyAlignment="1" applyProtection="1">
      <alignment horizontal="center" vertical="center"/>
      <protection hidden="1"/>
    </xf>
    <xf numFmtId="2" fontId="57" fillId="27" borderId="57" xfId="0" applyNumberFormat="1" applyFont="1" applyFill="1" applyBorder="1" applyAlignment="1" applyProtection="1">
      <alignment horizontal="center" vertical="center"/>
      <protection hidden="1"/>
    </xf>
    <xf numFmtId="2" fontId="57" fillId="27" borderId="51" xfId="0" applyNumberFormat="1" applyFont="1" applyFill="1" applyBorder="1" applyAlignment="1" applyProtection="1">
      <alignment horizontal="center" vertical="center"/>
      <protection hidden="1"/>
    </xf>
    <xf numFmtId="2" fontId="43" fillId="0" borderId="50" xfId="0" applyNumberFormat="1" applyFont="1" applyFill="1" applyBorder="1" applyAlignment="1" applyProtection="1">
      <alignment horizontal="right" vertical="center" wrapText="1"/>
      <protection hidden="1"/>
    </xf>
    <xf numFmtId="2" fontId="43" fillId="0" borderId="57" xfId="0" applyNumberFormat="1" applyFont="1" applyFill="1" applyBorder="1" applyAlignment="1" applyProtection="1">
      <alignment horizontal="right" vertical="center" wrapText="1"/>
      <protection hidden="1"/>
    </xf>
    <xf numFmtId="2" fontId="43" fillId="0" borderId="51" xfId="0" applyNumberFormat="1" applyFont="1" applyFill="1" applyBorder="1" applyAlignment="1" applyProtection="1">
      <alignment horizontal="right" vertical="center" wrapText="1"/>
      <protection hidden="1"/>
    </xf>
    <xf numFmtId="0" fontId="37" fillId="0" borderId="154" xfId="0" applyNumberFormat="1" applyFont="1" applyFill="1" applyBorder="1" applyAlignment="1" applyProtection="1">
      <alignment horizontal="center" vertical="center" wrapText="1"/>
      <protection locked="0"/>
    </xf>
    <xf numFmtId="0" fontId="27" fillId="0" borderId="57" xfId="0" applyFont="1" applyFill="1" applyBorder="1" applyAlignment="1" applyProtection="1">
      <alignment horizontal="center" vertical="center" textRotation="90" wrapText="1"/>
      <protection locked="0"/>
    </xf>
    <xf numFmtId="0" fontId="27" fillId="0" borderId="51" xfId="0" applyFont="1" applyFill="1" applyBorder="1" applyAlignment="1" applyProtection="1">
      <alignment horizontal="center" vertical="center" textRotation="90" wrapText="1"/>
      <protection locked="0"/>
    </xf>
    <xf numFmtId="0" fontId="37" fillId="0" borderId="83" xfId="0" applyNumberFormat="1" applyFont="1" applyFill="1" applyBorder="1" applyAlignment="1" applyProtection="1">
      <alignment horizontal="center" vertical="center" wrapText="1"/>
      <protection locked="0"/>
    </xf>
    <xf numFmtId="0" fontId="37" fillId="0" borderId="52" xfId="0" applyNumberFormat="1" applyFont="1" applyFill="1" applyBorder="1" applyAlignment="1" applyProtection="1">
      <alignment horizontal="center" vertical="center" wrapText="1"/>
      <protection locked="0"/>
    </xf>
    <xf numFmtId="2" fontId="43" fillId="0" borderId="50" xfId="0" applyNumberFormat="1" applyFont="1" applyFill="1" applyBorder="1" applyAlignment="1" applyProtection="1">
      <alignment horizontal="right" vertical="center" wrapText="1"/>
      <protection locked="0"/>
    </xf>
    <xf numFmtId="2" fontId="43" fillId="0" borderId="57" xfId="0" applyNumberFormat="1" applyFont="1" applyFill="1" applyBorder="1" applyAlignment="1" applyProtection="1">
      <alignment horizontal="right" vertical="center" wrapText="1"/>
      <protection locked="0"/>
    </xf>
    <xf numFmtId="2" fontId="43" fillId="0" borderId="51" xfId="0" applyNumberFormat="1" applyFont="1" applyFill="1" applyBorder="1" applyAlignment="1" applyProtection="1">
      <alignment horizontal="right" vertical="center" wrapText="1"/>
      <protection locked="0"/>
    </xf>
    <xf numFmtId="2" fontId="43" fillId="27" borderId="50" xfId="0" applyNumberFormat="1" applyFont="1" applyFill="1" applyBorder="1" applyAlignment="1" applyProtection="1">
      <alignment vertical="center" wrapText="1"/>
      <protection hidden="1"/>
    </xf>
    <xf numFmtId="2" fontId="43" fillId="27" borderId="57" xfId="0" applyNumberFormat="1" applyFont="1" applyFill="1" applyBorder="1" applyAlignment="1" applyProtection="1">
      <alignment vertical="center" wrapText="1"/>
      <protection hidden="1"/>
    </xf>
    <xf numFmtId="2" fontId="43" fillId="27" borderId="51" xfId="0" applyNumberFormat="1" applyFont="1" applyFill="1" applyBorder="1" applyAlignment="1" applyProtection="1">
      <alignment vertical="center" wrapText="1"/>
      <protection hidden="1"/>
    </xf>
    <xf numFmtId="2" fontId="57" fillId="27" borderId="50" xfId="0" applyNumberFormat="1" applyFont="1" applyFill="1" applyBorder="1" applyAlignment="1" applyProtection="1">
      <alignment horizontal="right" vertical="center"/>
      <protection hidden="1"/>
    </xf>
    <xf numFmtId="2" fontId="57" fillId="27" borderId="57" xfId="0" applyNumberFormat="1" applyFont="1" applyFill="1" applyBorder="1" applyAlignment="1" applyProtection="1">
      <alignment horizontal="right" vertical="center"/>
      <protection hidden="1"/>
    </xf>
    <xf numFmtId="2" fontId="57" fillId="27" borderId="51" xfId="0" applyNumberFormat="1" applyFont="1" applyFill="1" applyBorder="1" applyAlignment="1" applyProtection="1">
      <alignment horizontal="right" vertical="center"/>
      <protection hidden="1"/>
    </xf>
    <xf numFmtId="49" fontId="54" fillId="0" borderId="156" xfId="0" applyNumberFormat="1" applyFont="1" applyFill="1" applyBorder="1" applyAlignment="1" applyProtection="1">
      <alignment vertical="top" wrapText="1"/>
      <protection locked="0"/>
    </xf>
    <xf numFmtId="49" fontId="54" fillId="0" borderId="53" xfId="0" applyNumberFormat="1" applyFont="1" applyFill="1" applyBorder="1" applyAlignment="1" applyProtection="1">
      <alignment vertical="top" wrapText="1"/>
      <protection locked="0"/>
    </xf>
    <xf numFmtId="49" fontId="54" fillId="0" borderId="16" xfId="0" applyNumberFormat="1" applyFont="1" applyFill="1" applyBorder="1" applyAlignment="1" applyProtection="1">
      <alignment vertical="top" wrapText="1"/>
      <protection locked="0"/>
    </xf>
    <xf numFmtId="0" fontId="34" fillId="0" borderId="50" xfId="0" applyFont="1" applyFill="1" applyBorder="1" applyAlignment="1" applyProtection="1">
      <alignment horizontal="left" vertical="center" wrapText="1"/>
      <protection locked="0"/>
    </xf>
    <xf numFmtId="0" fontId="34" fillId="0" borderId="57" xfId="0" applyFont="1" applyFill="1" applyBorder="1" applyAlignment="1" applyProtection="1">
      <alignment horizontal="left" vertical="center" wrapText="1"/>
      <protection locked="0"/>
    </xf>
    <xf numFmtId="0" fontId="34" fillId="0" borderId="51" xfId="0" applyFont="1" applyFill="1" applyBorder="1" applyAlignment="1" applyProtection="1">
      <alignment horizontal="left" vertical="center" wrapText="1"/>
      <protection locked="0"/>
    </xf>
    <xf numFmtId="0" fontId="22" fillId="0" borderId="157" xfId="0" applyFont="1" applyFill="1" applyBorder="1" applyAlignment="1" applyProtection="1">
      <alignment horizontal="center" vertical="center" wrapText="1"/>
      <protection locked="0"/>
    </xf>
    <xf numFmtId="0" fontId="22" fillId="0" borderId="77" xfId="0" applyFont="1" applyFill="1" applyBorder="1" applyAlignment="1" applyProtection="1">
      <alignment horizontal="center" vertical="center" wrapText="1"/>
      <protection locked="0"/>
    </xf>
    <xf numFmtId="0" fontId="22" fillId="0" borderId="158" xfId="0" applyFont="1" applyFill="1" applyBorder="1" applyAlignment="1" applyProtection="1">
      <alignment horizontal="center" vertical="center" wrapText="1"/>
      <protection locked="0"/>
    </xf>
    <xf numFmtId="49" fontId="87" fillId="24" borderId="36" xfId="0" applyNumberFormat="1" applyFont="1" applyFill="1" applyBorder="1" applyAlignment="1" applyProtection="1">
      <alignment horizontal="center" vertical="center"/>
      <protection hidden="1"/>
    </xf>
    <xf numFmtId="0" fontId="87" fillId="24" borderId="36" xfId="0" applyNumberFormat="1" applyFont="1" applyFill="1" applyBorder="1" applyAlignment="1" applyProtection="1">
      <alignment horizontal="center" vertical="center"/>
      <protection hidden="1"/>
    </xf>
    <xf numFmtId="0" fontId="160" fillId="0" borderId="0" xfId="0" applyFont="1" applyAlignment="1" applyProtection="1">
      <alignment horizontal="right" vertical="center"/>
      <protection hidden="1"/>
    </xf>
    <xf numFmtId="14" fontId="160" fillId="0" borderId="0" xfId="0" applyNumberFormat="1" applyFont="1" applyAlignment="1" applyProtection="1">
      <alignment horizontal="left" vertical="center"/>
      <protection hidden="1"/>
    </xf>
    <xf numFmtId="0" fontId="51" fillId="27" borderId="14" xfId="0" applyFont="1" applyFill="1" applyBorder="1" applyAlignment="1" applyProtection="1">
      <alignment horizontal="center" vertical="center" wrapText="1"/>
      <protection hidden="1"/>
    </xf>
    <xf numFmtId="0" fontId="51" fillId="27" borderId="125" xfId="0" applyFont="1" applyFill="1" applyBorder="1" applyAlignment="1" applyProtection="1">
      <alignment horizontal="center" vertical="center" wrapText="1"/>
      <protection hidden="1"/>
    </xf>
    <xf numFmtId="0" fontId="19" fillId="26" borderId="48" xfId="0" applyFont="1" applyFill="1" applyBorder="1" applyAlignment="1" applyProtection="1">
      <alignment horizontal="center" vertical="center"/>
      <protection hidden="1"/>
    </xf>
    <xf numFmtId="0" fontId="19" fillId="26" borderId="159" xfId="0" applyFont="1" applyFill="1" applyBorder="1" applyAlignment="1" applyProtection="1">
      <alignment horizontal="center" vertical="center"/>
      <protection hidden="1"/>
    </xf>
    <xf numFmtId="0" fontId="52" fillId="0" borderId="36" xfId="0" applyFont="1" applyFill="1" applyBorder="1" applyAlignment="1" applyProtection="1">
      <alignment horizontal="center" vertical="center"/>
      <protection hidden="1"/>
    </xf>
    <xf numFmtId="168" fontId="47" fillId="25" borderId="117" xfId="0" applyNumberFormat="1" applyFont="1" applyFill="1" applyBorder="1" applyAlignment="1" applyProtection="1">
      <alignment horizontal="center" vertical="center"/>
      <protection hidden="1"/>
    </xf>
    <xf numFmtId="168" fontId="47" fillId="25" borderId="151" xfId="0" applyNumberFormat="1" applyFont="1" applyFill="1" applyBorder="1" applyAlignment="1" applyProtection="1">
      <alignment horizontal="center" vertical="center"/>
      <protection hidden="1"/>
    </xf>
    <xf numFmtId="0" fontId="19" fillId="25" borderId="48" xfId="0" applyFont="1" applyFill="1" applyBorder="1" applyAlignment="1" applyProtection="1">
      <alignment horizontal="center" vertical="center"/>
      <protection hidden="1"/>
    </xf>
    <xf numFmtId="0" fontId="19" fillId="25" borderId="159" xfId="0" applyFont="1" applyFill="1" applyBorder="1" applyAlignment="1" applyProtection="1">
      <alignment horizontal="center" vertical="center"/>
      <protection hidden="1"/>
    </xf>
    <xf numFmtId="168" fontId="47" fillId="25" borderId="48" xfId="0" applyNumberFormat="1" applyFont="1" applyFill="1" applyBorder="1" applyAlignment="1" applyProtection="1">
      <alignment horizontal="center" vertical="center"/>
      <protection hidden="1"/>
    </xf>
    <xf numFmtId="168" fontId="47" fillId="25" borderId="159" xfId="0" applyNumberFormat="1" applyFont="1" applyFill="1" applyBorder="1" applyAlignment="1" applyProtection="1">
      <alignment horizontal="center" vertical="center"/>
      <protection hidden="1"/>
    </xf>
    <xf numFmtId="0" fontId="47" fillId="27" borderId="19" xfId="0" applyFont="1" applyFill="1" applyBorder="1" applyAlignment="1" applyProtection="1">
      <alignment horizontal="center" vertical="center" textRotation="90" wrapText="1"/>
      <protection hidden="1"/>
    </xf>
    <xf numFmtId="0" fontId="47" fillId="27" borderId="83" xfId="0" applyFont="1" applyFill="1" applyBorder="1" applyAlignment="1" applyProtection="1">
      <alignment horizontal="center" vertical="center" textRotation="90" wrapText="1"/>
      <protection hidden="1"/>
    </xf>
    <xf numFmtId="0" fontId="47" fillId="27" borderId="84" xfId="0" applyFont="1" applyFill="1" applyBorder="1" applyAlignment="1" applyProtection="1">
      <alignment horizontal="center" vertical="center" textRotation="90" wrapText="1"/>
      <protection hidden="1"/>
    </xf>
    <xf numFmtId="0" fontId="11" fillId="27" borderId="47" xfId="0" applyFont="1" applyFill="1" applyBorder="1" applyAlignment="1" applyProtection="1">
      <alignment horizontal="center" vertical="center" wrapText="1"/>
      <protection hidden="1"/>
    </xf>
    <xf numFmtId="0" fontId="11" fillId="27" borderId="35" xfId="0" applyFont="1" applyFill="1" applyBorder="1" applyAlignment="1" applyProtection="1">
      <alignment horizontal="center" vertical="center" wrapText="1"/>
      <protection hidden="1"/>
    </xf>
    <xf numFmtId="0" fontId="11" fillId="27" borderId="45" xfId="0" applyFont="1" applyFill="1" applyBorder="1" applyAlignment="1" applyProtection="1">
      <alignment horizontal="center" vertical="center" wrapText="1"/>
      <protection hidden="1"/>
    </xf>
    <xf numFmtId="0" fontId="11" fillId="27" borderId="37" xfId="0" applyFont="1" applyFill="1" applyBorder="1" applyAlignment="1" applyProtection="1">
      <alignment horizontal="center" vertical="center" wrapText="1"/>
      <protection hidden="1"/>
    </xf>
    <xf numFmtId="0" fontId="100" fillId="0" borderId="134" xfId="0" applyFont="1" applyFill="1" applyBorder="1" applyAlignment="1" applyProtection="1">
      <alignment horizontal="left" vertical="center"/>
      <protection locked="0" hidden="1"/>
    </xf>
    <xf numFmtId="0" fontId="45" fillId="27" borderId="113" xfId="0" applyFont="1" applyFill="1" applyBorder="1" applyAlignment="1" applyProtection="1">
      <alignment horizontal="center" vertical="center" wrapText="1"/>
      <protection hidden="1"/>
    </xf>
    <xf numFmtId="0" fontId="45" fillId="27" borderId="199" xfId="0" applyFont="1" applyFill="1" applyBorder="1" applyAlignment="1" applyProtection="1">
      <alignment horizontal="center" vertical="center" wrapText="1"/>
      <protection hidden="1"/>
    </xf>
    <xf numFmtId="0" fontId="45" fillId="27" borderId="135" xfId="0" applyFont="1" applyFill="1" applyBorder="1" applyAlignment="1" applyProtection="1">
      <alignment horizontal="center" vertical="center" wrapText="1"/>
      <protection hidden="1"/>
    </xf>
    <xf numFmtId="0" fontId="45" fillId="27" borderId="125" xfId="0" applyFont="1" applyFill="1" applyBorder="1" applyAlignment="1" applyProtection="1">
      <alignment horizontal="center" vertical="center" wrapText="1"/>
      <protection hidden="1"/>
    </xf>
    <xf numFmtId="0" fontId="12" fillId="25" borderId="53" xfId="0" applyFont="1" applyFill="1" applyBorder="1" applyAlignment="1" applyProtection="1">
      <alignment horizontal="center" vertical="center"/>
      <protection hidden="1"/>
    </xf>
    <xf numFmtId="0" fontId="12" fillId="25" borderId="37" xfId="0" applyFont="1" applyFill="1" applyBorder="1" applyAlignment="1" applyProtection="1">
      <alignment horizontal="center" vertical="center"/>
      <protection hidden="1"/>
    </xf>
    <xf numFmtId="0" fontId="52" fillId="27" borderId="18" xfId="0" applyFont="1" applyFill="1" applyBorder="1" applyAlignment="1" applyProtection="1">
      <alignment horizontal="center" vertical="center" wrapText="1"/>
      <protection hidden="1"/>
    </xf>
    <xf numFmtId="0" fontId="52" fillId="27" borderId="10" xfId="0" applyFont="1" applyFill="1" applyBorder="1" applyAlignment="1" applyProtection="1">
      <alignment horizontal="center" vertical="center" wrapText="1"/>
      <protection hidden="1"/>
    </xf>
    <xf numFmtId="0" fontId="52" fillId="27" borderId="33" xfId="0" applyFont="1" applyFill="1" applyBorder="1" applyAlignment="1" applyProtection="1">
      <alignment horizontal="center" vertical="center" wrapText="1"/>
      <protection hidden="1"/>
    </xf>
    <xf numFmtId="0" fontId="0" fillId="32" borderId="82" xfId="0" applyFont="1" applyFill="1" applyBorder="1" applyAlignment="1" applyProtection="1">
      <alignment horizontal="center" vertical="center" wrapText="1"/>
      <protection hidden="1"/>
    </xf>
    <xf numFmtId="0" fontId="0" fillId="32" borderId="0" xfId="0" applyFont="1" applyFill="1" applyBorder="1" applyAlignment="1" applyProtection="1">
      <alignment horizontal="center" vertical="center" wrapText="1"/>
      <protection hidden="1"/>
    </xf>
    <xf numFmtId="0" fontId="18" fillId="32" borderId="45" xfId="0" applyFont="1" applyFill="1" applyBorder="1" applyAlignment="1" applyProtection="1">
      <alignment horizontal="center" vertical="center" wrapText="1"/>
      <protection hidden="1"/>
    </xf>
    <xf numFmtId="0" fontId="18" fillId="32" borderId="53" xfId="0" applyFont="1" applyFill="1" applyBorder="1" applyAlignment="1" applyProtection="1">
      <alignment horizontal="center" vertical="center" wrapText="1"/>
      <protection hidden="1"/>
    </xf>
    <xf numFmtId="0" fontId="18" fillId="32" borderId="37" xfId="0" applyFont="1" applyFill="1" applyBorder="1" applyAlignment="1" applyProtection="1">
      <alignment horizontal="center" vertical="center" wrapText="1"/>
      <protection hidden="1"/>
    </xf>
    <xf numFmtId="0" fontId="47" fillId="27" borderId="18" xfId="0" applyFont="1" applyFill="1" applyBorder="1" applyAlignment="1" applyProtection="1">
      <alignment horizontal="center" vertical="center" wrapText="1"/>
      <protection hidden="1"/>
    </xf>
    <xf numFmtId="0" fontId="47" fillId="27" borderId="10" xfId="0" applyFont="1" applyFill="1" applyBorder="1" applyAlignment="1" applyProtection="1">
      <alignment horizontal="center" vertical="center" wrapText="1"/>
      <protection hidden="1"/>
    </xf>
    <xf numFmtId="0" fontId="47" fillId="27" borderId="33" xfId="0" applyFont="1" applyFill="1" applyBorder="1" applyAlignment="1" applyProtection="1">
      <alignment horizontal="center" vertical="center" wrapText="1"/>
      <protection hidden="1"/>
    </xf>
    <xf numFmtId="0" fontId="47" fillId="27" borderId="118" xfId="0" applyFont="1" applyFill="1" applyBorder="1" applyAlignment="1" applyProtection="1">
      <alignment horizontal="center" vertical="center" wrapText="1"/>
      <protection hidden="1"/>
    </xf>
    <xf numFmtId="0" fontId="47" fillId="27" borderId="96" xfId="0" applyFont="1" applyFill="1" applyBorder="1" applyAlignment="1" applyProtection="1">
      <alignment horizontal="center" vertical="center" wrapText="1"/>
      <protection hidden="1"/>
    </xf>
    <xf numFmtId="0" fontId="47" fillId="27" borderId="159" xfId="0" applyFont="1" applyFill="1" applyBorder="1" applyAlignment="1" applyProtection="1">
      <alignment horizontal="center" vertical="center" wrapText="1"/>
      <protection hidden="1"/>
    </xf>
    <xf numFmtId="0" fontId="0" fillId="27" borderId="18" xfId="0" applyFill="1" applyBorder="1" applyAlignment="1" applyProtection="1">
      <alignment horizontal="center" vertical="center" wrapText="1"/>
      <protection hidden="1"/>
    </xf>
    <xf numFmtId="0" fontId="0" fillId="27" borderId="10" xfId="0" applyFill="1" applyBorder="1" applyAlignment="1" applyProtection="1">
      <alignment horizontal="center" vertical="center" wrapText="1"/>
      <protection hidden="1"/>
    </xf>
    <xf numFmtId="0" fontId="0" fillId="27" borderId="48" xfId="0" applyFill="1" applyBorder="1" applyAlignment="1" applyProtection="1">
      <alignment horizontal="center" vertical="center" wrapText="1"/>
      <protection hidden="1"/>
    </xf>
    <xf numFmtId="0" fontId="0" fillId="27" borderId="208" xfId="0" applyFill="1" applyBorder="1" applyAlignment="1" applyProtection="1">
      <alignment horizontal="center" vertical="center" wrapText="1"/>
      <protection hidden="1"/>
    </xf>
    <xf numFmtId="0" fontId="0" fillId="27" borderId="33" xfId="0" applyFill="1" applyBorder="1" applyAlignment="1" applyProtection="1">
      <alignment horizontal="center" vertical="center" wrapText="1"/>
      <protection hidden="1"/>
    </xf>
    <xf numFmtId="0" fontId="19" fillId="26" borderId="55" xfId="0" applyFont="1" applyFill="1" applyBorder="1" applyAlignment="1" applyProtection="1">
      <alignment horizontal="center" vertical="center"/>
      <protection hidden="1"/>
    </xf>
    <xf numFmtId="0" fontId="19" fillId="26" borderId="10" xfId="0" applyFont="1" applyFill="1" applyBorder="1" applyAlignment="1" applyProtection="1">
      <alignment horizontal="center" vertical="center"/>
      <protection hidden="1"/>
    </xf>
    <xf numFmtId="0" fontId="19" fillId="26" borderId="18" xfId="0" applyFont="1" applyFill="1" applyBorder="1" applyAlignment="1" applyProtection="1">
      <alignment horizontal="center" vertical="center"/>
      <protection hidden="1"/>
    </xf>
    <xf numFmtId="0" fontId="19" fillId="25" borderId="118" xfId="0" applyFont="1" applyFill="1" applyBorder="1" applyAlignment="1" applyProtection="1">
      <alignment horizontal="right" vertical="center" wrapText="1"/>
      <protection hidden="1"/>
    </xf>
    <xf numFmtId="0" fontId="19" fillId="25" borderId="55" xfId="0" applyFont="1" applyFill="1" applyBorder="1" applyAlignment="1" applyProtection="1">
      <alignment horizontal="right" vertical="center" wrapText="1"/>
      <protection hidden="1"/>
    </xf>
    <xf numFmtId="0" fontId="8" fillId="0" borderId="0" xfId="0" applyNumberFormat="1" applyFont="1" applyFill="1" applyAlignment="1" applyProtection="1">
      <alignment horizontal="left"/>
      <protection hidden="1"/>
    </xf>
    <xf numFmtId="0" fontId="34" fillId="0" borderId="0" xfId="0" applyNumberFormat="1" applyFont="1" applyFill="1" applyBorder="1" applyAlignment="1" applyProtection="1">
      <alignment wrapText="1"/>
      <protection locked="0"/>
    </xf>
    <xf numFmtId="0" fontId="34" fillId="0" borderId="0" xfId="0" applyFont="1" applyAlignment="1">
      <alignment wrapText="1"/>
    </xf>
    <xf numFmtId="0" fontId="16" fillId="0" borderId="0" xfId="0" applyNumberFormat="1" applyFont="1" applyFill="1" applyBorder="1" applyAlignment="1" applyProtection="1">
      <alignment vertical="top" wrapText="1"/>
      <protection locked="0"/>
    </xf>
    <xf numFmtId="0" fontId="16" fillId="0" borderId="0" xfId="0" applyFont="1" applyAlignment="1">
      <alignment vertical="top" wrapText="1"/>
    </xf>
    <xf numFmtId="0" fontId="16" fillId="0" borderId="0" xfId="0" applyNumberFormat="1" applyFont="1" applyFill="1" applyBorder="1" applyAlignment="1" applyProtection="1">
      <alignment horizontal="left" vertical="top" wrapText="1"/>
      <protection locked="0"/>
    </xf>
    <xf numFmtId="1" fontId="35" fillId="0" borderId="0" xfId="0" applyNumberFormat="1" applyFont="1" applyFill="1" applyBorder="1" applyAlignment="1" applyProtection="1">
      <alignment horizontal="center" vertical="center"/>
      <protection hidden="1"/>
    </xf>
    <xf numFmtId="0" fontId="35" fillId="0" borderId="0" xfId="0" applyNumberFormat="1" applyFont="1" applyFill="1" applyBorder="1" applyAlignment="1" applyProtection="1">
      <alignment horizontal="center" vertical="center"/>
      <protection hidden="1"/>
    </xf>
    <xf numFmtId="0" fontId="37" fillId="27" borderId="163" xfId="0" applyNumberFormat="1" applyFont="1" applyFill="1" applyBorder="1" applyAlignment="1" applyProtection="1">
      <alignment horizontal="center" vertical="center" wrapText="1"/>
      <protection hidden="1"/>
    </xf>
    <xf numFmtId="0" fontId="37" fillId="27" borderId="122" xfId="0" applyNumberFormat="1" applyFont="1" applyFill="1" applyBorder="1" applyAlignment="1" applyProtection="1">
      <alignment horizontal="center" vertical="center" wrapText="1"/>
      <protection hidden="1"/>
    </xf>
    <xf numFmtId="0" fontId="37" fillId="27" borderId="39" xfId="0" applyNumberFormat="1" applyFont="1" applyFill="1" applyBorder="1" applyAlignment="1" applyProtection="1">
      <alignment horizontal="center" vertical="center" wrapText="1"/>
      <protection hidden="1"/>
    </xf>
    <xf numFmtId="0" fontId="37" fillId="27" borderId="80" xfId="0" applyNumberFormat="1" applyFont="1" applyFill="1" applyBorder="1" applyAlignment="1" applyProtection="1">
      <alignment horizontal="center" vertical="center" wrapText="1"/>
      <protection hidden="1"/>
    </xf>
    <xf numFmtId="0" fontId="37" fillId="27" borderId="139" xfId="0" applyNumberFormat="1" applyFont="1" applyFill="1" applyBorder="1" applyAlignment="1" applyProtection="1">
      <alignment horizontal="center" vertical="center" wrapText="1"/>
      <protection hidden="1"/>
    </xf>
    <xf numFmtId="0" fontId="37" fillId="27" borderId="153" xfId="0" applyNumberFormat="1" applyFont="1" applyFill="1" applyBorder="1" applyAlignment="1" applyProtection="1">
      <alignment horizontal="center" vertical="center" wrapText="1"/>
      <protection hidden="1"/>
    </xf>
    <xf numFmtId="0" fontId="36" fillId="27" borderId="164" xfId="0" applyNumberFormat="1" applyFont="1" applyFill="1" applyBorder="1" applyAlignment="1" applyProtection="1">
      <alignment horizontal="center" vertical="center" wrapText="1"/>
      <protection hidden="1"/>
    </xf>
    <xf numFmtId="0" fontId="36" fillId="27" borderId="165" xfId="0" applyNumberFormat="1" applyFont="1" applyFill="1" applyBorder="1" applyAlignment="1" applyProtection="1">
      <alignment horizontal="center" vertical="center" wrapText="1"/>
      <protection hidden="1"/>
    </xf>
    <xf numFmtId="0" fontId="36" fillId="27" borderId="166" xfId="0" applyNumberFormat="1" applyFont="1" applyFill="1" applyBorder="1" applyAlignment="1" applyProtection="1">
      <alignment horizontal="center" vertical="center" wrapText="1"/>
      <protection hidden="1"/>
    </xf>
    <xf numFmtId="0" fontId="36" fillId="27" borderId="24" xfId="0" applyNumberFormat="1" applyFont="1" applyFill="1" applyBorder="1" applyAlignment="1" applyProtection="1">
      <alignment horizontal="center" vertical="center" wrapText="1"/>
      <protection hidden="1"/>
    </xf>
    <xf numFmtId="0" fontId="36" fillId="27" borderId="57" xfId="0" applyNumberFormat="1" applyFont="1" applyFill="1" applyBorder="1" applyAlignment="1" applyProtection="1">
      <alignment horizontal="center" vertical="center" wrapText="1"/>
      <protection hidden="1"/>
    </xf>
    <xf numFmtId="0" fontId="36" fillId="27" borderId="85" xfId="0" applyNumberFormat="1" applyFont="1" applyFill="1" applyBorder="1" applyAlignment="1" applyProtection="1">
      <alignment horizontal="center" vertical="center" wrapText="1"/>
      <protection hidden="1"/>
    </xf>
    <xf numFmtId="0" fontId="36" fillId="27" borderId="121" xfId="0" applyFont="1" applyFill="1" applyBorder="1" applyAlignment="1" applyProtection="1">
      <alignment horizontal="center" vertical="center" textRotation="90"/>
      <protection hidden="1"/>
    </xf>
    <xf numFmtId="0" fontId="36" fillId="27" borderId="53" xfId="0" applyFont="1" applyFill="1" applyBorder="1" applyAlignment="1" applyProtection="1">
      <alignment horizontal="center" vertical="center" textRotation="90"/>
      <protection hidden="1"/>
    </xf>
    <xf numFmtId="0" fontId="36" fillId="27" borderId="54" xfId="0" applyFont="1" applyFill="1" applyBorder="1" applyAlignment="1" applyProtection="1">
      <alignment horizontal="center" vertical="center" textRotation="90"/>
      <protection hidden="1"/>
    </xf>
    <xf numFmtId="0" fontId="22" fillId="27" borderId="48" xfId="0" applyNumberFormat="1" applyFont="1" applyFill="1" applyBorder="1" applyAlignment="1" applyProtection="1">
      <alignment horizontal="center" vertical="center"/>
      <protection hidden="1"/>
    </xf>
    <xf numFmtId="0" fontId="22" fillId="27" borderId="96" xfId="0" applyNumberFormat="1" applyFont="1" applyFill="1" applyBorder="1" applyAlignment="1" applyProtection="1">
      <alignment horizontal="center" vertical="center"/>
      <protection hidden="1"/>
    </xf>
    <xf numFmtId="0" fontId="22" fillId="27" borderId="160" xfId="0" applyNumberFormat="1" applyFont="1" applyFill="1" applyBorder="1" applyAlignment="1" applyProtection="1">
      <alignment horizontal="center" vertical="center"/>
      <protection hidden="1"/>
    </xf>
    <xf numFmtId="0" fontId="29" fillId="27" borderId="117" xfId="0" applyNumberFormat="1" applyFont="1" applyFill="1" applyBorder="1" applyAlignment="1" applyProtection="1">
      <alignment horizontal="center" vertical="center"/>
      <protection hidden="1"/>
    </xf>
    <xf numFmtId="0" fontId="29" fillId="27" borderId="161" xfId="0" applyNumberFormat="1" applyFont="1" applyFill="1" applyBorder="1" applyAlignment="1" applyProtection="1">
      <alignment horizontal="center" vertical="center"/>
      <protection hidden="1"/>
    </xf>
    <xf numFmtId="0" fontId="29" fillId="27" borderId="162" xfId="0" applyNumberFormat="1" applyFont="1" applyFill="1" applyBorder="1" applyAlignment="1" applyProtection="1">
      <alignment horizontal="center" vertical="center"/>
      <protection hidden="1"/>
    </xf>
    <xf numFmtId="0" fontId="34" fillId="0" borderId="0" xfId="0" applyNumberFormat="1" applyFont="1" applyFill="1" applyBorder="1" applyAlignment="1" applyProtection="1">
      <alignment vertical="top" wrapText="1"/>
      <protection locked="0"/>
    </xf>
    <xf numFmtId="0" fontId="34" fillId="0" borderId="0" xfId="0" applyFont="1" applyAlignment="1">
      <alignment vertical="top" wrapText="1"/>
    </xf>
    <xf numFmtId="0" fontId="37" fillId="0" borderId="0" xfId="0" applyNumberFormat="1" applyFont="1" applyFill="1" applyBorder="1" applyAlignment="1" applyProtection="1">
      <alignment horizontal="left" vertical="top" wrapText="1"/>
      <protection locked="0"/>
    </xf>
    <xf numFmtId="0" fontId="37" fillId="0" borderId="0" xfId="0" applyFont="1" applyAlignment="1">
      <alignment vertical="top" wrapText="1"/>
    </xf>
    <xf numFmtId="0" fontId="33" fillId="0" borderId="0" xfId="0" applyNumberFormat="1" applyFont="1" applyFill="1" applyBorder="1" applyAlignment="1" applyProtection="1">
      <alignment horizontal="left" vertical="center"/>
      <protection hidden="1"/>
    </xf>
    <xf numFmtId="0" fontId="12" fillId="32" borderId="0" xfId="0" applyFont="1" applyFill="1" applyAlignment="1" applyProtection="1">
      <alignment horizontal="center"/>
      <protection hidden="1"/>
    </xf>
    <xf numFmtId="0" fontId="0" fillId="32" borderId="10" xfId="0" applyFill="1" applyBorder="1" applyAlignment="1" applyProtection="1">
      <alignment horizontal="center" vertical="center"/>
      <protection hidden="1"/>
    </xf>
    <xf numFmtId="0" fontId="12" fillId="0" borderId="134" xfId="0" applyFont="1" applyBorder="1" applyAlignment="1" applyProtection="1">
      <alignment horizontal="center" vertical="center"/>
      <protection hidden="1"/>
    </xf>
    <xf numFmtId="0" fontId="0" fillId="0" borderId="48" xfId="0" applyBorder="1" applyAlignment="1" applyProtection="1">
      <alignment horizontal="left" indent="1"/>
      <protection hidden="1"/>
    </xf>
    <xf numFmtId="0" fontId="0" fillId="0" borderId="55" xfId="0" applyBorder="1" applyAlignment="1" applyProtection="1">
      <alignment horizontal="left" indent="1"/>
      <protection hidden="1"/>
    </xf>
    <xf numFmtId="0" fontId="52" fillId="0" borderId="134" xfId="0" applyFont="1" applyBorder="1" applyAlignment="1" applyProtection="1">
      <alignment horizontal="center" vertical="center"/>
      <protection hidden="1"/>
    </xf>
    <xf numFmtId="0" fontId="19" fillId="0" borderId="0" xfId="0" applyFont="1" applyAlignment="1" applyProtection="1">
      <alignment horizontal="center" vertical="center"/>
      <protection hidden="1"/>
    </xf>
    <xf numFmtId="0" fontId="0" fillId="0" borderId="10" xfId="0" applyBorder="1" applyAlignment="1" applyProtection="1">
      <alignment horizontal="left" indent="1"/>
      <protection hidden="1"/>
    </xf>
  </cellXfs>
  <cellStyles count="69">
    <cellStyle name="20% - akcent 1 2" xfId="1" xr:uid="{00000000-0005-0000-0000-000000000000}"/>
    <cellStyle name="20% - akcent 2 2" xfId="2" xr:uid="{00000000-0005-0000-0000-000001000000}"/>
    <cellStyle name="20% - akcent 3 2" xfId="3" xr:uid="{00000000-0005-0000-0000-000002000000}"/>
    <cellStyle name="20% - akcent 4 2" xfId="4" xr:uid="{00000000-0005-0000-0000-000003000000}"/>
    <cellStyle name="20% - akcent 5 2" xfId="5" xr:uid="{00000000-0005-0000-0000-000004000000}"/>
    <cellStyle name="20% - akcent 6 2" xfId="6" xr:uid="{00000000-0005-0000-0000-000005000000}"/>
    <cellStyle name="40% - akcent 1 2" xfId="7" xr:uid="{00000000-0005-0000-0000-000006000000}"/>
    <cellStyle name="40% - akcent 2 2" xfId="8" xr:uid="{00000000-0005-0000-0000-000007000000}"/>
    <cellStyle name="40% - akcent 3 2" xfId="9" xr:uid="{00000000-0005-0000-0000-000008000000}"/>
    <cellStyle name="40% - akcent 4 2" xfId="10" xr:uid="{00000000-0005-0000-0000-000009000000}"/>
    <cellStyle name="40% - akcent 5 2" xfId="11" xr:uid="{00000000-0005-0000-0000-00000A000000}"/>
    <cellStyle name="40% - akcent 6 2" xfId="12" xr:uid="{00000000-0005-0000-0000-00000B000000}"/>
    <cellStyle name="60% - akcent 1 2" xfId="13" xr:uid="{00000000-0005-0000-0000-00000C000000}"/>
    <cellStyle name="60% - akcent 2 2" xfId="14" xr:uid="{00000000-0005-0000-0000-00000D000000}"/>
    <cellStyle name="60% - akcent 3 2" xfId="15" xr:uid="{00000000-0005-0000-0000-00000E000000}"/>
    <cellStyle name="60% - akcent 4 2" xfId="16" xr:uid="{00000000-0005-0000-0000-00000F000000}"/>
    <cellStyle name="60% - akcent 5 2" xfId="17" xr:uid="{00000000-0005-0000-0000-000010000000}"/>
    <cellStyle name="60% - akcent 6 2" xfId="18" xr:uid="{00000000-0005-0000-0000-000011000000}"/>
    <cellStyle name="Akcent 1 2" xfId="19" xr:uid="{00000000-0005-0000-0000-000012000000}"/>
    <cellStyle name="Akcent 2 2" xfId="20" xr:uid="{00000000-0005-0000-0000-000013000000}"/>
    <cellStyle name="Akcent 3 2" xfId="21" xr:uid="{00000000-0005-0000-0000-000014000000}"/>
    <cellStyle name="Akcent 4 2" xfId="22" xr:uid="{00000000-0005-0000-0000-000015000000}"/>
    <cellStyle name="Akcent 5 2" xfId="23" xr:uid="{00000000-0005-0000-0000-000016000000}"/>
    <cellStyle name="Akcent 6 2" xfId="24" xr:uid="{00000000-0005-0000-0000-000017000000}"/>
    <cellStyle name="Dane wejściowe 2" xfId="25" xr:uid="{00000000-0005-0000-0000-000018000000}"/>
    <cellStyle name="Dane wyjściowe 2" xfId="26" xr:uid="{00000000-0005-0000-0000-000019000000}"/>
    <cellStyle name="Dobre 2" xfId="27" xr:uid="{00000000-0005-0000-0000-00001A000000}"/>
    <cellStyle name="Dziesiętny 2" xfId="28" xr:uid="{00000000-0005-0000-0000-00001B000000}"/>
    <cellStyle name="Dziesiętny 2 2" xfId="29" xr:uid="{00000000-0005-0000-0000-00001C000000}"/>
    <cellStyle name="Dziesiętny 2 3" xfId="30" xr:uid="{00000000-0005-0000-0000-00001D000000}"/>
    <cellStyle name="Hiperłącze" xfId="31" builtinId="8"/>
    <cellStyle name="Hiperłącze 2" xfId="32" xr:uid="{00000000-0005-0000-0000-00001F000000}"/>
    <cellStyle name="Komórka połączona 2" xfId="33" xr:uid="{00000000-0005-0000-0000-000020000000}"/>
    <cellStyle name="Komórka zaznaczona 2" xfId="34" xr:uid="{00000000-0005-0000-0000-000021000000}"/>
    <cellStyle name="Nagłówek 1 2" xfId="35" xr:uid="{00000000-0005-0000-0000-000022000000}"/>
    <cellStyle name="Nagłówek 2 2" xfId="36" xr:uid="{00000000-0005-0000-0000-000023000000}"/>
    <cellStyle name="Nagłówek 3 2" xfId="37" xr:uid="{00000000-0005-0000-0000-000024000000}"/>
    <cellStyle name="Nagłówek 4 2" xfId="38" xr:uid="{00000000-0005-0000-0000-000025000000}"/>
    <cellStyle name="Neutralne 2" xfId="39" xr:uid="{00000000-0005-0000-0000-000026000000}"/>
    <cellStyle name="Normalny" xfId="0" builtinId="0"/>
    <cellStyle name="Normalny 2" xfId="40" xr:uid="{00000000-0005-0000-0000-000028000000}"/>
    <cellStyle name="Normalny 2 2" xfId="41" xr:uid="{00000000-0005-0000-0000-000029000000}"/>
    <cellStyle name="Normalny 2 2 2" xfId="42" xr:uid="{00000000-0005-0000-0000-00002A000000}"/>
    <cellStyle name="Normalny 2 2 3" xfId="43" xr:uid="{00000000-0005-0000-0000-00002B000000}"/>
    <cellStyle name="Normalny 2 2 4" xfId="44" xr:uid="{00000000-0005-0000-0000-00002C000000}"/>
    <cellStyle name="Normalny 2 2 4 2" xfId="45" xr:uid="{00000000-0005-0000-0000-00002D000000}"/>
    <cellStyle name="Normalny 2 2 4 3" xfId="46" xr:uid="{00000000-0005-0000-0000-00002E000000}"/>
    <cellStyle name="Normalny 2 2 5" xfId="47" xr:uid="{00000000-0005-0000-0000-00002F000000}"/>
    <cellStyle name="Normalny 2 3" xfId="48" xr:uid="{00000000-0005-0000-0000-000030000000}"/>
    <cellStyle name="Normalny 2 4" xfId="49" xr:uid="{00000000-0005-0000-0000-000031000000}"/>
    <cellStyle name="Normalny 2 5" xfId="50" xr:uid="{00000000-0005-0000-0000-000032000000}"/>
    <cellStyle name="Normalny 3" xfId="51" xr:uid="{00000000-0005-0000-0000-000033000000}"/>
    <cellStyle name="Normalny 4" xfId="52" xr:uid="{00000000-0005-0000-0000-000034000000}"/>
    <cellStyle name="Normalny 5" xfId="53" xr:uid="{00000000-0005-0000-0000-000035000000}"/>
    <cellStyle name="Normalny 6" xfId="54" xr:uid="{00000000-0005-0000-0000-000036000000}"/>
    <cellStyle name="Normalny 7" xfId="55" xr:uid="{00000000-0005-0000-0000-000037000000}"/>
    <cellStyle name="Normalny 8 3" xfId="68" xr:uid="{00000000-0005-0000-0000-000038000000}"/>
    <cellStyle name="Obliczenia 2" xfId="56" xr:uid="{00000000-0005-0000-0000-000039000000}"/>
    <cellStyle name="Suma 2" xfId="57" xr:uid="{00000000-0005-0000-0000-00003A000000}"/>
    <cellStyle name="Tekst objaśnienia 2" xfId="58" xr:uid="{00000000-0005-0000-0000-00003B000000}"/>
    <cellStyle name="Tekst ostrzeżenia 2" xfId="59" xr:uid="{00000000-0005-0000-0000-00003C000000}"/>
    <cellStyle name="Tytuł 2" xfId="60" xr:uid="{00000000-0005-0000-0000-00003D000000}"/>
    <cellStyle name="Uwaga 2" xfId="61" xr:uid="{00000000-0005-0000-0000-00003E000000}"/>
    <cellStyle name="Uwaga 2 2" xfId="62" xr:uid="{00000000-0005-0000-0000-00003F000000}"/>
    <cellStyle name="Walutowy 2" xfId="63" xr:uid="{00000000-0005-0000-0000-000040000000}"/>
    <cellStyle name="Walutowy 2 2" xfId="64" xr:uid="{00000000-0005-0000-0000-000041000000}"/>
    <cellStyle name="Walutowy 2 3" xfId="65" xr:uid="{00000000-0005-0000-0000-000042000000}"/>
    <cellStyle name="Walutowy 3" xfId="66" xr:uid="{00000000-0005-0000-0000-000043000000}"/>
    <cellStyle name="Złe 2" xfId="67" xr:uid="{00000000-0005-0000-0000-000044000000}"/>
  </cellStyles>
  <dxfs count="0"/>
  <tableStyles count="0" defaultTableStyle="TableStyleMedium9" defaultPivotStyle="PivotStyleLight16"/>
  <colors>
    <mruColors>
      <color rgb="FFFFFFCC"/>
      <color rgb="FFCC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microsoft.com/office/2006/relationships/attachedToolbars" Target="attachedToolbars.bin"/><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7</xdr:col>
      <xdr:colOff>209550</xdr:colOff>
      <xdr:row>0</xdr:row>
      <xdr:rowOff>268432</xdr:rowOff>
    </xdr:from>
    <xdr:to>
      <xdr:col>8</xdr:col>
      <xdr:colOff>169334</xdr:colOff>
      <xdr:row>0</xdr:row>
      <xdr:rowOff>1304925</xdr:rowOff>
    </xdr:to>
    <xdr:pic>
      <xdr:nvPicPr>
        <xdr:cNvPr id="47271" name="Obraz 2" descr="teatr.jpg">
          <a:extLst>
            <a:ext uri="{FF2B5EF4-FFF2-40B4-BE49-F238E27FC236}">
              <a16:creationId xmlns:a16="http://schemas.microsoft.com/office/drawing/2014/main" id="{00000000-0008-0000-0200-0000A7B8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336944" y="268432"/>
          <a:ext cx="1091238" cy="10364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171450</xdr:colOff>
      <xdr:row>0</xdr:row>
      <xdr:rowOff>1314450</xdr:rowOff>
    </xdr:from>
    <xdr:to>
      <xdr:col>2</xdr:col>
      <xdr:colOff>47625</xdr:colOff>
      <xdr:row>2</xdr:row>
      <xdr:rowOff>142875</xdr:rowOff>
    </xdr:to>
    <xdr:pic>
      <xdr:nvPicPr>
        <xdr:cNvPr id="47272" name="Obraz 1">
          <a:extLst>
            <a:ext uri="{FF2B5EF4-FFF2-40B4-BE49-F238E27FC236}">
              <a16:creationId xmlns:a16="http://schemas.microsoft.com/office/drawing/2014/main" id="{00000000-0008-0000-0200-0000A8B8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85775" y="1314450"/>
          <a:ext cx="923925"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1.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indexed="11"/>
  </sheetPr>
  <dimension ref="A1:D45"/>
  <sheetViews>
    <sheetView zoomScaleSheetLayoutView="100" workbookViewId="0">
      <selection activeCell="H9" sqref="H9"/>
    </sheetView>
  </sheetViews>
  <sheetFormatPr defaultColWidth="9.140625" defaultRowHeight="12.75"/>
  <cols>
    <col min="1" max="1" width="5.42578125" style="428" customWidth="1"/>
    <col min="2" max="2" width="3" style="428" customWidth="1"/>
    <col min="3" max="3" width="9.28515625" style="428" customWidth="1"/>
    <col min="4" max="4" width="83.28515625" style="428" customWidth="1"/>
    <col min="5" max="16384" width="9.140625" style="428"/>
  </cols>
  <sheetData>
    <row r="1" spans="1:4" ht="21.75" customHeight="1">
      <c r="A1" s="1055" t="s">
        <v>530</v>
      </c>
      <c r="B1" s="1055"/>
      <c r="C1" s="1055"/>
      <c r="D1" s="1055"/>
    </row>
    <row r="2" spans="1:4" ht="53.65" customHeight="1">
      <c r="A2" s="677"/>
      <c r="B2" s="677"/>
      <c r="C2" s="1056" t="s">
        <v>413</v>
      </c>
      <c r="D2" s="1056"/>
    </row>
    <row r="3" spans="1:4" ht="14.45" customHeight="1">
      <c r="A3" s="677"/>
      <c r="B3" s="859"/>
      <c r="C3" s="862" t="s">
        <v>415</v>
      </c>
      <c r="D3" s="846"/>
    </row>
    <row r="4" spans="1:4" ht="14.45" customHeight="1">
      <c r="A4" s="677"/>
      <c r="B4" s="860"/>
      <c r="C4" s="862" t="s">
        <v>414</v>
      </c>
      <c r="D4" s="846"/>
    </row>
    <row r="5" spans="1:4" ht="14.45" customHeight="1">
      <c r="A5" s="677"/>
      <c r="B5" s="861"/>
      <c r="C5" s="863" t="s">
        <v>416</v>
      </c>
      <c r="D5" s="846"/>
    </row>
    <row r="6" spans="1:4" ht="14.45" customHeight="1">
      <c r="A6" s="677"/>
      <c r="B6" s="677"/>
      <c r="C6" s="846"/>
      <c r="D6" s="846"/>
    </row>
    <row r="7" spans="1:4" ht="15.75" customHeight="1">
      <c r="A7" s="678"/>
      <c r="B7" s="678"/>
      <c r="C7" s="679" t="s">
        <v>212</v>
      </c>
      <c r="D7" s="712" t="s">
        <v>362</v>
      </c>
    </row>
    <row r="8" spans="1:4" ht="43.5" customHeight="1">
      <c r="A8" s="678"/>
      <c r="B8" s="678"/>
      <c r="C8" s="680"/>
      <c r="D8" s="734" t="s">
        <v>363</v>
      </c>
    </row>
    <row r="9" spans="1:4" ht="20.25" customHeight="1">
      <c r="A9" s="678"/>
      <c r="B9" s="678"/>
      <c r="C9" s="680"/>
      <c r="D9" s="713" t="s">
        <v>364</v>
      </c>
    </row>
    <row r="10" spans="1:4" ht="29.25" customHeight="1">
      <c r="A10" s="678"/>
      <c r="B10" s="678"/>
      <c r="C10" s="680"/>
      <c r="D10" s="713" t="s">
        <v>213</v>
      </c>
    </row>
    <row r="11" spans="1:4" ht="57" customHeight="1">
      <c r="A11" s="678"/>
      <c r="B11" s="678"/>
      <c r="C11" s="680"/>
      <c r="D11" s="715" t="s">
        <v>365</v>
      </c>
    </row>
    <row r="12" spans="1:4" ht="66" customHeight="1">
      <c r="A12" s="678"/>
      <c r="B12" s="678"/>
      <c r="C12" s="680"/>
      <c r="D12" s="716" t="s">
        <v>366</v>
      </c>
    </row>
    <row r="13" spans="1:4" ht="29.25" customHeight="1">
      <c r="A13" s="678"/>
      <c r="B13" s="678"/>
      <c r="C13" s="680"/>
      <c r="D13" s="713" t="s">
        <v>367</v>
      </c>
    </row>
    <row r="14" spans="1:4" ht="19.5" customHeight="1">
      <c r="A14" s="678"/>
      <c r="B14" s="678"/>
      <c r="C14" s="680"/>
      <c r="D14" s="715" t="s">
        <v>368</v>
      </c>
    </row>
    <row r="15" spans="1:4" ht="15.75">
      <c r="A15" s="678"/>
      <c r="B15" s="678"/>
      <c r="C15" s="681" t="s">
        <v>214</v>
      </c>
      <c r="D15" s="683"/>
    </row>
    <row r="16" spans="1:4" ht="13.5" thickBot="1">
      <c r="B16" s="682" t="s">
        <v>369</v>
      </c>
      <c r="C16" s="683"/>
      <c r="D16" s="705"/>
    </row>
    <row r="17" spans="1:4" ht="13.5" thickBot="1">
      <c r="B17" s="682"/>
      <c r="C17" s="704" t="s">
        <v>370</v>
      </c>
      <c r="D17" s="683"/>
    </row>
    <row r="18" spans="1:4">
      <c r="B18" s="682"/>
      <c r="C18" s="683"/>
      <c r="D18" s="686"/>
    </row>
    <row r="19" spans="1:4">
      <c r="A19" s="684" t="s">
        <v>33</v>
      </c>
      <c r="B19" s="685" t="s">
        <v>30</v>
      </c>
      <c r="C19" s="686" t="s">
        <v>80</v>
      </c>
      <c r="D19" s="686"/>
    </row>
    <row r="20" spans="1:4">
      <c r="A20" s="684" t="s">
        <v>34</v>
      </c>
      <c r="B20" s="685" t="s">
        <v>30</v>
      </c>
      <c r="C20" s="686" t="s">
        <v>215</v>
      </c>
      <c r="D20" s="686"/>
    </row>
    <row r="21" spans="1:4">
      <c r="A21" s="684"/>
      <c r="B21" s="685"/>
      <c r="C21" s="686" t="s">
        <v>216</v>
      </c>
      <c r="D21" s="686"/>
    </row>
    <row r="22" spans="1:4">
      <c r="A22" s="684"/>
      <c r="B22" s="685"/>
      <c r="C22" s="686" t="s">
        <v>217</v>
      </c>
      <c r="D22" s="686"/>
    </row>
    <row r="23" spans="1:4">
      <c r="A23" s="684"/>
      <c r="B23" s="685"/>
      <c r="C23" s="686" t="s">
        <v>218</v>
      </c>
      <c r="D23" s="686"/>
    </row>
    <row r="24" spans="1:4">
      <c r="A24" s="684"/>
      <c r="B24" s="685"/>
      <c r="C24" s="686" t="s">
        <v>219</v>
      </c>
      <c r="D24" s="686"/>
    </row>
    <row r="25" spans="1:4" ht="12" customHeight="1">
      <c r="A25" s="684"/>
      <c r="B25" s="685"/>
      <c r="C25" s="686" t="s">
        <v>220</v>
      </c>
      <c r="D25" s="686"/>
    </row>
    <row r="26" spans="1:4">
      <c r="A26" s="684"/>
      <c r="B26" s="685"/>
      <c r="C26" s="686" t="s">
        <v>221</v>
      </c>
      <c r="D26" s="686"/>
    </row>
    <row r="27" spans="1:4">
      <c r="A27" s="684"/>
      <c r="B27" s="685"/>
      <c r="C27" s="686" t="s">
        <v>222</v>
      </c>
      <c r="D27" s="686"/>
    </row>
    <row r="28" spans="1:4" ht="16.5" customHeight="1">
      <c r="A28" s="684"/>
      <c r="B28" s="685"/>
      <c r="C28" s="686" t="s">
        <v>223</v>
      </c>
      <c r="D28" s="686"/>
    </row>
    <row r="29" spans="1:4">
      <c r="A29" s="684" t="s">
        <v>383</v>
      </c>
      <c r="B29" s="685" t="s">
        <v>30</v>
      </c>
      <c r="C29" s="686" t="s">
        <v>371</v>
      </c>
      <c r="D29" s="686"/>
    </row>
    <row r="30" spans="1:4">
      <c r="A30" s="684"/>
      <c r="B30" s="685"/>
      <c r="C30" s="686" t="s">
        <v>372</v>
      </c>
      <c r="D30" s="686"/>
    </row>
    <row r="31" spans="1:4">
      <c r="A31" s="684">
        <v>18</v>
      </c>
      <c r="B31" s="685" t="s">
        <v>30</v>
      </c>
      <c r="C31" s="686" t="s">
        <v>224</v>
      </c>
      <c r="D31" s="703"/>
    </row>
    <row r="32" spans="1:4">
      <c r="A32" s="701">
        <v>21</v>
      </c>
      <c r="B32" s="702" t="s">
        <v>30</v>
      </c>
      <c r="C32" s="703" t="s">
        <v>373</v>
      </c>
    </row>
    <row r="33" spans="1:4">
      <c r="A33" s="731" t="s">
        <v>227</v>
      </c>
      <c r="C33" s="428" t="s">
        <v>374</v>
      </c>
    </row>
    <row r="36" spans="1:4" ht="15.75">
      <c r="C36" s="687" t="s">
        <v>375</v>
      </c>
    </row>
    <row r="37" spans="1:4" ht="15.75">
      <c r="C37" s="688" t="s">
        <v>376</v>
      </c>
    </row>
    <row r="38" spans="1:4" ht="15.75">
      <c r="C38" s="688" t="s">
        <v>377</v>
      </c>
      <c r="D38" s="689"/>
    </row>
    <row r="39" spans="1:4" ht="15.75">
      <c r="C39" s="729" t="s">
        <v>378</v>
      </c>
      <c r="D39" s="730"/>
    </row>
    <row r="40" spans="1:4" ht="15.75">
      <c r="C40" s="714" t="s">
        <v>379</v>
      </c>
      <c r="D40" s="690"/>
    </row>
    <row r="42" spans="1:4" ht="15">
      <c r="D42" s="691" t="s">
        <v>225</v>
      </c>
    </row>
    <row r="43" spans="1:4">
      <c r="D43" s="693"/>
    </row>
    <row r="44" spans="1:4">
      <c r="C44" s="711" t="s">
        <v>226</v>
      </c>
      <c r="D44" s="692"/>
    </row>
    <row r="45" spans="1:4">
      <c r="D45" s="692" t="s">
        <v>380</v>
      </c>
    </row>
  </sheetData>
  <sheetProtection algorithmName="SHA-512" hashValue="n6LDxvbjOQA3A3jXZ4wzafbjDGacN9KCzO637sQEp1+yM2lDUe8z10SbPAW2pPo1TgVCKjxwuGa/TL8ckBGI+A==" saltValue="4gKnFGXoazQBfFotl5l8Gg==" spinCount="100000" sheet="1" objects="1" scenarios="1"/>
  <mergeCells count="2">
    <mergeCell ref="A1:D1"/>
    <mergeCell ref="C2:D2"/>
  </mergeCells>
  <pageMargins left="0.75" right="0.75" top="1" bottom="1" header="0.5" footer="0.5"/>
  <pageSetup paperSize="9" scale="87" orientation="portrait" verticalDpi="4294967293" r:id="rId1"/>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50"/>
  <sheetViews>
    <sheetView showGridLines="0" view="pageBreakPreview" topLeftCell="A13" zoomScale="110" zoomScaleNormal="100" zoomScaleSheetLayoutView="110" workbookViewId="0">
      <selection activeCell="E44" sqref="E44:F50"/>
    </sheetView>
  </sheetViews>
  <sheetFormatPr defaultColWidth="9.140625" defaultRowHeight="12.75"/>
  <cols>
    <col min="1" max="1" width="36.7109375" style="426" customWidth="1"/>
    <col min="2" max="2" width="18.140625" style="426" customWidth="1"/>
    <col min="3" max="3" width="2.85546875" style="426" customWidth="1"/>
    <col min="4" max="4" width="23.140625" style="426" customWidth="1"/>
    <col min="5" max="5" width="14.85546875" style="426" customWidth="1"/>
    <col min="6" max="6" width="21" style="426" customWidth="1"/>
    <col min="7" max="7" width="5" style="426" customWidth="1"/>
    <col min="8" max="8" width="14.28515625" style="426" customWidth="1"/>
    <col min="9" max="9" width="29.85546875" style="426" customWidth="1"/>
    <col min="10" max="10" width="4.28515625" style="426" customWidth="1"/>
    <col min="11" max="16384" width="9.140625" style="426"/>
  </cols>
  <sheetData>
    <row r="1" spans="1:10" s="425" customFormat="1" ht="32.25" customHeight="1">
      <c r="A1" s="1059" t="s">
        <v>232</v>
      </c>
      <c r="B1" s="1060"/>
      <c r="C1" s="289"/>
      <c r="D1" s="518" t="s">
        <v>229</v>
      </c>
      <c r="E1" s="1080" t="s">
        <v>273</v>
      </c>
      <c r="F1" s="1059" t="s">
        <v>126</v>
      </c>
      <c r="G1" s="1060"/>
      <c r="H1" s="289"/>
      <c r="I1" s="1059" t="s">
        <v>233</v>
      </c>
      <c r="J1" s="1060"/>
    </row>
    <row r="2" spans="1:10" ht="15.75" customHeight="1">
      <c r="A2" s="1033"/>
      <c r="B2" s="1034"/>
      <c r="C2" s="1032"/>
      <c r="D2" s="661"/>
      <c r="E2" s="1081"/>
      <c r="F2" s="251"/>
      <c r="G2" s="248"/>
      <c r="H2" s="13"/>
      <c r="I2" s="251"/>
      <c r="J2" s="248"/>
    </row>
    <row r="3" spans="1:10" ht="12.75" customHeight="1">
      <c r="A3" s="1035" t="s">
        <v>353</v>
      </c>
      <c r="B3" s="1036" t="s">
        <v>354</v>
      </c>
      <c r="C3" s="252"/>
      <c r="D3" s="774" t="s">
        <v>342</v>
      </c>
      <c r="E3" s="251"/>
      <c r="F3" s="251" t="s">
        <v>125</v>
      </c>
      <c r="G3" s="253" t="s">
        <v>123</v>
      </c>
      <c r="H3" s="13"/>
      <c r="I3" s="251" t="s">
        <v>111</v>
      </c>
      <c r="J3" s="254" t="s">
        <v>112</v>
      </c>
    </row>
    <row r="4" spans="1:10" ht="12.75" customHeight="1">
      <c r="A4" s="516" t="s">
        <v>344</v>
      </c>
      <c r="B4" s="1036" t="s">
        <v>241</v>
      </c>
      <c r="C4" s="252"/>
      <c r="D4" s="774" t="s">
        <v>343</v>
      </c>
      <c r="E4" s="251" t="s">
        <v>274</v>
      </c>
      <c r="F4" s="251" t="s">
        <v>133</v>
      </c>
      <c r="G4" s="253" t="s">
        <v>134</v>
      </c>
      <c r="H4" s="13"/>
      <c r="I4" s="251" t="s">
        <v>103</v>
      </c>
      <c r="J4" s="254" t="s">
        <v>106</v>
      </c>
    </row>
    <row r="5" spans="1:10" ht="12.75" customHeight="1">
      <c r="A5" s="1035" t="s">
        <v>239</v>
      </c>
      <c r="B5" s="1036" t="s">
        <v>245</v>
      </c>
      <c r="C5" s="252"/>
      <c r="D5" s="672"/>
      <c r="E5" s="256" t="s">
        <v>275</v>
      </c>
      <c r="F5" s="251" t="s">
        <v>320</v>
      </c>
      <c r="G5" s="253" t="s">
        <v>321</v>
      </c>
      <c r="H5" s="13"/>
      <c r="I5" s="251" t="s">
        <v>102</v>
      </c>
      <c r="J5" s="254" t="s">
        <v>105</v>
      </c>
    </row>
    <row r="6" spans="1:10" ht="12.75" customHeight="1">
      <c r="A6" s="1035" t="s">
        <v>357</v>
      </c>
      <c r="B6" s="1036" t="s">
        <v>358</v>
      </c>
      <c r="C6" s="252"/>
      <c r="D6" s="672"/>
      <c r="F6" s="251" t="s">
        <v>124</v>
      </c>
      <c r="G6" s="253" t="s">
        <v>98</v>
      </c>
      <c r="H6" s="13"/>
      <c r="I6" s="251" t="s">
        <v>107</v>
      </c>
      <c r="J6" s="254" t="s">
        <v>109</v>
      </c>
    </row>
    <row r="7" spans="1:10" ht="12.75" customHeight="1">
      <c r="A7" s="516" t="s">
        <v>235</v>
      </c>
      <c r="B7" s="1037" t="s">
        <v>348</v>
      </c>
      <c r="C7" s="252"/>
      <c r="D7" s="672"/>
      <c r="E7" s="252"/>
      <c r="F7" s="256"/>
      <c r="G7" s="249"/>
      <c r="H7" s="13"/>
      <c r="I7" s="251" t="s">
        <v>108</v>
      </c>
      <c r="J7" s="254" t="s">
        <v>110</v>
      </c>
    </row>
    <row r="8" spans="1:10" ht="12" customHeight="1">
      <c r="A8" s="1035" t="s">
        <v>349</v>
      </c>
      <c r="B8" s="1036" t="s">
        <v>350</v>
      </c>
      <c r="C8" s="252"/>
      <c r="D8" s="665"/>
      <c r="E8" s="252"/>
      <c r="F8" s="252"/>
      <c r="G8" s="13"/>
      <c r="H8" s="13"/>
      <c r="I8" s="548" t="s">
        <v>249</v>
      </c>
      <c r="J8" s="549" t="s">
        <v>250</v>
      </c>
    </row>
    <row r="9" spans="1:10">
      <c r="A9" s="1035" t="s">
        <v>237</v>
      </c>
      <c r="B9" s="1036" t="s">
        <v>243</v>
      </c>
      <c r="C9" s="252"/>
      <c r="D9" s="665"/>
      <c r="E9" s="252"/>
      <c r="F9" s="252"/>
      <c r="G9" s="13"/>
      <c r="H9" s="13"/>
      <c r="I9" s="251" t="s">
        <v>101</v>
      </c>
      <c r="J9" s="254" t="s">
        <v>104</v>
      </c>
    </row>
    <row r="10" spans="1:10">
      <c r="A10" s="516" t="s">
        <v>238</v>
      </c>
      <c r="B10" s="1036" t="s">
        <v>244</v>
      </c>
      <c r="C10" s="562"/>
      <c r="D10" s="559"/>
      <c r="E10" s="252"/>
      <c r="F10" s="252"/>
      <c r="G10" s="13"/>
      <c r="H10" s="13"/>
      <c r="I10" s="256"/>
      <c r="J10" s="249"/>
    </row>
    <row r="11" spans="1:10" ht="15.75">
      <c r="A11" s="1035" t="s">
        <v>345</v>
      </c>
      <c r="B11" s="1036" t="s">
        <v>240</v>
      </c>
      <c r="C11" s="252"/>
      <c r="D11" s="252"/>
      <c r="E11" s="252"/>
      <c r="F11" s="1065" t="s">
        <v>157</v>
      </c>
      <c r="G11" s="1066"/>
      <c r="H11" s="1031" t="s">
        <v>252</v>
      </c>
      <c r="I11" s="1027"/>
      <c r="J11" s="13"/>
    </row>
    <row r="12" spans="1:10">
      <c r="A12" s="1035" t="s">
        <v>346</v>
      </c>
      <c r="B12" s="1036" t="s">
        <v>347</v>
      </c>
      <c r="C12" s="252"/>
      <c r="D12" s="933"/>
      <c r="E12" s="252"/>
      <c r="F12" s="251"/>
      <c r="G12" s="248"/>
      <c r="H12" s="560"/>
      <c r="I12" s="248"/>
      <c r="J12" s="13"/>
    </row>
    <row r="13" spans="1:10">
      <c r="A13" s="1035" t="s">
        <v>355</v>
      </c>
      <c r="B13" s="1036" t="s">
        <v>356</v>
      </c>
      <c r="C13" s="252"/>
      <c r="D13" s="934" t="s">
        <v>461</v>
      </c>
      <c r="E13" s="252"/>
      <c r="F13" s="251" t="s">
        <v>158</v>
      </c>
      <c r="G13" s="248" t="s">
        <v>105</v>
      </c>
      <c r="H13" s="560" t="s">
        <v>253</v>
      </c>
      <c r="I13" s="248"/>
      <c r="J13" s="13"/>
    </row>
    <row r="14" spans="1:10">
      <c r="A14" s="516" t="s">
        <v>236</v>
      </c>
      <c r="B14" s="1036" t="s">
        <v>242</v>
      </c>
      <c r="C14" s="252"/>
      <c r="D14" s="252"/>
      <c r="E14" s="252"/>
      <c r="F14" s="251" t="s">
        <v>159</v>
      </c>
      <c r="G14" s="248" t="s">
        <v>109</v>
      </c>
      <c r="H14" s="560" t="s">
        <v>254</v>
      </c>
      <c r="I14" s="248"/>
      <c r="J14" s="13"/>
    </row>
    <row r="15" spans="1:10" ht="13.5" customHeight="1">
      <c r="A15" s="1035" t="s">
        <v>351</v>
      </c>
      <c r="B15" s="1038" t="s">
        <v>352</v>
      </c>
      <c r="C15" s="252"/>
      <c r="E15" s="252"/>
      <c r="F15" s="256"/>
      <c r="G15" s="249"/>
      <c r="H15" s="560" t="s">
        <v>256</v>
      </c>
      <c r="I15" s="248"/>
      <c r="J15" s="13"/>
    </row>
    <row r="16" spans="1:10">
      <c r="A16" s="665"/>
      <c r="B16" s="665"/>
      <c r="C16" s="252"/>
      <c r="E16" s="252"/>
      <c r="F16" s="252"/>
      <c r="G16" s="13"/>
      <c r="H16" s="560" t="s">
        <v>257</v>
      </c>
      <c r="I16" s="248"/>
      <c r="J16" s="523"/>
    </row>
    <row r="17" spans="1:10" ht="12.75" customHeight="1">
      <c r="A17" s="665"/>
      <c r="B17" s="665"/>
      <c r="C17" s="252"/>
      <c r="D17" s="1071" t="s">
        <v>251</v>
      </c>
      <c r="E17" s="1072"/>
      <c r="F17" s="1072"/>
      <c r="G17" s="1030"/>
      <c r="H17" s="560" t="s">
        <v>338</v>
      </c>
      <c r="I17" s="554"/>
      <c r="J17" s="407"/>
    </row>
    <row r="18" spans="1:10" ht="12.75" customHeight="1">
      <c r="A18" s="665"/>
      <c r="B18" s="665"/>
      <c r="C18" s="252"/>
      <c r="D18" s="1073"/>
      <c r="E18" s="1074"/>
      <c r="F18" s="1075"/>
      <c r="G18" s="1030"/>
      <c r="H18" s="560" t="s">
        <v>259</v>
      </c>
      <c r="I18" s="554"/>
      <c r="J18" s="407"/>
    </row>
    <row r="19" spans="1:10" ht="15.75">
      <c r="A19" s="665"/>
      <c r="B19" s="665"/>
      <c r="C19" s="252"/>
      <c r="D19" s="666"/>
      <c r="E19" s="563"/>
      <c r="F19" s="564"/>
      <c r="G19" s="1030"/>
      <c r="H19" s="560" t="s">
        <v>260</v>
      </c>
      <c r="I19" s="554"/>
      <c r="J19" s="407"/>
    </row>
    <row r="20" spans="1:10">
      <c r="A20" s="665"/>
      <c r="B20" s="665"/>
      <c r="C20" s="252"/>
      <c r="D20" s="251" t="s">
        <v>322</v>
      </c>
      <c r="E20" s="252"/>
      <c r="F20" s="248"/>
      <c r="G20" s="1030"/>
      <c r="H20" s="560" t="s">
        <v>262</v>
      </c>
      <c r="I20" s="554"/>
      <c r="J20" s="407"/>
    </row>
    <row r="21" spans="1:10">
      <c r="A21" s="665"/>
      <c r="B21" s="665"/>
      <c r="C21" s="252"/>
      <c r="D21" s="251" t="s">
        <v>323</v>
      </c>
      <c r="E21" s="252"/>
      <c r="F21" s="248"/>
      <c r="G21" s="1030"/>
      <c r="H21" s="560" t="s">
        <v>263</v>
      </c>
      <c r="I21" s="554"/>
      <c r="J21" s="407"/>
    </row>
    <row r="22" spans="1:10" ht="12.75" customHeight="1">
      <c r="A22" s="673"/>
      <c r="B22" s="665"/>
      <c r="C22" s="252"/>
      <c r="D22" s="251" t="s">
        <v>324</v>
      </c>
      <c r="E22" s="252"/>
      <c r="F22" s="248"/>
      <c r="G22" s="1030"/>
      <c r="H22" s="560" t="s">
        <v>265</v>
      </c>
      <c r="I22" s="554"/>
      <c r="J22" s="407"/>
    </row>
    <row r="23" spans="1:10" ht="12.75" customHeight="1">
      <c r="A23" s="665"/>
      <c r="B23" s="665"/>
      <c r="C23" s="252"/>
      <c r="D23" s="251" t="s">
        <v>325</v>
      </c>
      <c r="E23" s="252"/>
      <c r="F23" s="248"/>
      <c r="G23" s="1030"/>
      <c r="H23" s="560" t="s">
        <v>266</v>
      </c>
      <c r="I23" s="554"/>
    </row>
    <row r="24" spans="1:10">
      <c r="A24" s="665"/>
      <c r="B24" s="665"/>
      <c r="C24" s="252"/>
      <c r="D24" s="251" t="s">
        <v>326</v>
      </c>
      <c r="E24" s="252"/>
      <c r="F24" s="248"/>
      <c r="G24" s="1030"/>
      <c r="H24" s="560" t="s">
        <v>267</v>
      </c>
      <c r="I24" s="554"/>
    </row>
    <row r="25" spans="1:10">
      <c r="A25" s="665"/>
      <c r="B25" s="665"/>
      <c r="C25" s="252"/>
      <c r="D25" s="251" t="s">
        <v>327</v>
      </c>
      <c r="E25" s="252"/>
      <c r="F25" s="248"/>
      <c r="G25" s="1030"/>
      <c r="H25" s="560" t="s">
        <v>269</v>
      </c>
      <c r="I25" s="554"/>
    </row>
    <row r="26" spans="1:10">
      <c r="A26" s="665"/>
      <c r="B26" s="665"/>
      <c r="C26" s="252"/>
      <c r="D26" s="251" t="s">
        <v>328</v>
      </c>
      <c r="E26" s="252"/>
      <c r="F26" s="248"/>
      <c r="G26" s="1030"/>
      <c r="H26" s="561" t="s">
        <v>271</v>
      </c>
      <c r="I26" s="559"/>
    </row>
    <row r="27" spans="1:10" ht="15.75">
      <c r="A27" s="665"/>
      <c r="B27" s="665"/>
      <c r="C27" s="252"/>
      <c r="D27" s="251" t="s">
        <v>329</v>
      </c>
      <c r="E27" s="252"/>
      <c r="F27" s="248"/>
      <c r="G27" s="1030"/>
      <c r="H27" s="1059" t="s">
        <v>113</v>
      </c>
      <c r="I27" s="1060"/>
    </row>
    <row r="28" spans="1:10">
      <c r="A28" s="665"/>
      <c r="B28" s="665"/>
      <c r="C28" s="252"/>
      <c r="D28" s="251" t="s">
        <v>330</v>
      </c>
      <c r="E28" s="252"/>
      <c r="F28" s="248"/>
      <c r="G28" s="1030"/>
      <c r="H28" s="251"/>
      <c r="I28" s="248"/>
    </row>
    <row r="29" spans="1:10" ht="12.75" customHeight="1">
      <c r="A29" s="665"/>
      <c r="B29" s="665"/>
      <c r="C29" s="252"/>
      <c r="D29" s="251" t="s">
        <v>331</v>
      </c>
      <c r="E29" s="252"/>
      <c r="F29" s="248"/>
      <c r="G29" s="1030"/>
      <c r="H29" s="251" t="s">
        <v>116</v>
      </c>
      <c r="I29" s="254" t="s">
        <v>119</v>
      </c>
    </row>
    <row r="30" spans="1:10" ht="12.75" customHeight="1">
      <c r="A30" s="665"/>
      <c r="B30" s="665"/>
      <c r="D30" s="251" t="s">
        <v>332</v>
      </c>
      <c r="E30" s="252"/>
      <c r="F30" s="248"/>
      <c r="G30" s="1030"/>
      <c r="H30" s="251" t="s">
        <v>115</v>
      </c>
      <c r="I30" s="254" t="s">
        <v>118</v>
      </c>
    </row>
    <row r="31" spans="1:10">
      <c r="A31" s="665"/>
      <c r="B31" s="665"/>
      <c r="D31" s="251" t="s">
        <v>333</v>
      </c>
      <c r="E31" s="252"/>
      <c r="F31" s="554"/>
      <c r="G31" s="1030"/>
      <c r="H31" s="251" t="s">
        <v>114</v>
      </c>
      <c r="I31" s="254" t="s">
        <v>117</v>
      </c>
    </row>
    <row r="32" spans="1:10">
      <c r="A32" s="665"/>
      <c r="B32" s="665"/>
      <c r="D32" s="251" t="s">
        <v>334</v>
      </c>
      <c r="E32" s="517"/>
      <c r="F32" s="554"/>
      <c r="G32" s="1030"/>
      <c r="H32" s="784" t="s">
        <v>337</v>
      </c>
      <c r="I32" s="785"/>
    </row>
    <row r="33" spans="1:10">
      <c r="A33" s="665"/>
      <c r="B33" s="665"/>
      <c r="D33" s="251" t="s">
        <v>335</v>
      </c>
      <c r="E33" s="517"/>
      <c r="F33" s="554"/>
      <c r="G33" s="1030"/>
      <c r="H33" s="256"/>
      <c r="I33" s="257"/>
    </row>
    <row r="34" spans="1:10">
      <c r="A34" s="665"/>
      <c r="B34" s="665"/>
      <c r="D34" s="251" t="s">
        <v>336</v>
      </c>
      <c r="E34" s="517"/>
      <c r="F34" s="554"/>
      <c r="I34" s="13"/>
    </row>
    <row r="35" spans="1:10">
      <c r="A35" s="665"/>
      <c r="B35" s="665"/>
      <c r="D35" s="667" t="s">
        <v>337</v>
      </c>
      <c r="E35" s="668"/>
      <c r="F35" s="669"/>
      <c r="G35" s="1076" t="s">
        <v>255</v>
      </c>
      <c r="H35" s="1077"/>
      <c r="I35" s="13"/>
      <c r="J35" s="13"/>
    </row>
    <row r="36" spans="1:10">
      <c r="A36" s="665"/>
      <c r="B36" s="665"/>
      <c r="G36" s="1078"/>
      <c r="H36" s="1079"/>
    </row>
    <row r="37" spans="1:10">
      <c r="A37" s="665"/>
      <c r="B37" s="665"/>
      <c r="D37" s="1057" t="s">
        <v>475</v>
      </c>
      <c r="E37" s="1061" t="s">
        <v>234</v>
      </c>
      <c r="F37" s="1062"/>
      <c r="G37" s="555"/>
      <c r="H37" s="556"/>
    </row>
    <row r="38" spans="1:10">
      <c r="A38" s="665"/>
      <c r="B38" s="665"/>
      <c r="D38" s="1058"/>
      <c r="E38" s="251"/>
      <c r="F38" s="248"/>
      <c r="G38" s="657" t="s">
        <v>258</v>
      </c>
      <c r="H38" s="658"/>
    </row>
    <row r="39" spans="1:10">
      <c r="A39" s="665"/>
      <c r="B39" s="665"/>
      <c r="D39" s="960"/>
      <c r="E39" s="251" t="s">
        <v>121</v>
      </c>
      <c r="F39" s="255" t="s">
        <v>505</v>
      </c>
      <c r="G39" s="659" t="s">
        <v>261</v>
      </c>
      <c r="H39" s="660"/>
    </row>
    <row r="40" spans="1:10">
      <c r="A40" s="665"/>
      <c r="B40" s="665"/>
      <c r="D40" s="961" t="s">
        <v>476</v>
      </c>
      <c r="E40" s="251" t="s">
        <v>120</v>
      </c>
      <c r="F40" s="255" t="s">
        <v>506</v>
      </c>
      <c r="G40" s="557"/>
    </row>
    <row r="41" spans="1:10">
      <c r="A41" s="665"/>
      <c r="B41" s="665"/>
      <c r="D41" s="962" t="s">
        <v>477</v>
      </c>
      <c r="E41" s="256"/>
      <c r="F41" s="249"/>
      <c r="G41" s="1067" t="s">
        <v>264</v>
      </c>
      <c r="H41" s="1068"/>
    </row>
    <row r="42" spans="1:10">
      <c r="A42" s="665"/>
      <c r="B42" s="665"/>
      <c r="D42" s="962" t="s">
        <v>478</v>
      </c>
      <c r="E42" s="1063" t="s">
        <v>196</v>
      </c>
      <c r="F42" s="1064"/>
      <c r="G42" s="1069"/>
      <c r="H42" s="1070"/>
    </row>
    <row r="43" spans="1:10">
      <c r="A43" s="665"/>
      <c r="B43" s="665"/>
      <c r="D43" s="560" t="s">
        <v>479</v>
      </c>
      <c r="E43" s="1047"/>
      <c r="F43" s="248"/>
      <c r="G43" s="470"/>
      <c r="H43" s="554"/>
    </row>
    <row r="44" spans="1:10">
      <c r="A44" s="665"/>
      <c r="B44" s="665"/>
      <c r="D44" s="560" t="s">
        <v>480</v>
      </c>
      <c r="E44" s="251" t="s">
        <v>206</v>
      </c>
      <c r="F44" s="248" t="s">
        <v>207</v>
      </c>
      <c r="G44" s="470" t="s">
        <v>268</v>
      </c>
      <c r="H44" s="554"/>
    </row>
    <row r="45" spans="1:10">
      <c r="A45" s="665"/>
      <c r="B45" s="665"/>
      <c r="D45" s="560" t="s">
        <v>481</v>
      </c>
      <c r="E45" s="251" t="s">
        <v>197</v>
      </c>
      <c r="F45" s="248" t="s">
        <v>211</v>
      </c>
      <c r="G45" s="470" t="s">
        <v>270</v>
      </c>
      <c r="H45" s="554"/>
    </row>
    <row r="46" spans="1:10">
      <c r="A46" s="665"/>
      <c r="B46" s="665"/>
      <c r="D46" s="963" t="s">
        <v>482</v>
      </c>
      <c r="E46" s="251" t="s">
        <v>208</v>
      </c>
      <c r="F46" s="248" t="s">
        <v>528</v>
      </c>
      <c r="G46" s="470" t="s">
        <v>272</v>
      </c>
      <c r="H46" s="554"/>
    </row>
    <row r="47" spans="1:10">
      <c r="A47" s="665"/>
      <c r="B47" s="665"/>
      <c r="D47" s="964" t="s">
        <v>411</v>
      </c>
      <c r="E47" s="251" t="s">
        <v>198</v>
      </c>
      <c r="F47" s="248" t="s">
        <v>201</v>
      </c>
      <c r="G47" s="558" t="s">
        <v>122</v>
      </c>
      <c r="H47" s="559"/>
    </row>
    <row r="48" spans="1:10">
      <c r="A48" s="665"/>
      <c r="B48" s="665"/>
      <c r="D48" s="964" t="s">
        <v>411</v>
      </c>
      <c r="E48" s="251" t="s">
        <v>199</v>
      </c>
      <c r="F48" s="248" t="s">
        <v>202</v>
      </c>
    </row>
    <row r="49" spans="1:6">
      <c r="A49" s="665" t="s">
        <v>51</v>
      </c>
      <c r="B49" s="665"/>
      <c r="D49" s="965" t="s">
        <v>411</v>
      </c>
      <c r="E49" s="251" t="s">
        <v>200</v>
      </c>
      <c r="F49" s="248" t="s">
        <v>529</v>
      </c>
    </row>
    <row r="50" spans="1:6">
      <c r="E50" s="256" t="s">
        <v>209</v>
      </c>
      <c r="F50" s="1028" t="s">
        <v>210</v>
      </c>
    </row>
  </sheetData>
  <sheetProtection algorithmName="SHA-512" hashValue="pwOsoSPl5wAyyuQx2hyRLAxZ9pj9tZCcAnW9b5zRV/XHqfhJ8IyMuMAdeqMTGYtKucV2BJRfvJdJoSBdTits5Q==" saltValue="P2n+K/4MU1zzCz2GvYlPXQ==" spinCount="100000" sheet="1" objects="1" scenarios="1"/>
  <sortState xmlns:xlrd2="http://schemas.microsoft.com/office/spreadsheetml/2017/richdata2" ref="A16:B29">
    <sortCondition ref="A16:A29"/>
  </sortState>
  <dataConsolidate/>
  <mergeCells count="12">
    <mergeCell ref="E42:F42"/>
    <mergeCell ref="F11:G11"/>
    <mergeCell ref="G41:H42"/>
    <mergeCell ref="D17:F18"/>
    <mergeCell ref="G35:H36"/>
    <mergeCell ref="D37:D38"/>
    <mergeCell ref="A1:B1"/>
    <mergeCell ref="I1:J1"/>
    <mergeCell ref="H27:I27"/>
    <mergeCell ref="E37:F37"/>
    <mergeCell ref="F1:G1"/>
    <mergeCell ref="E1:E2"/>
  </mergeCells>
  <phoneticPr fontId="11" type="noConversion"/>
  <pageMargins left="0.7" right="0.7" top="0.75" bottom="0.75" header="0.3" footer="0.3"/>
  <pageSetup paperSize="9" scale="75" orientation="landscape"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FF00"/>
  </sheetPr>
  <dimension ref="A1:K50"/>
  <sheetViews>
    <sheetView showGridLines="0" tabSelected="1" view="pageBreakPreview" topLeftCell="A25" zoomScale="110" zoomScaleNormal="80" zoomScaleSheetLayoutView="110" workbookViewId="0">
      <selection activeCell="F1" sqref="F1"/>
    </sheetView>
  </sheetViews>
  <sheetFormatPr defaultRowHeight="12.75"/>
  <cols>
    <col min="1" max="1" width="4.7109375" customWidth="1"/>
    <col min="2" max="9" width="15.7109375" customWidth="1"/>
    <col min="10" max="10" width="4.140625" customWidth="1"/>
    <col min="11" max="11" width="13.7109375" customWidth="1"/>
  </cols>
  <sheetData>
    <row r="1" spans="1:11" ht="108" customHeight="1">
      <c r="A1" s="936" t="s">
        <v>462</v>
      </c>
      <c r="B1" s="1082"/>
      <c r="C1" s="1083"/>
      <c r="D1" s="940" t="s">
        <v>458</v>
      </c>
      <c r="H1" s="1089" t="s">
        <v>276</v>
      </c>
      <c r="I1" s="1090"/>
    </row>
    <row r="2" spans="1:11" ht="27.75">
      <c r="B2" s="565"/>
      <c r="C2" s="566"/>
      <c r="G2" s="567" t="s">
        <v>277</v>
      </c>
      <c r="H2" s="568"/>
      <c r="I2" s="569"/>
    </row>
    <row r="3" spans="1:11" ht="27.75">
      <c r="A3" s="26"/>
      <c r="B3" s="570" t="s">
        <v>278</v>
      </c>
      <c r="C3" s="571" t="s">
        <v>458</v>
      </c>
      <c r="D3" s="572" t="s">
        <v>279</v>
      </c>
      <c r="E3" s="1084" t="s">
        <v>458</v>
      </c>
      <c r="F3" s="1084"/>
      <c r="G3" s="573" t="s">
        <v>280</v>
      </c>
      <c r="H3" s="574" t="s">
        <v>531</v>
      </c>
      <c r="J3" s="575"/>
      <c r="K3" s="25"/>
    </row>
    <row r="4" spans="1:11" ht="11.25" customHeight="1">
      <c r="A4" s="26"/>
      <c r="B4" s="1085"/>
      <c r="C4" s="1085"/>
      <c r="D4" s="1085"/>
      <c r="E4" s="1085"/>
      <c r="F4" s="1085"/>
      <c r="G4" s="1085"/>
      <c r="H4" s="1085"/>
      <c r="I4" s="26"/>
      <c r="J4" s="26"/>
      <c r="K4" s="25"/>
    </row>
    <row r="5" spans="1:11" ht="27">
      <c r="A5" s="26"/>
      <c r="B5" s="1086" t="s">
        <v>281</v>
      </c>
      <c r="C5" s="1086"/>
      <c r="D5" s="1086"/>
      <c r="E5" s="1086"/>
      <c r="F5" s="1086"/>
      <c r="G5" s="1086"/>
      <c r="H5" s="1086"/>
      <c r="I5" s="1086"/>
      <c r="J5" s="187"/>
      <c r="K5" s="25"/>
    </row>
    <row r="6" spans="1:11" ht="37.5" customHeight="1">
      <c r="A6" s="26"/>
      <c r="B6" s="1088" t="s">
        <v>466</v>
      </c>
      <c r="C6" s="1088"/>
      <c r="D6" s="1088"/>
      <c r="E6" s="1088"/>
      <c r="F6" s="1088"/>
      <c r="G6" s="1088"/>
      <c r="H6" s="1088"/>
      <c r="I6" s="1088"/>
      <c r="J6" s="654"/>
      <c r="K6" s="28"/>
    </row>
    <row r="7" spans="1:11" ht="11.65" customHeight="1">
      <c r="A7" s="26"/>
      <c r="B7" s="577" t="s">
        <v>282</v>
      </c>
      <c r="C7" s="578"/>
      <c r="D7" s="578"/>
      <c r="E7" s="578"/>
      <c r="F7" s="578"/>
      <c r="G7" s="578"/>
      <c r="H7" s="578"/>
      <c r="I7" s="579"/>
      <c r="J7" s="576"/>
      <c r="K7" s="28"/>
    </row>
    <row r="8" spans="1:11" ht="21" customHeight="1">
      <c r="A8" s="187"/>
      <c r="B8" s="1087" t="s">
        <v>337</v>
      </c>
      <c r="C8" s="1087"/>
      <c r="D8" s="1087"/>
      <c r="E8" s="1087"/>
      <c r="F8" s="1087"/>
      <c r="G8" s="1087"/>
      <c r="H8" s="1087"/>
      <c r="I8" s="1087"/>
      <c r="J8" s="575"/>
      <c r="K8" s="580"/>
    </row>
    <row r="9" spans="1:11">
      <c r="A9" s="581"/>
      <c r="B9" s="582"/>
      <c r="C9" s="582"/>
      <c r="D9" s="582"/>
      <c r="E9" s="582"/>
      <c r="F9" s="582"/>
      <c r="G9" s="582"/>
      <c r="H9" s="582"/>
      <c r="I9" s="583"/>
      <c r="J9" s="584"/>
      <c r="K9" s="585"/>
    </row>
    <row r="10" spans="1:11" ht="15" customHeight="1">
      <c r="A10" s="586"/>
      <c r="B10" s="1091" t="s">
        <v>283</v>
      </c>
      <c r="C10" s="1092"/>
      <c r="D10" s="1092"/>
      <c r="E10" s="1092"/>
      <c r="F10" s="1092"/>
      <c r="G10" s="1092"/>
      <c r="H10" s="1092"/>
      <c r="I10" s="1093"/>
      <c r="J10" s="586"/>
      <c r="K10" s="587"/>
    </row>
    <row r="11" spans="1:11" ht="15" customHeight="1">
      <c r="A11" s="588"/>
      <c r="B11" s="589" t="s">
        <v>284</v>
      </c>
      <c r="C11" s="590"/>
      <c r="D11" s="589" t="s">
        <v>173</v>
      </c>
      <c r="E11" s="591"/>
      <c r="F11" s="591"/>
      <c r="G11" s="591"/>
      <c r="H11" s="591"/>
      <c r="I11" s="592" t="s">
        <v>285</v>
      </c>
      <c r="J11" s="593"/>
      <c r="K11" s="594"/>
    </row>
    <row r="12" spans="1:11" ht="15" customHeight="1">
      <c r="A12" s="595"/>
      <c r="B12" s="1094"/>
      <c r="C12" s="1095"/>
      <c r="D12" s="1096"/>
      <c r="E12" s="1097"/>
      <c r="F12" s="1097"/>
      <c r="G12" s="1097"/>
      <c r="H12" s="1097"/>
      <c r="I12" s="596"/>
      <c r="J12" s="597"/>
      <c r="K12" s="598"/>
    </row>
    <row r="13" spans="1:11" ht="15" customHeight="1">
      <c r="A13" s="588"/>
      <c r="B13" s="599" t="s">
        <v>70</v>
      </c>
      <c r="C13" s="600" t="s">
        <v>139</v>
      </c>
      <c r="D13" s="591"/>
      <c r="E13" s="601"/>
      <c r="F13" s="600" t="s">
        <v>72</v>
      </c>
      <c r="G13" s="591"/>
      <c r="H13" s="591"/>
      <c r="I13" s="602"/>
      <c r="J13" s="593"/>
      <c r="K13" s="594"/>
    </row>
    <row r="14" spans="1:11" ht="15" customHeight="1">
      <c r="A14" s="595"/>
      <c r="B14" s="695"/>
      <c r="C14" s="1098"/>
      <c r="D14" s="1099"/>
      <c r="E14" s="1100"/>
      <c r="F14" s="1098"/>
      <c r="G14" s="1099"/>
      <c r="H14" s="1099"/>
      <c r="I14" s="1100"/>
      <c r="J14" s="595"/>
      <c r="K14" s="603"/>
    </row>
    <row r="15" spans="1:11" ht="15" customHeight="1">
      <c r="A15" s="604"/>
      <c r="B15" s="605" t="s">
        <v>286</v>
      </c>
      <c r="C15" s="606"/>
      <c r="D15" s="600" t="s">
        <v>287</v>
      </c>
      <c r="E15" s="607"/>
      <c r="F15" s="608"/>
      <c r="G15" s="607"/>
      <c r="H15" s="607" t="s">
        <v>314</v>
      </c>
      <c r="I15" s="606"/>
      <c r="J15" s="604"/>
      <c r="K15" s="609"/>
    </row>
    <row r="16" spans="1:11" ht="15" customHeight="1">
      <c r="A16" s="595"/>
      <c r="B16" s="1101"/>
      <c r="C16" s="1102"/>
      <c r="D16" s="1101"/>
      <c r="E16" s="1102"/>
      <c r="F16" s="1101"/>
      <c r="G16" s="1102"/>
      <c r="H16" s="1103"/>
      <c r="I16" s="1104"/>
      <c r="J16" s="595"/>
      <c r="K16" s="603"/>
    </row>
    <row r="17" spans="1:11" ht="15" customHeight="1">
      <c r="A17" s="610"/>
      <c r="B17" s="611" t="s">
        <v>71</v>
      </c>
      <c r="C17" s="612"/>
      <c r="D17" s="613"/>
      <c r="E17" s="614" t="s">
        <v>288</v>
      </c>
      <c r="F17" s="615"/>
      <c r="G17" s="245"/>
      <c r="H17" s="245"/>
      <c r="I17" s="616"/>
      <c r="J17" s="610"/>
      <c r="K17" s="617"/>
    </row>
    <row r="18" spans="1:11" ht="15" customHeight="1">
      <c r="A18" s="618"/>
      <c r="B18" s="1105"/>
      <c r="C18" s="1106"/>
      <c r="D18" s="1107"/>
      <c r="E18" s="1108"/>
      <c r="F18" s="1109"/>
      <c r="G18" s="1109"/>
      <c r="H18" s="1109"/>
      <c r="I18" s="1110"/>
      <c r="J18" s="619"/>
      <c r="K18" s="619"/>
    </row>
    <row r="19" spans="1:11" ht="15" customHeight="1">
      <c r="A19" s="620"/>
      <c r="B19" s="621"/>
      <c r="C19" s="621"/>
      <c r="D19" s="621"/>
      <c r="E19" s="621"/>
      <c r="F19" s="621"/>
      <c r="G19" s="621"/>
      <c r="H19" s="621"/>
      <c r="I19" s="621"/>
      <c r="J19" s="621"/>
      <c r="K19" s="621"/>
    </row>
    <row r="20" spans="1:11" ht="15" customHeight="1">
      <c r="A20" s="622"/>
      <c r="B20" s="1111" t="s">
        <v>289</v>
      </c>
      <c r="C20" s="1111"/>
      <c r="D20" s="1111"/>
      <c r="E20" s="1111"/>
      <c r="F20" s="1111"/>
      <c r="G20" s="1111"/>
      <c r="H20" s="1111"/>
      <c r="I20" s="1111"/>
      <c r="J20" s="623"/>
      <c r="K20" s="623"/>
    </row>
    <row r="21" spans="1:11" ht="15" customHeight="1">
      <c r="A21" s="247"/>
      <c r="B21" s="624" t="s">
        <v>290</v>
      </c>
      <c r="C21" s="625"/>
      <c r="D21" s="625"/>
      <c r="E21" s="625"/>
      <c r="F21" s="625" t="s">
        <v>291</v>
      </c>
      <c r="G21" s="1112" t="s">
        <v>292</v>
      </c>
      <c r="H21" s="1112"/>
      <c r="I21" s="626" t="s">
        <v>285</v>
      </c>
      <c r="J21" s="627"/>
      <c r="K21" s="627"/>
    </row>
    <row r="22" spans="1:11" ht="15" customHeight="1">
      <c r="A22" s="628"/>
      <c r="B22" s="1113" t="s">
        <v>29</v>
      </c>
      <c r="C22" s="1113"/>
      <c r="D22" s="1113"/>
      <c r="E22" s="1113"/>
      <c r="F22" s="629"/>
      <c r="G22" s="1114"/>
      <c r="H22" s="1114"/>
      <c r="I22" s="629"/>
      <c r="J22" s="630"/>
      <c r="K22" s="630"/>
    </row>
    <row r="23" spans="1:11" ht="15" customHeight="1">
      <c r="A23" s="628"/>
      <c r="B23" s="1115">
        <v>2</v>
      </c>
      <c r="C23" s="1115"/>
      <c r="D23" s="1115"/>
      <c r="E23" s="1115"/>
      <c r="F23" s="631"/>
      <c r="G23" s="1116"/>
      <c r="H23" s="1116"/>
      <c r="I23" s="631"/>
      <c r="J23" s="630"/>
      <c r="K23" s="630"/>
    </row>
    <row r="24" spans="1:11" ht="15" customHeight="1">
      <c r="A24" s="628"/>
      <c r="B24" s="1115" t="s">
        <v>32</v>
      </c>
      <c r="C24" s="1115"/>
      <c r="D24" s="1115"/>
      <c r="E24" s="1115"/>
      <c r="F24" s="631"/>
      <c r="G24" s="1116"/>
      <c r="H24" s="1116"/>
      <c r="I24" s="631"/>
      <c r="J24" s="630"/>
      <c r="K24" s="630"/>
    </row>
    <row r="25" spans="1:11" ht="15" customHeight="1">
      <c r="A25" s="628"/>
      <c r="B25" s="1117" t="s">
        <v>33</v>
      </c>
      <c r="C25" s="1117"/>
      <c r="D25" s="1117"/>
      <c r="E25" s="1117"/>
      <c r="F25" s="632"/>
      <c r="G25" s="1118"/>
      <c r="H25" s="1118"/>
      <c r="I25" s="632"/>
      <c r="J25" s="630"/>
      <c r="K25" s="630"/>
    </row>
    <row r="26" spans="1:11" ht="15" customHeight="1">
      <c r="A26" s="620"/>
      <c r="B26" s="621"/>
      <c r="C26" s="621"/>
      <c r="D26" s="621"/>
      <c r="E26" s="621"/>
      <c r="F26" s="621"/>
      <c r="G26" s="621"/>
      <c r="H26" s="621"/>
      <c r="I26" s="621"/>
      <c r="J26" s="621"/>
      <c r="K26" s="621"/>
    </row>
    <row r="27" spans="1:11" ht="15" customHeight="1">
      <c r="A27" s="622"/>
      <c r="B27" s="1119" t="s">
        <v>293</v>
      </c>
      <c r="C27" s="1120"/>
      <c r="D27" s="1120"/>
      <c r="E27" s="1120"/>
      <c r="F27" s="1120"/>
      <c r="G27" s="1120"/>
      <c r="H27" s="1120"/>
      <c r="I27" s="1121"/>
      <c r="J27" s="623"/>
      <c r="K27" s="623"/>
    </row>
    <row r="28" spans="1:11" ht="15" customHeight="1">
      <c r="A28" s="620"/>
      <c r="B28" s="633" t="s">
        <v>294</v>
      </c>
      <c r="C28" s="634" t="s">
        <v>295</v>
      </c>
      <c r="D28" s="635"/>
      <c r="E28" s="635"/>
      <c r="F28" s="635"/>
      <c r="G28" s="635"/>
      <c r="H28" s="635"/>
      <c r="I28" s="636"/>
      <c r="J28" s="621"/>
      <c r="K28" s="621"/>
    </row>
    <row r="29" spans="1:11" ht="15" customHeight="1">
      <c r="A29" s="618"/>
      <c r="B29" s="637"/>
      <c r="C29" s="1122"/>
      <c r="D29" s="1123"/>
      <c r="E29" s="1123"/>
      <c r="F29" s="1123"/>
      <c r="G29" s="1123"/>
      <c r="H29" s="1123"/>
      <c r="I29" s="1124"/>
      <c r="J29" s="619"/>
      <c r="K29" s="619"/>
    </row>
    <row r="30" spans="1:11" ht="15" customHeight="1">
      <c r="A30" s="620"/>
      <c r="B30" s="633" t="s">
        <v>296</v>
      </c>
      <c r="C30" s="634" t="s">
        <v>139</v>
      </c>
      <c r="D30" s="638"/>
      <c r="E30" s="634" t="s">
        <v>297</v>
      </c>
      <c r="F30" s="638"/>
      <c r="G30" s="633" t="s">
        <v>287</v>
      </c>
      <c r="H30" s="634" t="s">
        <v>71</v>
      </c>
      <c r="I30" s="636"/>
      <c r="J30" s="621"/>
      <c r="K30" s="621"/>
    </row>
    <row r="31" spans="1:11" ht="15" customHeight="1">
      <c r="A31" s="618"/>
      <c r="B31" s="696"/>
      <c r="C31" s="1122"/>
      <c r="D31" s="1124"/>
      <c r="E31" s="1122"/>
      <c r="F31" s="1124"/>
      <c r="G31" s="697"/>
      <c r="H31" s="1125"/>
      <c r="I31" s="1126"/>
      <c r="J31" s="619"/>
      <c r="K31" s="619"/>
    </row>
    <row r="32" spans="1:11" ht="15" customHeight="1">
      <c r="A32" s="620"/>
      <c r="B32" s="621"/>
      <c r="C32" s="621"/>
      <c r="D32" s="621"/>
      <c r="E32" s="621"/>
      <c r="F32" s="621"/>
      <c r="G32" s="621"/>
      <c r="H32" s="621"/>
      <c r="I32" s="621"/>
      <c r="J32" s="621"/>
      <c r="K32" s="621"/>
    </row>
    <row r="33" spans="1:11" ht="15" customHeight="1">
      <c r="A33" s="622"/>
      <c r="B33" s="639" t="s">
        <v>298</v>
      </c>
      <c r="C33" s="640"/>
      <c r="D33" s="640"/>
      <c r="E33" s="640"/>
      <c r="F33" s="640"/>
      <c r="G33" s="641"/>
      <c r="H33" s="640"/>
      <c r="I33" s="642"/>
      <c r="J33" s="623"/>
      <c r="K33" s="623"/>
    </row>
    <row r="34" spans="1:11" ht="15" customHeight="1">
      <c r="A34" s="620"/>
      <c r="B34" s="1127" t="s">
        <v>299</v>
      </c>
      <c r="C34" s="1128"/>
      <c r="D34" s="1128"/>
      <c r="E34" s="1129"/>
      <c r="F34" s="1130" t="s">
        <v>300</v>
      </c>
      <c r="G34" s="1130"/>
      <c r="H34" s="1130"/>
      <c r="I34" s="643" t="s">
        <v>121</v>
      </c>
      <c r="J34" s="621"/>
      <c r="K34" s="621"/>
    </row>
    <row r="35" spans="1:11" ht="15" customHeight="1">
      <c r="A35" s="618"/>
      <c r="B35" s="1131"/>
      <c r="C35" s="1132"/>
      <c r="D35" s="1132"/>
      <c r="E35" s="1133"/>
      <c r="F35" s="1134" t="s">
        <v>301</v>
      </c>
      <c r="G35" s="1134"/>
      <c r="H35" s="1134"/>
      <c r="I35" s="1135"/>
      <c r="J35" s="619"/>
      <c r="K35" s="619"/>
    </row>
    <row r="36" spans="1:11" ht="15" customHeight="1">
      <c r="A36" s="620"/>
      <c r="B36" s="1136"/>
      <c r="C36" s="1137"/>
      <c r="D36" s="1137"/>
      <c r="E36" s="1138"/>
      <c r="F36" s="644"/>
      <c r="G36" s="645"/>
      <c r="H36" s="645"/>
      <c r="I36" s="645"/>
      <c r="J36" s="621"/>
      <c r="K36" s="621"/>
    </row>
    <row r="37" spans="1:11" ht="15" customHeight="1">
      <c r="A37" s="620"/>
      <c r="B37" s="1136"/>
      <c r="C37" s="1137"/>
      <c r="D37" s="1137"/>
      <c r="E37" s="1138"/>
      <c r="F37" s="1139" t="s">
        <v>302</v>
      </c>
      <c r="G37" s="1142"/>
      <c r="H37" s="1142"/>
      <c r="I37" s="1143"/>
      <c r="J37" s="621"/>
      <c r="K37" s="621"/>
    </row>
    <row r="38" spans="1:11" ht="15" customHeight="1">
      <c r="A38" s="620"/>
      <c r="B38" s="1136"/>
      <c r="C38" s="1137"/>
      <c r="D38" s="1137"/>
      <c r="E38" s="1138"/>
      <c r="F38" s="1140"/>
      <c r="G38" s="1144"/>
      <c r="H38" s="1144"/>
      <c r="I38" s="1145"/>
      <c r="J38" s="621"/>
      <c r="K38" s="621"/>
    </row>
    <row r="39" spans="1:11" ht="15" customHeight="1">
      <c r="A39" s="26"/>
      <c r="B39" s="1146"/>
      <c r="C39" s="1147"/>
      <c r="D39" s="1147"/>
      <c r="E39" s="1148"/>
      <c r="F39" s="1141"/>
      <c r="G39" s="1149"/>
      <c r="H39" s="1149"/>
      <c r="I39" s="1150"/>
    </row>
    <row r="40" spans="1:11" ht="15" customHeight="1">
      <c r="A40" s="26"/>
    </row>
    <row r="41" spans="1:11" ht="15" customHeight="1">
      <c r="A41" s="26"/>
      <c r="B41" s="1151" t="s">
        <v>303</v>
      </c>
      <c r="C41" s="1152"/>
      <c r="D41" s="1152"/>
      <c r="E41" s="1153"/>
      <c r="F41" s="1151" t="s">
        <v>304</v>
      </c>
      <c r="G41" s="1153"/>
      <c r="H41" s="1151" t="s">
        <v>305</v>
      </c>
      <c r="I41" s="1153"/>
    </row>
    <row r="42" spans="1:11" ht="15" customHeight="1">
      <c r="A42" s="26"/>
      <c r="B42" s="1154" t="s">
        <v>29</v>
      </c>
      <c r="C42" s="1155"/>
      <c r="D42" s="1155"/>
      <c r="E42" s="1156"/>
      <c r="F42" s="646" t="s">
        <v>306</v>
      </c>
      <c r="G42" s="647" t="s">
        <v>121</v>
      </c>
      <c r="H42" s="1157"/>
      <c r="I42" s="1158"/>
    </row>
    <row r="43" spans="1:11" ht="15" customHeight="1">
      <c r="A43" s="26"/>
      <c r="B43" s="1161" t="s">
        <v>31</v>
      </c>
      <c r="C43" s="1162"/>
      <c r="D43" s="1162"/>
      <c r="E43" s="1163"/>
      <c r="F43" s="646" t="s">
        <v>307</v>
      </c>
      <c r="G43" s="648" t="s">
        <v>121</v>
      </c>
      <c r="H43" s="1157"/>
      <c r="I43" s="1158"/>
    </row>
    <row r="44" spans="1:11" ht="15" customHeight="1">
      <c r="A44" s="26"/>
      <c r="B44" s="1164" t="s">
        <v>32</v>
      </c>
      <c r="C44" s="1165"/>
      <c r="D44" s="1165"/>
      <c r="E44" s="1166"/>
      <c r="F44" s="649" t="s">
        <v>308</v>
      </c>
      <c r="G44" s="650" t="s">
        <v>120</v>
      </c>
      <c r="H44" s="1159"/>
      <c r="I44" s="1160"/>
    </row>
    <row r="45" spans="1:11" ht="15" customHeight="1" thickBot="1">
      <c r="A45" s="26"/>
    </row>
    <row r="46" spans="1:11" ht="15" customHeight="1">
      <c r="A46" s="13"/>
      <c r="B46" s="651" t="s">
        <v>309</v>
      </c>
      <c r="C46" s="652"/>
      <c r="D46" s="1171" t="s">
        <v>310</v>
      </c>
      <c r="E46" s="1172"/>
      <c r="F46" s="374"/>
      <c r="G46" s="374"/>
      <c r="H46" s="374"/>
      <c r="I46" s="374"/>
    </row>
    <row r="47" spans="1:11" ht="15" customHeight="1">
      <c r="A47" s="26"/>
      <c r="B47" s="1173" t="s">
        <v>311</v>
      </c>
      <c r="C47" s="1174"/>
      <c r="D47" s="1175"/>
      <c r="E47" s="1176"/>
    </row>
    <row r="48" spans="1:11" ht="15" customHeight="1">
      <c r="A48" s="26"/>
      <c r="B48" s="1173" t="s">
        <v>312</v>
      </c>
      <c r="C48" s="1174"/>
      <c r="D48" s="1177"/>
      <c r="E48" s="1178"/>
    </row>
    <row r="49" spans="1:5" ht="15" customHeight="1" thickBot="1">
      <c r="A49" s="26"/>
      <c r="B49" s="1167" t="s">
        <v>313</v>
      </c>
      <c r="C49" s="1168"/>
      <c r="D49" s="1169"/>
      <c r="E49" s="1170"/>
    </row>
    <row r="50" spans="1:5">
      <c r="A50" s="238"/>
      <c r="B50" s="653"/>
    </row>
  </sheetData>
  <sheetProtection algorithmName="SHA-512" hashValue="wxeldZg6ESln1uslNQhA/8OBuUnd77aWUALT6mWLItbvJ+786NlrzjD9M8n3IV8LQXlfERS6tPWwKY8FZplsig==" saltValue="qw5M6ZtUF5ppCmXu15yy8A==" spinCount="100000" sheet="1" scenarios="1"/>
  <mergeCells count="59">
    <mergeCell ref="B49:C49"/>
    <mergeCell ref="D49:E49"/>
    <mergeCell ref="D46:E46"/>
    <mergeCell ref="B47:C47"/>
    <mergeCell ref="D47:E47"/>
    <mergeCell ref="B48:C48"/>
    <mergeCell ref="D48:E48"/>
    <mergeCell ref="B41:E41"/>
    <mergeCell ref="F41:G41"/>
    <mergeCell ref="H41:I41"/>
    <mergeCell ref="B42:E42"/>
    <mergeCell ref="H42:I44"/>
    <mergeCell ref="B43:E43"/>
    <mergeCell ref="B44:E44"/>
    <mergeCell ref="B35:E35"/>
    <mergeCell ref="F35:I35"/>
    <mergeCell ref="B36:E36"/>
    <mergeCell ref="B37:E37"/>
    <mergeCell ref="F37:F39"/>
    <mergeCell ref="G37:I37"/>
    <mergeCell ref="B38:E38"/>
    <mergeCell ref="G38:I38"/>
    <mergeCell ref="B39:E39"/>
    <mergeCell ref="G39:I39"/>
    <mergeCell ref="C29:I29"/>
    <mergeCell ref="C31:D31"/>
    <mergeCell ref="E31:F31"/>
    <mergeCell ref="H31:I31"/>
    <mergeCell ref="B34:E34"/>
    <mergeCell ref="F34:H34"/>
    <mergeCell ref="B24:E24"/>
    <mergeCell ref="G24:H24"/>
    <mergeCell ref="B25:E25"/>
    <mergeCell ref="G25:H25"/>
    <mergeCell ref="B27:I27"/>
    <mergeCell ref="B20:I20"/>
    <mergeCell ref="G21:H21"/>
    <mergeCell ref="B22:E22"/>
    <mergeCell ref="G22:H22"/>
    <mergeCell ref="B23:E23"/>
    <mergeCell ref="G23:H23"/>
    <mergeCell ref="B16:C16"/>
    <mergeCell ref="D16:E16"/>
    <mergeCell ref="F16:G16"/>
    <mergeCell ref="H16:I16"/>
    <mergeCell ref="B18:D18"/>
    <mergeCell ref="E18:I18"/>
    <mergeCell ref="B10:I10"/>
    <mergeCell ref="B12:C12"/>
    <mergeCell ref="D12:H12"/>
    <mergeCell ref="C14:E14"/>
    <mergeCell ref="F14:I14"/>
    <mergeCell ref="B1:C1"/>
    <mergeCell ref="E3:F3"/>
    <mergeCell ref="B4:H4"/>
    <mergeCell ref="B5:I5"/>
    <mergeCell ref="B8:I8"/>
    <mergeCell ref="B6:I6"/>
    <mergeCell ref="H1:I1"/>
  </mergeCells>
  <printOptions horizontalCentered="1"/>
  <pageMargins left="0.70866141732283472" right="0.31496062992125984" top="0.74803149606299213" bottom="0.74803149606299213" header="0.31496062992125984" footer="0.31496062992125984"/>
  <pageSetup paperSize="9" scale="64" orientation="portrait" verticalDpi="4294967293" r:id="rId1"/>
  <drawing r:id="rId2"/>
  <legacyDrawing r:id="rId3"/>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200-000002000000}">
          <x14:formula1>
            <xm:f>słownik!$D$19:$D$35</xm:f>
          </x14:formula1>
          <xm:sqref>B35:E39</xm:sqref>
        </x14:dataValidation>
        <x14:dataValidation type="list" allowBlank="1" showInputMessage="1" showErrorMessage="1" xr:uid="{00000000-0002-0000-0200-000001000000}">
          <x14:formula1>
            <xm:f>słownik!$G$43:$G$47</xm:f>
          </x14:formula1>
          <xm:sqref>B29</xm:sqref>
        </x14:dataValidation>
        <x14:dataValidation type="list" allowBlank="1" showInputMessage="1" showErrorMessage="1" xr:uid="{00000000-0002-0000-0200-000004000000}">
          <x14:formula1>
            <xm:f>słownik!$G$37:$G$39</xm:f>
          </x14:formula1>
          <xm:sqref>G37:I39</xm:sqref>
        </x14:dataValidation>
        <x14:dataValidation type="list" allowBlank="1" showInputMessage="1" showErrorMessage="1" xr:uid="{00000000-0002-0000-0200-000005000000}">
          <x14:formula1>
            <xm:f>słownik!$E$3:$E$5</xm:f>
          </x14:formula1>
          <xm:sqref>H2</xm:sqref>
        </x14:dataValidation>
        <x14:dataValidation type="list" allowBlank="1" showInputMessage="1" showErrorMessage="1" xr:uid="{00000000-0002-0000-0200-000000000000}">
          <x14:formula1>
            <xm:f>słownik!$H$12:$H$26</xm:f>
          </x14:formula1>
          <xm:sqref>D12:H12</xm:sqref>
        </x14:dataValidation>
        <x14:dataValidation type="list" allowBlank="1" showInputMessage="1" showErrorMessage="1" xr:uid="{00000000-0002-0000-0200-000003000000}">
          <x14:formula1>
            <xm:f>słownik!$E$38:$E$40</xm:f>
          </x14:formula1>
          <xm:sqref>I34 G42:I44</xm:sqref>
        </x14:dataValidation>
        <x14:dataValidation type="list" allowBlank="1" showInputMessage="1" showErrorMessage="1" xr:uid="{00000000-0002-0000-0200-000006000000}">
          <x14:formula1>
            <xm:f>słownik!$D$12:$D$13</xm:f>
          </x14:formula1>
          <xm:sqref>B1:C1</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Arkusz2">
    <tabColor rgb="FFFFFF00"/>
    <pageSetUpPr fitToPage="1"/>
  </sheetPr>
  <dimension ref="A1:K36"/>
  <sheetViews>
    <sheetView showGridLines="0" view="pageBreakPreview" topLeftCell="B25" zoomScaleNormal="100" zoomScaleSheetLayoutView="100" workbookViewId="0">
      <selection activeCell="B46" sqref="B46"/>
    </sheetView>
  </sheetViews>
  <sheetFormatPr defaultRowHeight="12.75"/>
  <cols>
    <col min="1" max="1" width="7.140625" customWidth="1"/>
    <col min="2" max="2" width="52.140625" customWidth="1"/>
    <col min="3" max="3" width="9.28515625" customWidth="1"/>
    <col min="4" max="4" width="10.42578125" customWidth="1"/>
    <col min="5" max="8" width="9.28515625" customWidth="1"/>
    <col min="9" max="9" width="10.7109375" customWidth="1"/>
    <col min="10" max="10" width="10.85546875" customWidth="1"/>
  </cols>
  <sheetData>
    <row r="1" spans="1:10" ht="29.25" customHeight="1">
      <c r="A1" s="26"/>
      <c r="B1" s="244" t="s">
        <v>278</v>
      </c>
      <c r="C1" s="1195" t="str">
        <f>wizyt!C3</f>
        <v>?</v>
      </c>
      <c r="D1" s="1196"/>
      <c r="E1" s="1193"/>
      <c r="F1" s="1193"/>
      <c r="G1" s="655"/>
      <c r="H1" s="288"/>
      <c r="I1" s="1192" t="str">
        <f>wizyt!H3</f>
        <v>2021/2022</v>
      </c>
      <c r="J1" s="1192"/>
    </row>
    <row r="2" spans="1:10" ht="15.75" customHeight="1">
      <c r="A2" s="26"/>
      <c r="B2" s="939">
        <f>wizyt!B1</f>
        <v>0</v>
      </c>
      <c r="C2" s="1208" t="str">
        <f>wizyt!D1</f>
        <v>?</v>
      </c>
      <c r="D2" s="1208"/>
      <c r="E2" s="246"/>
      <c r="F2" s="246"/>
      <c r="G2" s="246"/>
      <c r="H2" s="246"/>
      <c r="I2" s="247"/>
      <c r="J2" s="26"/>
    </row>
    <row r="3" spans="1:10" ht="20.25" thickBot="1">
      <c r="A3" s="26"/>
      <c r="B3" s="1194" t="s">
        <v>8</v>
      </c>
      <c r="C3" s="1194"/>
      <c r="D3" s="1194"/>
      <c r="E3" s="1194"/>
      <c r="F3" s="1194"/>
      <c r="G3" s="1194"/>
      <c r="H3" s="1194"/>
      <c r="I3" s="1194"/>
      <c r="J3" s="26"/>
    </row>
    <row r="4" spans="1:10" ht="20.100000000000001" customHeight="1">
      <c r="A4" s="26"/>
      <c r="B4" s="1203" t="s">
        <v>9</v>
      </c>
      <c r="C4" s="1205" t="s">
        <v>12</v>
      </c>
      <c r="D4" s="1205"/>
      <c r="E4" s="1205" t="s">
        <v>16</v>
      </c>
      <c r="F4" s="1205"/>
      <c r="G4" s="33" t="s">
        <v>140</v>
      </c>
      <c r="H4" s="1206" t="s">
        <v>144</v>
      </c>
      <c r="I4" s="1201" t="s">
        <v>142</v>
      </c>
      <c r="J4" s="1202"/>
    </row>
    <row r="5" spans="1:10" ht="24" customHeight="1">
      <c r="A5" s="26"/>
      <c r="B5" s="1204"/>
      <c r="C5" s="29" t="s">
        <v>16</v>
      </c>
      <c r="D5" s="29" t="s">
        <v>145</v>
      </c>
      <c r="E5" s="29" t="s">
        <v>146</v>
      </c>
      <c r="F5" s="30" t="s">
        <v>18</v>
      </c>
      <c r="G5" s="31" t="s">
        <v>146</v>
      </c>
      <c r="H5" s="1207"/>
      <c r="I5" s="105" t="s">
        <v>16</v>
      </c>
      <c r="J5" s="106" t="s">
        <v>140</v>
      </c>
    </row>
    <row r="6" spans="1:10" ht="30" customHeight="1">
      <c r="A6" s="26"/>
      <c r="B6" s="34" t="s">
        <v>10</v>
      </c>
      <c r="C6" s="121">
        <f>IF(pedag!V6=1,1,0)</f>
        <v>0</v>
      </c>
      <c r="D6" s="121">
        <f>IF(pedag!W6="ne",1,0)</f>
        <v>0</v>
      </c>
      <c r="E6" s="123">
        <f>SUMIF(pedag!V6,"=1",pedag!T6)</f>
        <v>0</v>
      </c>
      <c r="F6" s="123">
        <f>SUMIF(pedag!V6,"=1",pedag!U6)</f>
        <v>0</v>
      </c>
      <c r="G6" s="123">
        <f>SUMIF(pedag!V6,"&lt;1",pedag!S6)</f>
        <v>0</v>
      </c>
      <c r="H6" s="124">
        <f t="shared" ref="H6:H15" si="0">SUM(E6:G6)</f>
        <v>0</v>
      </c>
      <c r="I6" s="123">
        <f>SUMIF(pedag!W6,"=pe",pedag!V6)</f>
        <v>0</v>
      </c>
      <c r="J6" s="125">
        <f>SUMIF(pedag!W6,"=ne",pedag!V6)</f>
        <v>0</v>
      </c>
    </row>
    <row r="7" spans="1:10" ht="30" customHeight="1">
      <c r="A7" s="26"/>
      <c r="B7" s="34" t="s">
        <v>11</v>
      </c>
      <c r="C7" s="121">
        <f>COUNTIF(pedag!V15:V30,"=1")</f>
        <v>0</v>
      </c>
      <c r="D7" s="121">
        <f>COUNTIF(pedag!V15:V30,"&lt;1")-COUNTIF(pedag!V15:V30,"=0")</f>
        <v>0</v>
      </c>
      <c r="E7" s="123">
        <f>SUMIF(pedag!V15:V30,"=1",pedag!T15:T30)</f>
        <v>0</v>
      </c>
      <c r="F7" s="123">
        <f>SUMIF(pedag!V15:V30,"=1",pedag!U15:U30)</f>
        <v>0</v>
      </c>
      <c r="G7" s="123">
        <f>SUMIF(pedag!V15:V30,"&lt;1",pedag!S15:S30)</f>
        <v>0</v>
      </c>
      <c r="H7" s="124">
        <f>SUM(E7:G7)</f>
        <v>0</v>
      </c>
      <c r="I7" s="123">
        <f>SUMIF(pedag!W15:W30,"=pe",pedag!V15:V30)</f>
        <v>0</v>
      </c>
      <c r="J7" s="125">
        <f>SUMIF(pedag!W15:W30,"=ne",pedag!V15:V30)</f>
        <v>0</v>
      </c>
    </row>
    <row r="8" spans="1:10" ht="30" customHeight="1">
      <c r="A8" s="26"/>
      <c r="B8" s="34" t="s">
        <v>15</v>
      </c>
      <c r="C8" s="121">
        <f>COUNTIF(pedag!V32:V71,"=1")</f>
        <v>0</v>
      </c>
      <c r="D8" s="121">
        <f>COUNTIF(pedag!V32:V71,"&lt;1")-COUNTIF(pedag!V32:V71,"=0")</f>
        <v>0</v>
      </c>
      <c r="E8" s="123">
        <f>SUMIF(pedag!V32:V71,"=1",pedag!T32:T71)</f>
        <v>0</v>
      </c>
      <c r="F8" s="123">
        <f>SUMIF(pedag!V32:V71,"=1",pedag!U32:U71)</f>
        <v>0</v>
      </c>
      <c r="G8" s="123">
        <f>SUMIF(pedag!V32:V71,"&lt;1",pedag!S32:S71)</f>
        <v>0</v>
      </c>
      <c r="H8" s="124">
        <f>SUM(E8:G8)</f>
        <v>0</v>
      </c>
      <c r="I8" s="123">
        <f>SUMIF(pedag!W32:W71,"=pe",pedag!V32:V71)</f>
        <v>0</v>
      </c>
      <c r="J8" s="125">
        <f>SUMIF(pedag!W32:W71,"=ne",pedag!V32:V71)</f>
        <v>0</v>
      </c>
    </row>
    <row r="9" spans="1:10" ht="30" customHeight="1">
      <c r="A9" s="26"/>
      <c r="B9" s="34" t="s">
        <v>20</v>
      </c>
      <c r="C9" s="121">
        <f>COUNTIF(pedag!V73:V400,"=1")</f>
        <v>0</v>
      </c>
      <c r="D9" s="121">
        <f>COUNTIF(pedag!V73:V400,"&lt;1")-COUNTIF(pedag!V73:V400,"=0")</f>
        <v>0</v>
      </c>
      <c r="E9" s="123">
        <f>SUMIF(pedag!V73:V400,"=1",pedag!T73:T400)</f>
        <v>0</v>
      </c>
      <c r="F9" s="123">
        <f>SUMIF(pedag!V73:V400,"=1",pedag!U73:U400)</f>
        <v>0</v>
      </c>
      <c r="G9" s="123">
        <f>SUMIF(pedag!V73:V400,"&lt;1",pedag!S73:S400)</f>
        <v>0</v>
      </c>
      <c r="H9" s="124">
        <f t="shared" si="0"/>
        <v>0</v>
      </c>
      <c r="I9" s="123">
        <f>SUMIF(pedag!W73:W400,"=pe",pedag!V73:V400)</f>
        <v>0</v>
      </c>
      <c r="J9" s="125">
        <f>SUMIF(pedag!W73:W400,"=ne",pedag!V73:V400)</f>
        <v>0</v>
      </c>
    </row>
    <row r="10" spans="1:10" ht="30" customHeight="1">
      <c r="A10" s="26"/>
      <c r="B10" s="34" t="s">
        <v>53</v>
      </c>
      <c r="C10" s="121">
        <f>COUNTIF(pedag!V402:V403,"=1")</f>
        <v>0</v>
      </c>
      <c r="D10" s="121">
        <f>COUNTIF(pedag!V402:V403,"&lt;1")-COUNTIF(pedag!V402:V403,"=0")</f>
        <v>0</v>
      </c>
      <c r="E10" s="123">
        <f>SUMIF(pedag!W402:W403,"pe",pedag!T402:T403)</f>
        <v>0</v>
      </c>
      <c r="F10" s="123">
        <f>SUMIF(pedag!W402:W403,"pe",pedag!U402:U403)</f>
        <v>0</v>
      </c>
      <c r="G10" s="123">
        <f>SUMIF(pedag!W402:W403,"ne",pedag!S402:S403)</f>
        <v>0</v>
      </c>
      <c r="H10" s="124">
        <f t="shared" si="0"/>
        <v>0</v>
      </c>
      <c r="I10" s="123">
        <f>SUMIF(pedag!W402:W403,"=pe",pedag!V402:V403)</f>
        <v>0</v>
      </c>
      <c r="J10" s="125">
        <f>SUMIF(pedag!W402:W403,"=ne",pedag!V402:V403)</f>
        <v>0</v>
      </c>
    </row>
    <row r="11" spans="1:10" ht="30" customHeight="1">
      <c r="A11" s="26"/>
      <c r="B11" s="34" t="s">
        <v>21</v>
      </c>
      <c r="C11" s="121"/>
      <c r="D11" s="121"/>
      <c r="E11" s="123"/>
      <c r="F11" s="123"/>
      <c r="G11" s="123"/>
      <c r="H11" s="124"/>
      <c r="I11" s="123"/>
      <c r="J11" s="125"/>
    </row>
    <row r="12" spans="1:10" ht="30" customHeight="1">
      <c r="A12" s="26"/>
      <c r="B12" s="34" t="s">
        <v>22</v>
      </c>
      <c r="C12" s="121"/>
      <c r="D12" s="121"/>
      <c r="E12" s="123"/>
      <c r="F12" s="123"/>
      <c r="G12" s="123"/>
      <c r="H12" s="124"/>
      <c r="I12" s="123"/>
      <c r="J12" s="125"/>
    </row>
    <row r="13" spans="1:10" ht="30" customHeight="1">
      <c r="A13" s="26"/>
      <c r="B13" s="36" t="s">
        <v>141</v>
      </c>
      <c r="C13" s="121">
        <f>COUNTIF(pedag!V405:V406,"=1")</f>
        <v>0</v>
      </c>
      <c r="D13" s="121">
        <f>COUNTIF(pedag!V405:V406,"&lt;1")-COUNTIF(pedag!V405:V406,"=0")</f>
        <v>0</v>
      </c>
      <c r="E13" s="123">
        <f>SUMIF(pedag!W405:W406,"pe",pedag!T405:T406)</f>
        <v>0</v>
      </c>
      <c r="F13" s="123">
        <f>SUMIF(pedag!W405:W406,"pe",pedag!U405:U406)</f>
        <v>0</v>
      </c>
      <c r="G13" s="123">
        <f>SUMIF(pedag!W405:W406,"ne",pedag!S405:S406)</f>
        <v>0</v>
      </c>
      <c r="H13" s="124">
        <f t="shared" si="0"/>
        <v>0</v>
      </c>
      <c r="I13" s="123">
        <f>SUMIF(pedag!W405:W406,"=pe",pedag!V405:V406)</f>
        <v>0</v>
      </c>
      <c r="J13" s="125">
        <f>SUMIF(pedag!W405:W406,"=ne",pedag!V405:V406)</f>
        <v>0</v>
      </c>
    </row>
    <row r="14" spans="1:10" ht="30" customHeight="1">
      <c r="A14" s="26"/>
      <c r="B14" s="34" t="s">
        <v>514</v>
      </c>
      <c r="C14" s="121">
        <f>COUNTIF(pedag!V408:V409,"=1")</f>
        <v>0</v>
      </c>
      <c r="D14" s="121">
        <f>COUNTIF(pedag!V408:V409,"&lt;1")-COUNTIF(pedag!V408:V409,"=0")</f>
        <v>0</v>
      </c>
      <c r="E14" s="123">
        <f>SUMIF(pedag!W408:W409,"pe",pedag!T408:T409)</f>
        <v>0</v>
      </c>
      <c r="F14" s="123">
        <f>SUMIF(pedag!W408:W409,"pe",pedag!U408:U409)</f>
        <v>0</v>
      </c>
      <c r="G14" s="123">
        <f>SUMIF(pedag!W408:W409,"ne",pedag!S408:S409)</f>
        <v>0</v>
      </c>
      <c r="H14" s="124">
        <f t="shared" si="0"/>
        <v>0</v>
      </c>
      <c r="I14" s="123">
        <f>SUMIF(pedag!W408:W409,"=pe",pedag!V408:V409)</f>
        <v>0</v>
      </c>
      <c r="J14" s="125">
        <f>SUMIF(pedag!W408:W409,"=ne",pedag!V408:V409)</f>
        <v>0</v>
      </c>
    </row>
    <row r="15" spans="1:10" ht="30" customHeight="1" thickBot="1">
      <c r="A15" s="26"/>
      <c r="B15" s="35" t="s">
        <v>515</v>
      </c>
      <c r="C15" s="122">
        <f>COUNTIF(pedag!V411:V412,"=1")</f>
        <v>0</v>
      </c>
      <c r="D15" s="122">
        <f>COUNTIF(pedag!V411:V412,"&lt;1")-COUNTIF(pedag!V411:V412,"=0")</f>
        <v>0</v>
      </c>
      <c r="E15" s="126">
        <f>SUMIF(pedag!W411:W412,"pe",pedag!T411:T412)</f>
        <v>0</v>
      </c>
      <c r="F15" s="126">
        <f>SUMIF(pedag!W411:W412,"pe",pedag!U411:U412)</f>
        <v>0</v>
      </c>
      <c r="G15" s="126">
        <f>SUMIF(pedag!W411:W412,"ne",pedag!S411:S412)</f>
        <v>0</v>
      </c>
      <c r="H15" s="127">
        <f t="shared" si="0"/>
        <v>0</v>
      </c>
      <c r="I15" s="126">
        <f>SUMIF(pedag!W411:W412,"=pe",pedag!V411:V412)</f>
        <v>0</v>
      </c>
      <c r="J15" s="128">
        <f>SUMIF(pedag!W411:W412,"=ne",pedag!V411:V412)</f>
        <v>0</v>
      </c>
    </row>
    <row r="16" spans="1:10" ht="24" customHeight="1" thickBot="1">
      <c r="A16" s="26"/>
      <c r="B16" s="97" t="s">
        <v>63</v>
      </c>
      <c r="C16" s="107">
        <f t="shared" ref="C16:J16" si="1">SUM(C6:C15)</f>
        <v>0</v>
      </c>
      <c r="D16" s="107">
        <f t="shared" si="1"/>
        <v>0</v>
      </c>
      <c r="E16" s="108">
        <f t="shared" si="1"/>
        <v>0</v>
      </c>
      <c r="F16" s="108">
        <f t="shared" si="1"/>
        <v>0</v>
      </c>
      <c r="G16" s="108">
        <f t="shared" si="1"/>
        <v>0</v>
      </c>
      <c r="H16" s="109">
        <f t="shared" si="1"/>
        <v>0</v>
      </c>
      <c r="I16" s="110">
        <f t="shared" si="1"/>
        <v>0</v>
      </c>
      <c r="J16" s="111">
        <f t="shared" si="1"/>
        <v>0</v>
      </c>
    </row>
    <row r="17" spans="1:11" ht="20.25" customHeight="1" thickBot="1">
      <c r="A17" s="26"/>
      <c r="B17" s="14"/>
      <c r="C17" s="1197">
        <f>SUM(C16:D16)</f>
        <v>0</v>
      </c>
      <c r="D17" s="1198"/>
      <c r="E17" s="221"/>
      <c r="F17" s="222"/>
      <c r="G17" s="221"/>
      <c r="H17" s="98"/>
      <c r="I17" s="1199">
        <f>SUM(I16:J16)</f>
        <v>0</v>
      </c>
      <c r="J17" s="1200"/>
    </row>
    <row r="18" spans="1:11" ht="8.25" customHeight="1" thickBot="1">
      <c r="A18" s="26"/>
      <c r="B18" s="14"/>
      <c r="C18" s="14"/>
      <c r="D18" s="14"/>
      <c r="E18" s="14"/>
      <c r="F18" s="15"/>
      <c r="G18" s="16"/>
      <c r="H18" s="16"/>
      <c r="I18" s="13"/>
      <c r="J18" s="26"/>
    </row>
    <row r="19" spans="1:11" ht="29.25" customHeight="1">
      <c r="A19" s="26"/>
      <c r="B19" s="38" t="s">
        <v>64</v>
      </c>
      <c r="C19" s="17" t="s">
        <v>24</v>
      </c>
      <c r="D19" s="17" t="s">
        <v>25</v>
      </c>
      <c r="E19" s="17" t="s">
        <v>17</v>
      </c>
      <c r="F19" s="18" t="s">
        <v>18</v>
      </c>
      <c r="G19" s="104" t="s">
        <v>143</v>
      </c>
      <c r="H19" s="19"/>
      <c r="I19" s="99"/>
      <c r="J19" s="50"/>
    </row>
    <row r="20" spans="1:11" ht="27.95" customHeight="1" thickBot="1">
      <c r="A20" s="26"/>
      <c r="B20" s="34" t="s">
        <v>13</v>
      </c>
      <c r="C20" s="120">
        <f>COUNTIF('adm.i obs.'!L6:L9,"=1")</f>
        <v>0</v>
      </c>
      <c r="D20" s="118">
        <f>COUNTIF('adm.i obs.'!L6:L9,"&lt;1")-COUNTIF('adm.i obs.'!L6:L9,"=0")</f>
        <v>0</v>
      </c>
      <c r="E20" s="115">
        <f>'adm.i obs.'!J5-'adm.i obs.'!K5</f>
        <v>0</v>
      </c>
      <c r="F20" s="115">
        <f>'adm.i obs.'!K5</f>
        <v>0</v>
      </c>
      <c r="G20" s="114">
        <f>SUM('adm.i obs.'!L6:L9)</f>
        <v>0</v>
      </c>
      <c r="H20" s="19"/>
      <c r="I20" s="1179" t="s">
        <v>26</v>
      </c>
      <c r="J20" s="1179"/>
    </row>
    <row r="21" spans="1:11" ht="27.95" customHeight="1" thickBot="1">
      <c r="A21" s="26"/>
      <c r="B21" s="34" t="s">
        <v>49</v>
      </c>
      <c r="C21" s="120">
        <f>COUNTIF('adm.i obs.'!L11:L14,"=1")</f>
        <v>0</v>
      </c>
      <c r="D21" s="118">
        <f>COUNTIF('adm.i obs.'!L11:L14,"&lt;1")-COUNTIF('adm.i obs.'!L11:L14,"=0")</f>
        <v>0</v>
      </c>
      <c r="E21" s="115">
        <f>'adm.i obs.'!J10-'adm.i obs.'!K10</f>
        <v>0</v>
      </c>
      <c r="F21" s="115">
        <f>'adm.i obs.'!K10</f>
        <v>0</v>
      </c>
      <c r="G21" s="114">
        <f>SUM('adm.i obs.'!L11:L14)</f>
        <v>0</v>
      </c>
      <c r="H21" s="27"/>
      <c r="I21" s="1190">
        <f>Liczbaucz!G7</f>
        <v>0</v>
      </c>
      <c r="J21" s="1191"/>
    </row>
    <row r="22" spans="1:11" ht="27.95" customHeight="1" thickBot="1">
      <c r="A22" s="26"/>
      <c r="B22" s="34" t="s">
        <v>19</v>
      </c>
      <c r="C22" s="120">
        <f>COUNTIF('adm.i obs.'!L16:L17,"=1")</f>
        <v>0</v>
      </c>
      <c r="D22" s="118">
        <f>COUNTIF('adm.i obs.'!L16:L17,"&lt;1")-COUNTIF('adm.i obs.'!L16:L17,"=0")</f>
        <v>0</v>
      </c>
      <c r="E22" s="115">
        <f>'adm.i obs.'!J15-'adm.i obs.'!K15</f>
        <v>0</v>
      </c>
      <c r="F22" s="115">
        <f>'adm.i obs.'!K15</f>
        <v>0</v>
      </c>
      <c r="G22" s="114">
        <f>SUM('adm.i obs.'!L16:L17)</f>
        <v>0</v>
      </c>
      <c r="H22" s="100"/>
      <c r="I22" s="1179" t="s">
        <v>483</v>
      </c>
      <c r="J22" s="1179"/>
    </row>
    <row r="23" spans="1:11" ht="26.25" customHeight="1" thickBot="1">
      <c r="A23" s="26"/>
      <c r="B23" s="37" t="s">
        <v>63</v>
      </c>
      <c r="C23" s="119">
        <f>SUM(C20:C22)</f>
        <v>0</v>
      </c>
      <c r="D23" s="119">
        <f>SUM(D20:D22)</f>
        <v>0</v>
      </c>
      <c r="E23" s="117">
        <f>SUM(E20:E22)</f>
        <v>0</v>
      </c>
      <c r="F23" s="116">
        <f>SUM(F20:F22)</f>
        <v>0</v>
      </c>
      <c r="G23" s="113">
        <f>SUM(G20:G22)</f>
        <v>0</v>
      </c>
      <c r="H23" s="100"/>
      <c r="I23" s="1190">
        <f>Liczbaucz!G4</f>
        <v>0</v>
      </c>
      <c r="J23" s="1191"/>
    </row>
    <row r="24" spans="1:11" ht="33.75" customHeight="1" thickBot="1">
      <c r="A24" s="26"/>
      <c r="B24" s="49" t="s">
        <v>59</v>
      </c>
      <c r="C24" s="1186">
        <f>SUM(C17,C23,D23)</f>
        <v>0</v>
      </c>
      <c r="D24" s="1187"/>
      <c r="E24" s="32"/>
      <c r="F24" s="48" t="s">
        <v>60</v>
      </c>
      <c r="G24" s="112">
        <f>SUM(G23,I17)</f>
        <v>0</v>
      </c>
      <c r="H24" s="100"/>
      <c r="I24" s="503"/>
      <c r="J24" s="504"/>
    </row>
    <row r="25" spans="1:11" ht="24.75" customHeight="1">
      <c r="A25" s="26"/>
      <c r="B25" s="39"/>
      <c r="C25" s="223"/>
      <c r="D25" s="224"/>
      <c r="E25" s="225"/>
      <c r="F25" s="223"/>
      <c r="G25" s="224"/>
      <c r="H25" s="101"/>
      <c r="I25" s="505"/>
      <c r="J25" s="506"/>
    </row>
    <row r="26" spans="1:11" ht="8.25" customHeight="1" thickBot="1">
      <c r="A26" s="26"/>
      <c r="B26" s="39"/>
      <c r="C26" s="40"/>
      <c r="D26" s="41"/>
      <c r="E26" s="42"/>
      <c r="F26" s="43"/>
      <c r="G26" s="27"/>
      <c r="H26" s="66"/>
      <c r="I26" s="67"/>
      <c r="J26" s="26"/>
    </row>
    <row r="27" spans="1:11" ht="44.25" customHeight="1">
      <c r="A27" s="26"/>
      <c r="B27" s="44" t="s">
        <v>65</v>
      </c>
      <c r="C27" s="102" t="s">
        <v>66</v>
      </c>
      <c r="D27" s="102" t="s">
        <v>67</v>
      </c>
      <c r="E27" s="103" t="s">
        <v>86</v>
      </c>
      <c r="F27" s="102" t="s">
        <v>68</v>
      </c>
      <c r="G27" s="103" t="s">
        <v>87</v>
      </c>
      <c r="H27" s="542" t="s">
        <v>85</v>
      </c>
      <c r="I27" s="545" t="s">
        <v>248</v>
      </c>
      <c r="J27" s="51"/>
    </row>
    <row r="28" spans="1:11" ht="27.95" customHeight="1">
      <c r="A28" s="26"/>
      <c r="B28" s="45" t="s">
        <v>69</v>
      </c>
      <c r="C28" s="172">
        <f>COUNTIF(pedag!I6:I412,"=S")</f>
        <v>0</v>
      </c>
      <c r="D28" s="172">
        <f>COUNTIF(pedag!I6:I412,"=K*")</f>
        <v>0</v>
      </c>
      <c r="E28" s="172">
        <f>COUNTIF(pedag!I6:I412,"=K1")</f>
        <v>0</v>
      </c>
      <c r="F28" s="173">
        <f>COUNTIF(pedag!I6:I412,"=M*")</f>
        <v>0</v>
      </c>
      <c r="G28" s="172">
        <f>COUNTIF(pedag!I6:I412,"=M1")</f>
        <v>0</v>
      </c>
      <c r="H28" s="543">
        <f>COUNTIF(pedag!I6:I412,"=D")</f>
        <v>0</v>
      </c>
      <c r="I28" s="546">
        <f>COUNTIF(pedag!I6:I412,"=Sp")</f>
        <v>0</v>
      </c>
      <c r="J28" s="290"/>
    </row>
    <row r="29" spans="1:11" ht="27.95" customHeight="1" thickBot="1">
      <c r="A29" s="26"/>
      <c r="B29" s="46" t="s">
        <v>62</v>
      </c>
      <c r="C29" s="47">
        <f>SUMIF(pedag!I6:I412,"S",pedag!V6:V412)</f>
        <v>0</v>
      </c>
      <c r="D29" s="47">
        <f>SUMIF(pedag!I6:I412,"K*",pedag!V6:V412)</f>
        <v>0</v>
      </c>
      <c r="E29" s="47">
        <f>SUMIF(pedag!I6:I412,"K1",pedag!V6:V412)</f>
        <v>0</v>
      </c>
      <c r="F29" s="68">
        <f>SUMIF(pedag!I6:I412,"M*",pedag!V6:V412)</f>
        <v>0</v>
      </c>
      <c r="G29" s="47">
        <f>SUMIF(pedag!I6:I412,"M1",pedag!V6:V412)</f>
        <v>0</v>
      </c>
      <c r="H29" s="544">
        <f>SUMIF(pedag!I6:I412,"D",pedag!V6:V412)</f>
        <v>0</v>
      </c>
      <c r="I29" s="547">
        <f>SUMIF(pedag!I6:I412,"Sp",pedag!V6:V412)</f>
        <v>0</v>
      </c>
      <c r="J29" s="26"/>
    </row>
    <row r="30" spans="1:11" ht="12" customHeight="1" thickBot="1">
      <c r="A30" s="13"/>
      <c r="B30" s="26"/>
      <c r="C30" s="26"/>
      <c r="D30" s="26"/>
      <c r="E30" s="26"/>
      <c r="F30" s="26"/>
      <c r="G30" s="26"/>
      <c r="H30" s="26"/>
      <c r="I30" s="26"/>
      <c r="J30" s="26"/>
      <c r="K30" s="12"/>
    </row>
    <row r="31" spans="1:11">
      <c r="A31" s="26"/>
      <c r="B31" s="1182"/>
      <c r="C31" s="1183"/>
      <c r="D31" s="232"/>
      <c r="E31" s="232"/>
      <c r="F31" s="232"/>
      <c r="G31" s="232"/>
      <c r="H31" s="232"/>
      <c r="I31" s="233"/>
      <c r="J31" s="234"/>
      <c r="K31" s="12"/>
    </row>
    <row r="32" spans="1:11" ht="15.75">
      <c r="A32" s="26"/>
      <c r="B32" s="1184"/>
      <c r="C32" s="1185"/>
      <c r="D32" s="235" t="s">
        <v>89</v>
      </c>
      <c r="E32" s="50"/>
      <c r="F32" s="50"/>
      <c r="G32" s="50"/>
      <c r="H32" s="50"/>
      <c r="I32" s="50"/>
      <c r="J32" s="236"/>
      <c r="K32" s="12"/>
    </row>
    <row r="33" spans="1:11" ht="10.5" customHeight="1">
      <c r="A33" s="26"/>
      <c r="B33" s="1188" t="s">
        <v>88</v>
      </c>
      <c r="C33" s="1189"/>
      <c r="D33" s="50"/>
      <c r="E33" s="50"/>
      <c r="F33" s="50"/>
      <c r="G33" s="50"/>
      <c r="H33" s="50"/>
      <c r="I33" s="50"/>
      <c r="J33" s="236"/>
      <c r="K33" s="12"/>
    </row>
    <row r="34" spans="1:11" ht="48" customHeight="1">
      <c r="A34" s="26"/>
      <c r="B34" s="1180" t="s">
        <v>90</v>
      </c>
      <c r="C34" s="1181"/>
      <c r="D34" s="237"/>
      <c r="E34" s="50"/>
      <c r="F34" s="50"/>
      <c r="G34" s="50"/>
      <c r="H34" s="50"/>
      <c r="I34" s="50"/>
      <c r="J34" s="236"/>
    </row>
    <row r="35" spans="1:11" ht="55.5" customHeight="1" thickBot="1">
      <c r="A35" s="238"/>
      <c r="B35" s="70">
        <f ca="1">NOW()</f>
        <v>42846.432994444447</v>
      </c>
      <c r="C35" s="69"/>
      <c r="D35" s="239" t="s">
        <v>91</v>
      </c>
      <c r="E35" s="240"/>
      <c r="F35" s="240"/>
      <c r="G35" s="239"/>
      <c r="H35" s="241"/>
      <c r="I35" s="242" t="s">
        <v>61</v>
      </c>
      <c r="J35" s="243"/>
    </row>
    <row r="36" spans="1:11">
      <c r="A36" s="426"/>
      <c r="B36" s="429"/>
      <c r="C36" s="426"/>
      <c r="D36" s="426"/>
      <c r="E36" s="426"/>
      <c r="F36" s="426"/>
      <c r="G36" s="426"/>
      <c r="H36" s="426"/>
      <c r="I36" s="426"/>
      <c r="J36" s="426"/>
    </row>
  </sheetData>
  <sheetProtection algorithmName="SHA-512" hashValue="HV/4G2d5nVBOzEl/f4i/cE/Ew4cZ5w2rgBJUPQjZ6QnTlf1WQizS+wJFKDbxKElSx6TBIQS9AdDGZ5NidohWuQ==" saltValue="Wb8Qu9x4meJFTtuT5pl3Dw==" spinCount="100000" sheet="1" objects="1" scenarios="1"/>
  <mergeCells count="20">
    <mergeCell ref="I1:J1"/>
    <mergeCell ref="E1:F1"/>
    <mergeCell ref="B3:I3"/>
    <mergeCell ref="C1:D1"/>
    <mergeCell ref="C17:D17"/>
    <mergeCell ref="I17:J17"/>
    <mergeCell ref="I4:J4"/>
    <mergeCell ref="B4:B5"/>
    <mergeCell ref="C4:D4"/>
    <mergeCell ref="H4:H5"/>
    <mergeCell ref="E4:F4"/>
    <mergeCell ref="C2:D2"/>
    <mergeCell ref="I20:J20"/>
    <mergeCell ref="B34:C34"/>
    <mergeCell ref="B31:C32"/>
    <mergeCell ref="C24:D24"/>
    <mergeCell ref="B33:C33"/>
    <mergeCell ref="I22:J22"/>
    <mergeCell ref="I21:J21"/>
    <mergeCell ref="I23:J23"/>
  </mergeCells>
  <phoneticPr fontId="11" type="noConversion"/>
  <printOptions horizontalCentered="1"/>
  <pageMargins left="0.78740157480314965" right="0.43307086614173229" top="0.98425196850393704" bottom="0.82677165354330717" header="0.51181102362204722" footer="0.31496062992125984"/>
  <pageSetup paperSize="9" scale="66" orientation="portrait" verticalDpi="360" r:id="rId1"/>
  <headerFooter alignWithMargins="0">
    <oddFooter>&amp;L&amp;6CEA-organizacja roku szkolnego 2021/2022</oddFooter>
  </headerFooter>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FF00"/>
  </sheetPr>
  <dimension ref="B1:N51"/>
  <sheetViews>
    <sheetView view="pageBreakPreview" topLeftCell="A31" zoomScaleNormal="100" zoomScaleSheetLayoutView="100" workbookViewId="0">
      <selection activeCell="C49" sqref="C49"/>
    </sheetView>
  </sheetViews>
  <sheetFormatPr defaultColWidth="9.140625" defaultRowHeight="12.75"/>
  <cols>
    <col min="1" max="1" width="6.5703125" style="798" customWidth="1"/>
    <col min="2" max="3" width="3" style="798" customWidth="1"/>
    <col min="4" max="4" width="12.28515625" style="798" customWidth="1"/>
    <col min="5" max="5" width="6.140625" style="798" customWidth="1"/>
    <col min="6" max="6" width="6.5703125" style="798" customWidth="1"/>
    <col min="7" max="7" width="9.5703125" style="798" customWidth="1"/>
    <col min="8" max="8" width="17.42578125" style="798" customWidth="1"/>
    <col min="9" max="11" width="14.7109375" style="798" customWidth="1"/>
    <col min="12" max="16384" width="9.140625" style="798"/>
  </cols>
  <sheetData>
    <row r="1" spans="2:11">
      <c r="B1" s="795"/>
      <c r="C1" s="796"/>
      <c r="D1" s="795"/>
      <c r="E1" s="795"/>
      <c r="F1" s="795"/>
      <c r="G1" s="795"/>
      <c r="H1" s="795"/>
      <c r="I1" s="795"/>
      <c r="J1" s="797" t="s">
        <v>92</v>
      </c>
      <c r="K1" s="1226" t="str">
        <f>wizyt!C3</f>
        <v>?</v>
      </c>
    </row>
    <row r="2" spans="2:11">
      <c r="B2" s="799" t="s">
        <v>35</v>
      </c>
      <c r="C2" s="795"/>
      <c r="D2" s="795"/>
      <c r="E2" s="795"/>
      <c r="F2" s="795"/>
      <c r="G2" s="795"/>
      <c r="H2" s="795"/>
      <c r="I2" s="795"/>
      <c r="J2" s="795"/>
      <c r="K2" s="1227"/>
    </row>
    <row r="3" spans="2:11">
      <c r="B3" s="1228" t="str">
        <f>wizyt!B6</f>
        <v>???</v>
      </c>
      <c r="C3" s="1229"/>
      <c r="D3" s="1229"/>
      <c r="E3" s="1229"/>
      <c r="F3" s="1229"/>
      <c r="G3" s="1229"/>
      <c r="H3" s="1229"/>
      <c r="I3" s="1229"/>
      <c r="J3" s="1229"/>
      <c r="K3" s="1229"/>
    </row>
    <row r="4" spans="2:11" ht="15.75">
      <c r="B4" s="1230" t="s">
        <v>76</v>
      </c>
      <c r="C4" s="1230"/>
      <c r="D4" s="1230"/>
      <c r="E4" s="1230"/>
      <c r="F4" s="1230"/>
      <c r="G4" s="1230"/>
      <c r="H4" s="1230"/>
      <c r="I4" s="1230"/>
      <c r="J4" s="1230"/>
      <c r="K4" s="1230"/>
    </row>
    <row r="5" spans="2:11" ht="15.75">
      <c r="B5" s="1231" t="s">
        <v>95</v>
      </c>
      <c r="C5" s="1231"/>
      <c r="D5" s="1231"/>
      <c r="E5" s="1231"/>
      <c r="F5" s="1231"/>
      <c r="G5" s="1231"/>
      <c r="H5" s="1231"/>
      <c r="I5" s="1231"/>
      <c r="J5" s="800" t="str">
        <f>wizyt!H3</f>
        <v>2021/2022</v>
      </c>
      <c r="K5" s="801"/>
    </row>
    <row r="6" spans="2:11" ht="10.5" customHeight="1">
      <c r="B6" s="1232" t="s">
        <v>36</v>
      </c>
      <c r="C6" s="1232"/>
      <c r="D6" s="1232"/>
      <c r="E6" s="1232"/>
      <c r="F6" s="1232"/>
      <c r="G6" s="1232"/>
      <c r="H6" s="1232"/>
      <c r="I6" s="1232"/>
      <c r="J6" s="1232"/>
      <c r="K6" s="1232"/>
    </row>
    <row r="7" spans="2:11" ht="9" customHeight="1">
      <c r="B7" s="795"/>
      <c r="C7" s="795"/>
      <c r="D7" s="795"/>
      <c r="E7" s="795"/>
      <c r="F7" s="795"/>
      <c r="G7" s="795"/>
      <c r="H7" s="795"/>
      <c r="I7" s="802"/>
      <c r="J7" s="795"/>
      <c r="K7" s="795"/>
    </row>
    <row r="8" spans="2:11" ht="32.25" customHeight="1" thickBot="1">
      <c r="B8" s="1225" t="s">
        <v>516</v>
      </c>
      <c r="C8" s="1225"/>
      <c r="D8" s="1225"/>
      <c r="E8" s="1225"/>
      <c r="F8" s="1225"/>
      <c r="G8" s="1225"/>
      <c r="H8" s="1225"/>
      <c r="I8" s="1225"/>
      <c r="J8" s="1225"/>
      <c r="K8" s="1225"/>
    </row>
    <row r="9" spans="2:11" ht="10.5" customHeight="1">
      <c r="B9" s="803"/>
      <c r="C9" s="803"/>
      <c r="D9" s="1245">
        <f>wizyt!B1</f>
        <v>0</v>
      </c>
      <c r="E9" s="1245"/>
      <c r="F9" s="1246" t="str">
        <f>wizyt!D1</f>
        <v>?</v>
      </c>
      <c r="G9" s="1246"/>
      <c r="H9" s="1247"/>
      <c r="I9" s="1233" t="s">
        <v>73</v>
      </c>
      <c r="J9" s="1234"/>
      <c r="K9" s="1235" t="s">
        <v>74</v>
      </c>
    </row>
    <row r="10" spans="2:11" ht="11.25" customHeight="1" thickBot="1">
      <c r="B10" s="803"/>
      <c r="C10" s="803"/>
      <c r="D10" s="803"/>
      <c r="E10" s="803"/>
      <c r="F10" s="803"/>
      <c r="G10" s="803"/>
      <c r="H10" s="803"/>
      <c r="I10" s="804" t="s">
        <v>78</v>
      </c>
      <c r="J10" s="805" t="s">
        <v>77</v>
      </c>
      <c r="K10" s="1236"/>
    </row>
    <row r="11" spans="2:11" ht="24" customHeight="1">
      <c r="B11" s="806" t="s">
        <v>29</v>
      </c>
      <c r="C11" s="1039" t="s">
        <v>517</v>
      </c>
      <c r="D11" s="807"/>
      <c r="E11" s="807"/>
      <c r="F11" s="807"/>
      <c r="G11" s="807"/>
      <c r="H11" s="808" t="str">
        <f>IF(K11=K12+K26,"","Błąd")</f>
        <v/>
      </c>
      <c r="I11" s="809"/>
      <c r="J11" s="810"/>
      <c r="K11" s="811">
        <f>SUM(I11:J11)</f>
        <v>0</v>
      </c>
    </row>
    <row r="12" spans="2:11" ht="16.5" customHeight="1">
      <c r="B12" s="812" t="s">
        <v>31</v>
      </c>
      <c r="C12" s="1237" t="s">
        <v>518</v>
      </c>
      <c r="D12" s="1237"/>
      <c r="E12" s="1237"/>
      <c r="F12" s="1237"/>
      <c r="G12" s="1237"/>
      <c r="H12" s="1238"/>
      <c r="I12" s="1239">
        <f>SUM(I14:I25)</f>
        <v>0</v>
      </c>
      <c r="J12" s="1239">
        <f>SUM(J14:J25)</f>
        <v>0</v>
      </c>
      <c r="K12" s="1241">
        <f>SUM(I12:J13)</f>
        <v>0</v>
      </c>
    </row>
    <row r="13" spans="2:11" ht="9.9499999999999993" customHeight="1">
      <c r="B13" s="813"/>
      <c r="C13" s="1243" t="s">
        <v>400</v>
      </c>
      <c r="D13" s="1243"/>
      <c r="E13" s="1243"/>
      <c r="F13" s="1243"/>
      <c r="G13" s="1243"/>
      <c r="H13" s="1244"/>
      <c r="I13" s="1240"/>
      <c r="J13" s="1240"/>
      <c r="K13" s="1242"/>
    </row>
    <row r="14" spans="2:11" ht="12.75" customHeight="1">
      <c r="B14" s="717"/>
      <c r="C14" s="675" t="s">
        <v>37</v>
      </c>
      <c r="D14" s="676" t="s">
        <v>93</v>
      </c>
      <c r="E14" s="676"/>
      <c r="F14" s="675"/>
      <c r="G14" s="676"/>
      <c r="H14" s="718"/>
      <c r="I14" s="1249"/>
      <c r="J14" s="1249"/>
      <c r="K14" s="1214">
        <f>I14+J14</f>
        <v>0</v>
      </c>
    </row>
    <row r="15" spans="2:11" ht="9" customHeight="1">
      <c r="B15" s="719"/>
      <c r="C15" s="720"/>
      <c r="D15" s="721" t="s">
        <v>75</v>
      </c>
      <c r="E15" s="722"/>
      <c r="F15" s="722"/>
      <c r="G15" s="722"/>
      <c r="H15" s="723"/>
      <c r="I15" s="1250"/>
      <c r="J15" s="1250"/>
      <c r="K15" s="1215"/>
    </row>
    <row r="16" spans="2:11" ht="12" customHeight="1" thickBot="1">
      <c r="B16" s="717"/>
      <c r="C16" s="675" t="s">
        <v>38</v>
      </c>
      <c r="D16" s="676" t="s">
        <v>79</v>
      </c>
      <c r="E16" s="676"/>
      <c r="F16" s="676"/>
      <c r="G16" s="676"/>
      <c r="H16" s="718"/>
      <c r="I16" s="1251"/>
      <c r="J16" s="1216"/>
      <c r="K16" s="1214">
        <f>I16+J16</f>
        <v>0</v>
      </c>
    </row>
    <row r="17" spans="2:14" ht="12" customHeight="1">
      <c r="B17" s="814"/>
      <c r="C17" s="815"/>
      <c r="D17" s="1253" t="s">
        <v>315</v>
      </c>
      <c r="E17" s="1253"/>
      <c r="F17" s="1253"/>
      <c r="G17" s="1254"/>
      <c r="H17" s="816">
        <f>zestaw!F16/IF(zestaw!I17=0,1,zestaw!I17)</f>
        <v>0</v>
      </c>
      <c r="I17" s="1252"/>
      <c r="J17" s="1217"/>
      <c r="K17" s="1215"/>
    </row>
    <row r="18" spans="2:14" ht="24" customHeight="1">
      <c r="B18" s="726"/>
      <c r="C18" s="727" t="s">
        <v>39</v>
      </c>
      <c r="D18" s="722" t="s">
        <v>44</v>
      </c>
      <c r="E18" s="722"/>
      <c r="F18" s="722"/>
      <c r="G18" s="722"/>
      <c r="H18" s="723"/>
      <c r="I18" s="793"/>
      <c r="J18" s="793"/>
      <c r="K18" s="792">
        <f t="shared" ref="K18:K21" si="0">I18+J18</f>
        <v>0</v>
      </c>
    </row>
    <row r="19" spans="2:14" ht="24" customHeight="1">
      <c r="B19" s="726"/>
      <c r="C19" s="727" t="s">
        <v>40</v>
      </c>
      <c r="D19" s="724" t="s">
        <v>45</v>
      </c>
      <c r="E19" s="724"/>
      <c r="F19" s="724"/>
      <c r="G19" s="724"/>
      <c r="H19" s="725"/>
      <c r="I19" s="793"/>
      <c r="J19" s="793"/>
      <c r="K19" s="792">
        <f t="shared" si="0"/>
        <v>0</v>
      </c>
    </row>
    <row r="20" spans="2:14" ht="24" customHeight="1">
      <c r="B20" s="726"/>
      <c r="C20" s="727" t="s">
        <v>41</v>
      </c>
      <c r="D20" s="728" t="s">
        <v>316</v>
      </c>
      <c r="E20" s="724"/>
      <c r="F20" s="724"/>
      <c r="G20" s="724"/>
      <c r="H20" s="725"/>
      <c r="I20" s="793"/>
      <c r="J20" s="793"/>
      <c r="K20" s="792">
        <f t="shared" si="0"/>
        <v>0</v>
      </c>
      <c r="N20" s="817"/>
    </row>
    <row r="21" spans="2:14" ht="24" customHeight="1">
      <c r="B21" s="726"/>
      <c r="C21" s="727" t="s">
        <v>42</v>
      </c>
      <c r="D21" s="1255" t="s">
        <v>401</v>
      </c>
      <c r="E21" s="1255"/>
      <c r="F21" s="1255"/>
      <c r="G21" s="1255"/>
      <c r="H21" s="1256"/>
      <c r="I21" s="818"/>
      <c r="J21" s="818"/>
      <c r="K21" s="819">
        <f t="shared" si="0"/>
        <v>0</v>
      </c>
    </row>
    <row r="22" spans="2:14" ht="12.75" customHeight="1" thickBot="1">
      <c r="B22" s="717"/>
      <c r="C22" s="675" t="s">
        <v>43</v>
      </c>
      <c r="D22" s="1209" t="s">
        <v>522</v>
      </c>
      <c r="E22" s="1209"/>
      <c r="F22" s="1209"/>
      <c r="G22" s="1209"/>
      <c r="H22" s="1210"/>
      <c r="I22" s="1251"/>
      <c r="J22" s="1249"/>
      <c r="K22" s="1214">
        <v>0</v>
      </c>
    </row>
    <row r="23" spans="2:14" ht="13.5" customHeight="1" thickBot="1">
      <c r="B23" s="717"/>
      <c r="C23" s="1040"/>
      <c r="D23" s="1211" t="s">
        <v>402</v>
      </c>
      <c r="E23" s="1211"/>
      <c r="F23" s="1211"/>
      <c r="G23" s="1212"/>
      <c r="H23" s="1041">
        <f>zestaw!I14+zestaw!J14</f>
        <v>0</v>
      </c>
      <c r="I23" s="1259"/>
      <c r="J23" s="1260"/>
      <c r="K23" s="1220"/>
    </row>
    <row r="24" spans="2:14" ht="12" customHeight="1">
      <c r="B24" s="717"/>
      <c r="C24" s="675" t="s">
        <v>406</v>
      </c>
      <c r="D24" s="1221" t="s">
        <v>523</v>
      </c>
      <c r="E24" s="1221"/>
      <c r="F24" s="1221"/>
      <c r="G24" s="1221"/>
      <c r="H24" s="1223">
        <f>zestaw!I15+zestaw!J15</f>
        <v>0</v>
      </c>
      <c r="I24" s="1251"/>
      <c r="J24" s="1249"/>
      <c r="K24" s="1214">
        <f>SUM(I24:I25,J25)</f>
        <v>0</v>
      </c>
    </row>
    <row r="25" spans="2:14" ht="12" customHeight="1" thickBot="1">
      <c r="B25" s="820"/>
      <c r="C25" s="821"/>
      <c r="D25" s="1222"/>
      <c r="E25" s="1222"/>
      <c r="F25" s="1222"/>
      <c r="G25" s="1222"/>
      <c r="H25" s="1224"/>
      <c r="I25" s="1257"/>
      <c r="J25" s="1258"/>
      <c r="K25" s="1248"/>
    </row>
    <row r="26" spans="2:14" ht="15.95" customHeight="1">
      <c r="B26" s="1261" t="s">
        <v>32</v>
      </c>
      <c r="C26" s="1263" t="s">
        <v>519</v>
      </c>
      <c r="D26" s="1263"/>
      <c r="E26" s="1263"/>
      <c r="F26" s="1263"/>
      <c r="G26" s="1263"/>
      <c r="H26" s="1264"/>
      <c r="I26" s="1265">
        <f>SUM(I29:I39)</f>
        <v>0</v>
      </c>
      <c r="J26" s="1265">
        <f>SUM(J29:J39)</f>
        <v>0</v>
      </c>
      <c r="K26" s="1267">
        <f>SUM(I26:J27)</f>
        <v>0</v>
      </c>
    </row>
    <row r="27" spans="2:14" ht="9.9499999999999993" customHeight="1">
      <c r="B27" s="1262"/>
      <c r="C27" s="1269" t="s">
        <v>403</v>
      </c>
      <c r="D27" s="1243"/>
      <c r="E27" s="1243"/>
      <c r="F27" s="1243"/>
      <c r="G27" s="1243"/>
      <c r="H27" s="1244"/>
      <c r="I27" s="1266"/>
      <c r="J27" s="1266"/>
      <c r="K27" s="1268"/>
    </row>
    <row r="28" spans="2:14" ht="24" customHeight="1">
      <c r="B28" s="822"/>
      <c r="C28" s="727" t="s">
        <v>37</v>
      </c>
      <c r="D28" s="724" t="s">
        <v>404</v>
      </c>
      <c r="E28" s="823" t="s">
        <v>81</v>
      </c>
      <c r="F28" s="823"/>
      <c r="G28" s="824"/>
      <c r="H28" s="825"/>
      <c r="I28" s="826">
        <f>zestaw!I17-SUM(zestaw!I15:J15)</f>
        <v>0</v>
      </c>
      <c r="J28" s="826">
        <f>zestaw!G23</f>
        <v>0</v>
      </c>
      <c r="K28" s="827">
        <f>I28+J28</f>
        <v>0</v>
      </c>
    </row>
    <row r="29" spans="2:14" s="828" customFormat="1" ht="12" customHeight="1">
      <c r="B29" s="717"/>
      <c r="C29" s="675" t="s">
        <v>38</v>
      </c>
      <c r="D29" s="676" t="s">
        <v>93</v>
      </c>
      <c r="E29" s="676"/>
      <c r="F29" s="675"/>
      <c r="G29" s="676"/>
      <c r="H29" s="718"/>
      <c r="I29" s="1249"/>
      <c r="J29" s="1249"/>
      <c r="K29" s="1270">
        <f>SUM(I29:J30)</f>
        <v>0</v>
      </c>
    </row>
    <row r="30" spans="2:14" s="828" customFormat="1" ht="12" customHeight="1">
      <c r="B30" s="719"/>
      <c r="C30" s="720"/>
      <c r="D30" s="721" t="s">
        <v>75</v>
      </c>
      <c r="E30" s="722"/>
      <c r="F30" s="722"/>
      <c r="G30" s="722"/>
      <c r="H30" s="723"/>
      <c r="I30" s="1250"/>
      <c r="J30" s="1250"/>
      <c r="K30" s="1271"/>
    </row>
    <row r="31" spans="2:14" s="828" customFormat="1" ht="12" customHeight="1" thickBot="1">
      <c r="B31" s="717"/>
      <c r="C31" s="675" t="s">
        <v>39</v>
      </c>
      <c r="D31" s="676" t="s">
        <v>79</v>
      </c>
      <c r="E31" s="676"/>
      <c r="F31" s="676"/>
      <c r="G31" s="676"/>
      <c r="H31" s="718"/>
      <c r="I31" s="1249"/>
      <c r="J31" s="1249"/>
      <c r="K31" s="1270">
        <f>SUM(I31:J32)</f>
        <v>0</v>
      </c>
    </row>
    <row r="32" spans="2:14" s="828" customFormat="1" ht="12" customHeight="1">
      <c r="B32" s="719"/>
      <c r="C32" s="722"/>
      <c r="D32" s="1253" t="s">
        <v>315</v>
      </c>
      <c r="E32" s="1253"/>
      <c r="F32" s="1253"/>
      <c r="G32" s="1254"/>
      <c r="H32" s="816">
        <f>zestaw!F16/IF(zestaw!I17=0,1,zestaw!I17)</f>
        <v>0</v>
      </c>
      <c r="I32" s="1250"/>
      <c r="J32" s="1250"/>
      <c r="K32" s="1271"/>
    </row>
    <row r="33" spans="2:11" s="828" customFormat="1" ht="24" customHeight="1">
      <c r="B33" s="726"/>
      <c r="C33" s="727" t="s">
        <v>40</v>
      </c>
      <c r="D33" s="722" t="s">
        <v>44</v>
      </c>
      <c r="E33" s="722"/>
      <c r="F33" s="722"/>
      <c r="G33" s="722"/>
      <c r="H33" s="723"/>
      <c r="I33" s="818"/>
      <c r="J33" s="818"/>
      <c r="K33" s="829">
        <f>SUM(I33:J33)</f>
        <v>0</v>
      </c>
    </row>
    <row r="34" spans="2:11" s="828" customFormat="1" ht="24" customHeight="1">
      <c r="B34" s="726"/>
      <c r="C34" s="727" t="s">
        <v>41</v>
      </c>
      <c r="D34" s="724" t="s">
        <v>45</v>
      </c>
      <c r="E34" s="724"/>
      <c r="F34" s="724"/>
      <c r="G34" s="724"/>
      <c r="H34" s="725"/>
      <c r="I34" s="818"/>
      <c r="J34" s="818"/>
      <c r="K34" s="830">
        <f>SUM(I34,J34)</f>
        <v>0</v>
      </c>
    </row>
    <row r="35" spans="2:11" s="828" customFormat="1" ht="24" customHeight="1">
      <c r="B35" s="726"/>
      <c r="C35" s="727" t="s">
        <v>42</v>
      </c>
      <c r="D35" s="724" t="s">
        <v>316</v>
      </c>
      <c r="E35" s="724"/>
      <c r="F35" s="724"/>
      <c r="G35" s="724"/>
      <c r="H35" s="725"/>
      <c r="I35" s="818"/>
      <c r="J35" s="818"/>
      <c r="K35" s="830">
        <f t="shared" ref="K35:K36" si="1">SUM(I35,J35)</f>
        <v>0</v>
      </c>
    </row>
    <row r="36" spans="2:11" s="828" customFormat="1" ht="24" customHeight="1">
      <c r="B36" s="719"/>
      <c r="C36" s="720" t="s">
        <v>43</v>
      </c>
      <c r="D36" s="724" t="s">
        <v>405</v>
      </c>
      <c r="E36" s="722"/>
      <c r="F36" s="722"/>
      <c r="G36" s="722"/>
      <c r="H36" s="723"/>
      <c r="I36" s="794"/>
      <c r="J36" s="794"/>
      <c r="K36" s="830">
        <f t="shared" si="1"/>
        <v>0</v>
      </c>
    </row>
    <row r="37" spans="2:11" s="828" customFormat="1" ht="13.5" customHeight="1" thickBot="1">
      <c r="B37" s="717"/>
      <c r="C37" s="675" t="s">
        <v>406</v>
      </c>
      <c r="D37" s="1209" t="s">
        <v>522</v>
      </c>
      <c r="E37" s="1209"/>
      <c r="F37" s="1209"/>
      <c r="G37" s="1209"/>
      <c r="H37" s="1210"/>
      <c r="I37" s="1218"/>
      <c r="J37" s="1216"/>
      <c r="K37" s="1214">
        <f t="shared" ref="K37:K39" si="2">SUM(I37,J37)</f>
        <v>0</v>
      </c>
    </row>
    <row r="38" spans="2:11" s="828" customFormat="1" ht="15" customHeight="1" thickBot="1">
      <c r="B38" s="814"/>
      <c r="D38" s="1211" t="s">
        <v>402</v>
      </c>
      <c r="E38" s="1211"/>
      <c r="F38" s="1211"/>
      <c r="G38" s="1212"/>
      <c r="H38" s="1041">
        <f>zestaw!I14+zestaw!J14</f>
        <v>0</v>
      </c>
      <c r="I38" s="1219"/>
      <c r="J38" s="1217"/>
      <c r="K38" s="1215"/>
    </row>
    <row r="39" spans="2:11" s="828" customFormat="1" ht="19.5" customHeight="1" thickBot="1">
      <c r="B39" s="1043"/>
      <c r="C39" s="1042" t="s">
        <v>524</v>
      </c>
      <c r="D39" s="1213" t="s">
        <v>525</v>
      </c>
      <c r="E39" s="1213"/>
      <c r="F39" s="1213"/>
      <c r="G39" s="1213"/>
      <c r="H39" s="1044">
        <f>zestaw!I15+zestaw!J15</f>
        <v>0</v>
      </c>
      <c r="I39" s="1029"/>
      <c r="J39" s="1029"/>
      <c r="K39" s="830">
        <f t="shared" si="2"/>
        <v>0</v>
      </c>
    </row>
    <row r="40" spans="2:11" s="828" customFormat="1" ht="10.5" customHeight="1">
      <c r="B40" s="831"/>
      <c r="C40" s="831"/>
      <c r="D40" s="831"/>
      <c r="E40" s="831"/>
      <c r="F40" s="831"/>
      <c r="G40" s="831"/>
      <c r="H40" s="832"/>
      <c r="I40" s="832"/>
      <c r="J40" s="832"/>
      <c r="K40" s="833"/>
    </row>
    <row r="41" spans="2:11" s="828" customFormat="1" ht="20.100000000000001" customHeight="1">
      <c r="B41" s="1272" t="s">
        <v>317</v>
      </c>
      <c r="C41" s="1272"/>
      <c r="D41" s="1272"/>
      <c r="E41" s="1272"/>
      <c r="F41" s="1272"/>
      <c r="G41" s="1272"/>
      <c r="H41" s="1273" t="s">
        <v>318</v>
      </c>
      <c r="I41" s="1273"/>
      <c r="J41" s="1274" t="s">
        <v>319</v>
      </c>
      <c r="K41" s="1275"/>
    </row>
    <row r="42" spans="2:11" s="828" customFormat="1" ht="20.100000000000001" customHeight="1">
      <c r="B42" s="1276" t="s">
        <v>520</v>
      </c>
      <c r="C42" s="1276"/>
      <c r="D42" s="1276"/>
      <c r="E42" s="1276"/>
      <c r="F42" s="1276"/>
      <c r="G42" s="1276"/>
      <c r="H42" s="1277"/>
      <c r="I42" s="1277"/>
      <c r="J42" s="1278"/>
      <c r="K42" s="1279"/>
    </row>
    <row r="43" spans="2:11" s="828" customFormat="1" ht="20.100000000000001" customHeight="1">
      <c r="B43" s="1280" t="s">
        <v>521</v>
      </c>
      <c r="C43" s="1280"/>
      <c r="D43" s="1280"/>
      <c r="E43" s="1280"/>
      <c r="F43" s="1280"/>
      <c r="G43" s="1280"/>
      <c r="H43" s="1281">
        <f>zestaw!H16</f>
        <v>0</v>
      </c>
      <c r="I43" s="1281"/>
      <c r="J43" s="1282">
        <f>zestaw!F16</f>
        <v>0</v>
      </c>
      <c r="K43" s="1283"/>
    </row>
    <row r="44" spans="2:11" ht="24" customHeight="1" thickBot="1">
      <c r="B44" s="834" t="s">
        <v>81</v>
      </c>
      <c r="C44" s="835" t="s">
        <v>82</v>
      </c>
      <c r="D44" s="836"/>
      <c r="E44" s="836"/>
      <c r="F44" s="836"/>
      <c r="G44" s="837"/>
      <c r="H44" s="837"/>
      <c r="I44" s="837"/>
      <c r="J44" s="837"/>
      <c r="K44" s="837"/>
    </row>
    <row r="45" spans="2:11" ht="38.25" customHeight="1" thickBot="1">
      <c r="B45" s="838"/>
      <c r="C45" s="1284" t="s">
        <v>407</v>
      </c>
      <c r="D45" s="1285"/>
      <c r="E45" s="1285"/>
      <c r="F45" s="1285"/>
      <c r="G45" s="1285"/>
      <c r="H45" s="1285"/>
      <c r="I45" s="1285"/>
      <c r="J45" s="1285"/>
      <c r="K45" s="1286"/>
    </row>
    <row r="46" spans="2:11" ht="54.75" customHeight="1">
      <c r="B46" s="1287" t="s">
        <v>399</v>
      </c>
      <c r="C46" s="1287"/>
      <c r="D46" s="1287"/>
      <c r="E46" s="839" t="s">
        <v>84</v>
      </c>
      <c r="F46" s="840"/>
      <c r="G46" s="841"/>
      <c r="H46" s="842"/>
      <c r="I46" s="842"/>
      <c r="J46" s="842"/>
      <c r="K46" s="842"/>
    </row>
    <row r="47" spans="2:11">
      <c r="B47" s="837"/>
      <c r="C47" s="843"/>
      <c r="D47" s="843"/>
      <c r="E47" s="843"/>
      <c r="F47" s="844"/>
      <c r="G47" s="843"/>
      <c r="H47" s="845" t="s">
        <v>83</v>
      </c>
      <c r="I47" s="845"/>
      <c r="J47" s="845"/>
      <c r="K47" s="845" t="s">
        <v>46</v>
      </c>
    </row>
    <row r="48" spans="2:11">
      <c r="B48" s="837"/>
      <c r="C48" s="837"/>
      <c r="D48" s="837"/>
      <c r="E48" s="837"/>
      <c r="F48" s="837"/>
      <c r="G48" s="837"/>
      <c r="H48" s="837"/>
      <c r="I48" s="837"/>
      <c r="J48" s="837"/>
      <c r="K48" s="837"/>
    </row>
    <row r="49" spans="2:11">
      <c r="B49" s="795"/>
      <c r="C49" s="795"/>
      <c r="D49" s="795"/>
      <c r="E49" s="795"/>
      <c r="F49" s="795"/>
      <c r="G49" s="795"/>
      <c r="H49" s="795"/>
      <c r="I49" s="795"/>
      <c r="J49" s="795"/>
      <c r="K49" s="795"/>
    </row>
    <row r="50" spans="2:11">
      <c r="B50" s="795"/>
      <c r="C50" s="795"/>
      <c r="D50" s="795"/>
      <c r="E50" s="795"/>
      <c r="F50" s="795"/>
      <c r="G50" s="795"/>
      <c r="H50" s="795"/>
      <c r="I50" s="795"/>
      <c r="J50" s="795"/>
      <c r="K50" s="795"/>
    </row>
    <row r="51" spans="2:11">
      <c r="B51" s="795"/>
      <c r="C51" s="795"/>
      <c r="D51" s="795"/>
      <c r="E51" s="795"/>
      <c r="F51" s="795"/>
      <c r="G51" s="795"/>
      <c r="H51" s="795"/>
      <c r="I51" s="795"/>
      <c r="J51" s="795"/>
      <c r="K51" s="795"/>
    </row>
  </sheetData>
  <sheetProtection algorithmName="SHA-512" hashValue="rwpI2txN3UkCdVLbVt1DEzIBmXsmv+ztsM+qWyxk8Fd5eN6AZ9aRUJBDVBIBQGmTg0NBgHD7wF8KLEPKCNRMFA==" saltValue="moSy/22fvvoO0Bhvs2rTzg==" spinCount="100000" sheet="1" objects="1" scenarios="1"/>
  <mergeCells count="63">
    <mergeCell ref="B43:G43"/>
    <mergeCell ref="H43:I43"/>
    <mergeCell ref="J43:K43"/>
    <mergeCell ref="C45:K45"/>
    <mergeCell ref="B46:D46"/>
    <mergeCell ref="D32:G32"/>
    <mergeCell ref="B41:G41"/>
    <mergeCell ref="H41:I41"/>
    <mergeCell ref="J41:K41"/>
    <mergeCell ref="B42:G42"/>
    <mergeCell ref="H42:I42"/>
    <mergeCell ref="J42:K42"/>
    <mergeCell ref="I29:I30"/>
    <mergeCell ref="J29:J30"/>
    <mergeCell ref="K29:K30"/>
    <mergeCell ref="I31:I32"/>
    <mergeCell ref="J31:J32"/>
    <mergeCell ref="K31:K32"/>
    <mergeCell ref="B26:B27"/>
    <mergeCell ref="C26:H26"/>
    <mergeCell ref="I26:I27"/>
    <mergeCell ref="J26:J27"/>
    <mergeCell ref="K26:K27"/>
    <mergeCell ref="C27:H27"/>
    <mergeCell ref="D17:G17"/>
    <mergeCell ref="D21:H21"/>
    <mergeCell ref="I24:I25"/>
    <mergeCell ref="J24:J25"/>
    <mergeCell ref="D22:H22"/>
    <mergeCell ref="I22:I23"/>
    <mergeCell ref="J22:J23"/>
    <mergeCell ref="J14:J15"/>
    <mergeCell ref="K14:K15"/>
    <mergeCell ref="I16:I17"/>
    <mergeCell ref="J16:J17"/>
    <mergeCell ref="K16:K17"/>
    <mergeCell ref="K1:K2"/>
    <mergeCell ref="B3:K3"/>
    <mergeCell ref="B4:K4"/>
    <mergeCell ref="B5:I5"/>
    <mergeCell ref="B6:K6"/>
    <mergeCell ref="K22:K23"/>
    <mergeCell ref="D23:G23"/>
    <mergeCell ref="D24:G25"/>
    <mergeCell ref="H24:H25"/>
    <mergeCell ref="B8:K8"/>
    <mergeCell ref="I9:J9"/>
    <mergeCell ref="K9:K10"/>
    <mergeCell ref="C12:H12"/>
    <mergeCell ref="I12:I13"/>
    <mergeCell ref="J12:J13"/>
    <mergeCell ref="K12:K13"/>
    <mergeCell ref="C13:H13"/>
    <mergeCell ref="D9:E9"/>
    <mergeCell ref="F9:H9"/>
    <mergeCell ref="K24:K25"/>
    <mergeCell ref="I14:I15"/>
    <mergeCell ref="D37:H37"/>
    <mergeCell ref="D38:G38"/>
    <mergeCell ref="D39:G39"/>
    <mergeCell ref="K37:K38"/>
    <mergeCell ref="J37:J38"/>
    <mergeCell ref="I37:I38"/>
  </mergeCells>
  <printOptions horizontalCentered="1"/>
  <pageMargins left="0.90052083333333333" right="0.39370078740157483" top="0.98425196850393704" bottom="0.98425196850393704" header="0.51181102362204722" footer="0.51181102362204722"/>
  <pageSetup paperSize="9" scale="82" orientation="portrait" r:id="rId1"/>
  <headerFooter alignWithMargins="0">
    <oddFooter xml:space="preserve">&amp;L&amp;7CEA-arkusz organizacyjny na rok szkolny 2021/22,  nr teczki &amp;F </oddFooter>
  </headerFooter>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0"/>
    <pageSetUpPr fitToPage="1"/>
  </sheetPr>
  <dimension ref="A1:L57"/>
  <sheetViews>
    <sheetView view="pageBreakPreview" topLeftCell="A20" zoomScaleNormal="100" zoomScaleSheetLayoutView="100" workbookViewId="0">
      <selection activeCell="H20" sqref="H20"/>
    </sheetView>
  </sheetViews>
  <sheetFormatPr defaultColWidth="10" defaultRowHeight="14.25"/>
  <cols>
    <col min="1" max="1" width="1.5703125" style="876" customWidth="1"/>
    <col min="2" max="2" width="4.140625" style="876" customWidth="1"/>
    <col min="3" max="3" width="10" style="876" customWidth="1"/>
    <col min="4" max="4" width="18.85546875" style="876" customWidth="1"/>
    <col min="5" max="5" width="24.42578125" style="876" customWidth="1"/>
    <col min="6" max="6" width="8.85546875" style="876" customWidth="1"/>
    <col min="7" max="7" width="23.28515625" style="876" customWidth="1"/>
    <col min="8" max="16384" width="10" style="876"/>
  </cols>
  <sheetData>
    <row r="1" spans="1:11" s="874" customFormat="1" ht="19.5" customHeight="1">
      <c r="A1" s="873"/>
      <c r="B1" s="1337" t="str">
        <f>wizyt!B6</f>
        <v>???</v>
      </c>
      <c r="C1" s="1337"/>
      <c r="D1" s="1337"/>
      <c r="E1" s="1337"/>
      <c r="F1" s="1337"/>
      <c r="G1" s="1337"/>
    </row>
    <row r="2" spans="1:11" ht="24.75" customHeight="1">
      <c r="A2" s="875"/>
      <c r="B2" s="1338" t="s">
        <v>420</v>
      </c>
      <c r="C2" s="1338"/>
      <c r="D2" s="1338"/>
      <c r="E2" s="1338"/>
      <c r="F2" s="1338"/>
      <c r="G2" s="932" t="str">
        <f>wizyt!H3</f>
        <v>2021/2022</v>
      </c>
    </row>
    <row r="3" spans="1:11" ht="13.5" customHeight="1">
      <c r="B3" s="877"/>
      <c r="C3" s="935" t="str">
        <f>wizyt!C3</f>
        <v>?</v>
      </c>
      <c r="D3" s="878"/>
      <c r="E3" s="879"/>
      <c r="F3" s="1339" t="s">
        <v>421</v>
      </c>
      <c r="G3" s="1339"/>
    </row>
    <row r="4" spans="1:11" ht="14.1" customHeight="1">
      <c r="B4" s="880">
        <v>1</v>
      </c>
      <c r="C4" s="881" t="s">
        <v>422</v>
      </c>
      <c r="D4" s="882"/>
      <c r="E4" s="883"/>
      <c r="F4" s="1332" t="s">
        <v>485</v>
      </c>
      <c r="G4" s="1300"/>
    </row>
    <row r="5" spans="1:11" ht="14.1" customHeight="1">
      <c r="B5" s="880">
        <v>2</v>
      </c>
      <c r="C5" s="881" t="s">
        <v>423</v>
      </c>
      <c r="D5" s="882"/>
      <c r="E5" s="883"/>
      <c r="F5" s="1332" t="s">
        <v>486</v>
      </c>
      <c r="G5" s="1300"/>
    </row>
    <row r="6" spans="1:11" ht="14.1" customHeight="1">
      <c r="B6" s="1340">
        <v>3</v>
      </c>
      <c r="C6" s="1342" t="s">
        <v>424</v>
      </c>
      <c r="D6" s="1343"/>
      <c r="E6" s="884" t="s">
        <v>425</v>
      </c>
      <c r="F6" s="1332" t="s">
        <v>487</v>
      </c>
      <c r="G6" s="1300"/>
    </row>
    <row r="7" spans="1:11" ht="14.1" customHeight="1">
      <c r="B7" s="1341"/>
      <c r="C7" s="1344"/>
      <c r="D7" s="1345"/>
      <c r="E7" s="884" t="s">
        <v>426</v>
      </c>
      <c r="F7" s="1332" t="s">
        <v>488</v>
      </c>
      <c r="G7" s="1300"/>
    </row>
    <row r="8" spans="1:11" ht="14.1" customHeight="1">
      <c r="B8" s="1340">
        <v>4</v>
      </c>
      <c r="C8" s="1342" t="s">
        <v>427</v>
      </c>
      <c r="D8" s="1343"/>
      <c r="E8" s="884" t="s">
        <v>428</v>
      </c>
      <c r="F8" s="1332" t="s">
        <v>458</v>
      </c>
      <c r="G8" s="1300"/>
    </row>
    <row r="9" spans="1:11" ht="14.1" customHeight="1">
      <c r="B9" s="1341"/>
      <c r="C9" s="1344"/>
      <c r="D9" s="1345"/>
      <c r="E9" s="884" t="s">
        <v>429</v>
      </c>
      <c r="F9" s="1332" t="s">
        <v>489</v>
      </c>
      <c r="G9" s="1300"/>
    </row>
    <row r="10" spans="1:11" ht="14.1" customHeight="1">
      <c r="B10" s="880">
        <v>5</v>
      </c>
      <c r="C10" s="881" t="s">
        <v>430</v>
      </c>
      <c r="D10" s="882"/>
      <c r="E10" s="883"/>
      <c r="F10" s="1332" t="s">
        <v>458</v>
      </c>
      <c r="G10" s="1300"/>
    </row>
    <row r="11" spans="1:11" ht="14.1" customHeight="1">
      <c r="B11" s="880">
        <v>6</v>
      </c>
      <c r="C11" s="1334" t="s">
        <v>431</v>
      </c>
      <c r="D11" s="1335"/>
      <c r="E11" s="1336"/>
      <c r="F11" s="1332" t="s">
        <v>458</v>
      </c>
      <c r="G11" s="1300"/>
    </row>
    <row r="12" spans="1:11" ht="14.1" customHeight="1">
      <c r="B12" s="880">
        <v>7</v>
      </c>
      <c r="C12" s="1327" t="s">
        <v>432</v>
      </c>
      <c r="D12" s="1328"/>
      <c r="E12" s="1329"/>
      <c r="F12" s="1330" t="s">
        <v>458</v>
      </c>
      <c r="G12" s="1331"/>
    </row>
    <row r="13" spans="1:11" ht="14.1" customHeight="1">
      <c r="B13" s="880">
        <v>8</v>
      </c>
      <c r="C13" s="1327"/>
      <c r="D13" s="1328"/>
      <c r="E13" s="1329"/>
      <c r="F13" s="1332"/>
      <c r="G13" s="1300"/>
      <c r="J13" s="885"/>
      <c r="K13" s="885"/>
    </row>
    <row r="14" spans="1:11" ht="14.1" customHeight="1">
      <c r="B14" s="880">
        <v>9</v>
      </c>
      <c r="C14" s="1327"/>
      <c r="D14" s="1328"/>
      <c r="E14" s="1329"/>
      <c r="F14" s="1333"/>
      <c r="G14" s="1333"/>
    </row>
    <row r="15" spans="1:11" ht="14.1" customHeight="1">
      <c r="B15" s="886"/>
      <c r="C15" s="1327"/>
      <c r="D15" s="1328"/>
      <c r="E15" s="1329"/>
      <c r="F15" s="1300"/>
      <c r="G15" s="1300"/>
    </row>
    <row r="16" spans="1:11" ht="9" customHeight="1"/>
    <row r="17" spans="1:12" s="887" customFormat="1" ht="24.75" customHeight="1">
      <c r="B17" s="1301" t="s">
        <v>433</v>
      </c>
      <c r="C17" s="1301"/>
      <c r="D17" s="1301"/>
      <c r="E17" s="1301"/>
      <c r="F17" s="1301"/>
      <c r="G17" s="1301"/>
      <c r="L17" s="888"/>
    </row>
    <row r="18" spans="1:12" s="887" customFormat="1" ht="24.75" customHeight="1">
      <c r="B18" s="1302" t="s">
        <v>434</v>
      </c>
      <c r="C18" s="1303"/>
      <c r="D18" s="1303"/>
      <c r="E18" s="1304"/>
      <c r="F18" s="889" t="s">
        <v>435</v>
      </c>
      <c r="G18" s="890" t="s">
        <v>436</v>
      </c>
      <c r="L18" s="888"/>
    </row>
    <row r="19" spans="1:12" ht="15">
      <c r="B19" s="1305" t="s">
        <v>512</v>
      </c>
      <c r="C19" s="1306"/>
      <c r="D19" s="1307"/>
      <c r="E19" s="891" t="s">
        <v>490</v>
      </c>
      <c r="F19" s="892">
        <f>SUM(F20:F22)</f>
        <v>3</v>
      </c>
      <c r="G19" s="893"/>
    </row>
    <row r="20" spans="1:12" ht="12.95" customHeight="1">
      <c r="B20" s="1320" t="s">
        <v>437</v>
      </c>
      <c r="C20" s="1323" t="s">
        <v>438</v>
      </c>
      <c r="D20" s="1324"/>
      <c r="E20" s="894" t="s">
        <v>337</v>
      </c>
      <c r="F20" s="895">
        <v>1</v>
      </c>
      <c r="G20" s="893"/>
    </row>
    <row r="21" spans="1:12" ht="12.95" customHeight="1">
      <c r="B21" s="1321"/>
      <c r="C21" s="1325"/>
      <c r="D21" s="1326"/>
      <c r="E21" s="896"/>
      <c r="F21" s="897">
        <v>2</v>
      </c>
      <c r="G21" s="893"/>
    </row>
    <row r="22" spans="1:12" ht="12.95" customHeight="1">
      <c r="B22" s="1322"/>
      <c r="C22" s="1325"/>
      <c r="D22" s="1326"/>
      <c r="E22" s="896"/>
      <c r="F22" s="898"/>
      <c r="G22" s="893"/>
    </row>
    <row r="23" spans="1:12" ht="18.75" customHeight="1">
      <c r="B23" s="1305" t="s">
        <v>513</v>
      </c>
      <c r="C23" s="1306"/>
      <c r="D23" s="1307"/>
      <c r="E23" s="891" t="s">
        <v>337</v>
      </c>
      <c r="F23" s="892">
        <f>SUM(F24:F28)-F25</f>
        <v>3</v>
      </c>
      <c r="G23" s="893"/>
    </row>
    <row r="24" spans="1:12" ht="12.95" customHeight="1">
      <c r="B24" s="1308" t="s">
        <v>439</v>
      </c>
      <c r="C24" s="1309" t="s">
        <v>438</v>
      </c>
      <c r="D24" s="1310"/>
      <c r="E24" s="891" t="s">
        <v>337</v>
      </c>
      <c r="F24" s="899">
        <v>2</v>
      </c>
      <c r="G24" s="893"/>
    </row>
    <row r="25" spans="1:12" ht="12.95" customHeight="1">
      <c r="B25" s="1308"/>
      <c r="C25" s="1311" t="s">
        <v>526</v>
      </c>
      <c r="D25" s="1310"/>
      <c r="E25" s="891" t="s">
        <v>337</v>
      </c>
      <c r="F25" s="900">
        <v>1</v>
      </c>
      <c r="G25" s="893"/>
    </row>
    <row r="26" spans="1:12" ht="12.95" customHeight="1">
      <c r="B26" s="1308"/>
      <c r="C26" s="1312"/>
      <c r="D26" s="1312"/>
      <c r="E26" s="891" t="s">
        <v>337</v>
      </c>
      <c r="F26" s="900">
        <v>1</v>
      </c>
      <c r="G26" s="893"/>
    </row>
    <row r="27" spans="1:12" ht="12.95" customHeight="1">
      <c r="B27" s="1308"/>
      <c r="C27" s="1313"/>
      <c r="D27" s="1314"/>
      <c r="E27" s="891" t="s">
        <v>337</v>
      </c>
      <c r="F27" s="900"/>
      <c r="G27" s="893"/>
    </row>
    <row r="28" spans="1:12" ht="12.95" customHeight="1">
      <c r="B28" s="1308"/>
      <c r="C28" s="1315"/>
      <c r="D28" s="1315"/>
      <c r="E28" s="894"/>
      <c r="F28" s="901"/>
      <c r="G28" s="902"/>
    </row>
    <row r="29" spans="1:12" ht="21.95" customHeight="1">
      <c r="B29" s="874"/>
      <c r="C29" s="903"/>
      <c r="D29" s="904"/>
      <c r="E29" s="905" t="s">
        <v>440</v>
      </c>
      <c r="F29" s="906">
        <f>F19+F23</f>
        <v>6</v>
      </c>
      <c r="G29" s="907" t="s">
        <v>441</v>
      </c>
    </row>
    <row r="30" spans="1:12" ht="15" customHeight="1">
      <c r="C30" s="1316" t="s">
        <v>442</v>
      </c>
      <c r="D30" s="1317"/>
      <c r="E30" s="1317"/>
      <c r="F30" s="908">
        <f>F25+F19</f>
        <v>4</v>
      </c>
      <c r="G30" s="909" t="s">
        <v>441</v>
      </c>
    </row>
    <row r="31" spans="1:12" ht="15" customHeight="1">
      <c r="B31" s="910" t="s">
        <v>411</v>
      </c>
      <c r="C31" s="911" t="s">
        <v>443</v>
      </c>
      <c r="D31" s="875"/>
      <c r="E31" s="875"/>
      <c r="F31" s="912"/>
      <c r="G31" s="913"/>
    </row>
    <row r="32" spans="1:12" ht="28.5" customHeight="1">
      <c r="A32" s="914"/>
      <c r="B32" s="1318" t="s">
        <v>444</v>
      </c>
      <c r="C32" s="1318"/>
      <c r="D32" s="1318"/>
      <c r="E32" s="1318"/>
      <c r="F32" s="1318"/>
      <c r="G32" s="1318"/>
    </row>
    <row r="33" spans="1:7" ht="15" customHeight="1">
      <c r="A33" s="914"/>
      <c r="B33" s="1319" t="s">
        <v>445</v>
      </c>
      <c r="C33" s="1319"/>
      <c r="D33" s="1319"/>
      <c r="E33" s="915" t="s">
        <v>446</v>
      </c>
      <c r="F33" s="916"/>
      <c r="G33" s="916"/>
    </row>
    <row r="34" spans="1:7" ht="12.95" customHeight="1">
      <c r="B34" s="1291" t="s">
        <v>447</v>
      </c>
      <c r="C34" s="1292"/>
      <c r="D34" s="1293"/>
      <c r="E34" s="917">
        <f>$F$29*3</f>
        <v>18</v>
      </c>
      <c r="F34" s="1294"/>
      <c r="G34" s="1295"/>
    </row>
    <row r="35" spans="1:7" ht="12.95" customHeight="1">
      <c r="B35" s="1291" t="s">
        <v>448</v>
      </c>
      <c r="C35" s="1292"/>
      <c r="D35" s="1293"/>
      <c r="E35" s="917">
        <f>$F$29*7</f>
        <v>42</v>
      </c>
      <c r="F35" s="1294"/>
      <c r="G35" s="1295"/>
    </row>
    <row r="36" spans="1:7" ht="12.95" customHeight="1">
      <c r="B36" s="1291" t="s">
        <v>449</v>
      </c>
      <c r="C36" s="1292"/>
      <c r="D36" s="1293"/>
      <c r="E36" s="917">
        <f>$F$29*14</f>
        <v>84</v>
      </c>
      <c r="F36" s="1294"/>
      <c r="G36" s="1295"/>
    </row>
    <row r="37" spans="1:7" ht="12.95" customHeight="1">
      <c r="B37" s="1291" t="s">
        <v>450</v>
      </c>
      <c r="C37" s="1292"/>
      <c r="D37" s="1293"/>
      <c r="E37" s="917">
        <f>$F$29*18</f>
        <v>108</v>
      </c>
      <c r="F37" s="1294"/>
      <c r="G37" s="1295"/>
    </row>
    <row r="38" spans="1:7" ht="12.95" customHeight="1">
      <c r="B38" s="1291" t="s">
        <v>451</v>
      </c>
      <c r="C38" s="1292"/>
      <c r="D38" s="1293"/>
      <c r="E38" s="917">
        <f>$F$29*20</f>
        <v>120</v>
      </c>
      <c r="F38" s="1294"/>
      <c r="G38" s="1295"/>
    </row>
    <row r="39" spans="1:7" ht="12.95" customHeight="1">
      <c r="B39" s="1291" t="s">
        <v>452</v>
      </c>
      <c r="C39" s="1292"/>
      <c r="D39" s="1293"/>
      <c r="E39" s="917">
        <f>$F$29*22</f>
        <v>132</v>
      </c>
      <c r="F39" s="1294"/>
      <c r="G39" s="1295"/>
    </row>
    <row r="40" spans="1:7" ht="12.95" customHeight="1">
      <c r="B40" s="1291" t="s">
        <v>453</v>
      </c>
      <c r="C40" s="1292"/>
      <c r="D40" s="1293"/>
      <c r="E40" s="917">
        <f>$F$29*30</f>
        <v>180</v>
      </c>
      <c r="F40" s="1294"/>
      <c r="G40" s="1295"/>
    </row>
    <row r="41" spans="1:7" ht="18" customHeight="1">
      <c r="B41" s="875"/>
      <c r="C41" s="875"/>
      <c r="D41" s="875"/>
      <c r="E41" s="875"/>
      <c r="F41" s="875"/>
      <c r="G41" s="875"/>
    </row>
    <row r="42" spans="1:7" ht="15" customHeight="1">
      <c r="B42" s="1299" t="s">
        <v>454</v>
      </c>
      <c r="C42" s="1299"/>
      <c r="D42" s="1299"/>
      <c r="E42" s="1299"/>
      <c r="F42" s="1299"/>
      <c r="G42" s="1299"/>
    </row>
    <row r="43" spans="1:7" ht="15" customHeight="1">
      <c r="B43" s="1296" t="s">
        <v>455</v>
      </c>
      <c r="C43" s="1297"/>
      <c r="D43" s="1297"/>
      <c r="E43" s="1298"/>
      <c r="F43" s="918" t="s">
        <v>456</v>
      </c>
      <c r="G43" s="919" t="s">
        <v>457</v>
      </c>
    </row>
    <row r="44" spans="1:7" ht="12.95" customHeight="1">
      <c r="B44" s="920">
        <v>1</v>
      </c>
      <c r="C44" s="1288"/>
      <c r="D44" s="1289"/>
      <c r="E44" s="1290"/>
      <c r="F44" s="921"/>
      <c r="G44" s="922"/>
    </row>
    <row r="45" spans="1:7" ht="12.95" customHeight="1">
      <c r="B45" s="920">
        <v>2</v>
      </c>
      <c r="C45" s="1288"/>
      <c r="D45" s="1289"/>
      <c r="E45" s="1290"/>
      <c r="F45" s="921"/>
      <c r="G45" s="922"/>
    </row>
    <row r="46" spans="1:7" ht="12.95" customHeight="1">
      <c r="B46" s="920">
        <v>3</v>
      </c>
      <c r="C46" s="1288"/>
      <c r="D46" s="1289"/>
      <c r="E46" s="1290"/>
      <c r="F46" s="921"/>
      <c r="G46" s="923"/>
    </row>
    <row r="47" spans="1:7" ht="12.95" customHeight="1">
      <c r="B47" s="920">
        <v>4</v>
      </c>
      <c r="C47" s="1288"/>
      <c r="D47" s="1289"/>
      <c r="E47" s="1290"/>
      <c r="F47" s="921"/>
      <c r="G47" s="924"/>
    </row>
    <row r="48" spans="1:7" ht="12.95" customHeight="1">
      <c r="B48" s="920"/>
      <c r="C48" s="1288"/>
      <c r="D48" s="1289"/>
      <c r="E48" s="1290"/>
      <c r="F48" s="921"/>
      <c r="G48" s="925"/>
    </row>
    <row r="49" spans="2:7" ht="12.95" customHeight="1">
      <c r="B49" s="920"/>
      <c r="C49" s="1288"/>
      <c r="D49" s="1289"/>
      <c r="E49" s="1290"/>
      <c r="F49" s="926"/>
      <c r="G49" s="927"/>
    </row>
    <row r="50" spans="2:7" ht="12.95" customHeight="1">
      <c r="B50" s="920"/>
      <c r="C50" s="1288"/>
      <c r="D50" s="1289"/>
      <c r="E50" s="1290"/>
      <c r="F50" s="921"/>
      <c r="G50" s="925"/>
    </row>
    <row r="51" spans="2:7" ht="12.95" customHeight="1">
      <c r="B51" s="920"/>
      <c r="C51" s="1288"/>
      <c r="D51" s="1289"/>
      <c r="E51" s="1290"/>
      <c r="F51" s="926"/>
      <c r="G51" s="927"/>
    </row>
    <row r="52" spans="2:7" ht="15">
      <c r="B52" s="928" t="s">
        <v>411</v>
      </c>
      <c r="C52" s="929" t="s">
        <v>459</v>
      </c>
      <c r="D52" s="875"/>
      <c r="E52" s="875"/>
      <c r="F52" s="930">
        <f>SUM(F44:F51)</f>
        <v>0</v>
      </c>
      <c r="G52" s="875" t="s">
        <v>460</v>
      </c>
    </row>
    <row r="53" spans="2:7">
      <c r="B53" s="873"/>
      <c r="C53" s="931"/>
      <c r="D53" s="875"/>
      <c r="E53" s="875"/>
      <c r="F53" s="875"/>
      <c r="G53" s="875"/>
    </row>
    <row r="54" spans="2:7" ht="3.75" customHeight="1">
      <c r="B54" s="875"/>
      <c r="C54" s="875"/>
      <c r="D54" s="875"/>
      <c r="E54" s="875"/>
      <c r="F54" s="875"/>
      <c r="G54" s="875"/>
    </row>
    <row r="55" spans="2:7" hidden="1">
      <c r="B55" s="875"/>
      <c r="C55" s="875"/>
      <c r="D55" s="875"/>
      <c r="E55" s="875"/>
      <c r="F55" s="875"/>
      <c r="G55" s="875"/>
    </row>
    <row r="56" spans="2:7" hidden="1">
      <c r="B56" s="875"/>
      <c r="C56" s="875"/>
      <c r="D56" s="875"/>
      <c r="E56" s="875"/>
      <c r="F56" s="875"/>
      <c r="G56" s="875"/>
    </row>
    <row r="57" spans="2:7">
      <c r="B57" s="875"/>
      <c r="C57" s="875"/>
      <c r="D57" s="875"/>
      <c r="E57" s="875"/>
      <c r="F57" s="875"/>
      <c r="G57" s="875"/>
    </row>
  </sheetData>
  <sheetProtection algorithmName="SHA-512" hashValue="E4HGSuy5VwRqEY9Py487HSKnnjAINmxRCwb9xllC7nNnbclroXuXFZjfjEqlRWT3mbvah40+WnPhXqwsCmKA7g==" saltValue="whDSn5EsF/MMYh0BhPtEsA==" spinCount="100000" sheet="1" objects="1" scenarios="1"/>
  <mergeCells count="65">
    <mergeCell ref="C11:E11"/>
    <mergeCell ref="F11:G11"/>
    <mergeCell ref="B1:G1"/>
    <mergeCell ref="B2:F2"/>
    <mergeCell ref="F3:G3"/>
    <mergeCell ref="F4:G4"/>
    <mergeCell ref="F5:G5"/>
    <mergeCell ref="B6:B7"/>
    <mergeCell ref="C6:D7"/>
    <mergeCell ref="F6:G6"/>
    <mergeCell ref="F7:G7"/>
    <mergeCell ref="B8:B9"/>
    <mergeCell ref="C8:D9"/>
    <mergeCell ref="F8:G8"/>
    <mergeCell ref="F9:G9"/>
    <mergeCell ref="F10:G10"/>
    <mergeCell ref="F12:G12"/>
    <mergeCell ref="C13:E13"/>
    <mergeCell ref="F13:G13"/>
    <mergeCell ref="C14:E14"/>
    <mergeCell ref="F14:G14"/>
    <mergeCell ref="B20:B22"/>
    <mergeCell ref="C20:D20"/>
    <mergeCell ref="C21:D21"/>
    <mergeCell ref="C22:D22"/>
    <mergeCell ref="C12:E12"/>
    <mergeCell ref="C15:E15"/>
    <mergeCell ref="F15:G15"/>
    <mergeCell ref="B17:G17"/>
    <mergeCell ref="B18:E18"/>
    <mergeCell ref="B19:D19"/>
    <mergeCell ref="B35:D35"/>
    <mergeCell ref="F35:G35"/>
    <mergeCell ref="B23:D23"/>
    <mergeCell ref="B24:B28"/>
    <mergeCell ref="C24:D24"/>
    <mergeCell ref="C25:D25"/>
    <mergeCell ref="C26:D26"/>
    <mergeCell ref="C27:D27"/>
    <mergeCell ref="C28:D28"/>
    <mergeCell ref="C30:E30"/>
    <mergeCell ref="B32:G32"/>
    <mergeCell ref="B33:D33"/>
    <mergeCell ref="B34:D34"/>
    <mergeCell ref="F34:G34"/>
    <mergeCell ref="B43:E43"/>
    <mergeCell ref="B36:D36"/>
    <mergeCell ref="F36:G36"/>
    <mergeCell ref="B37:D37"/>
    <mergeCell ref="F37:G37"/>
    <mergeCell ref="B38:D38"/>
    <mergeCell ref="F38:G38"/>
    <mergeCell ref="B39:D39"/>
    <mergeCell ref="F39:G39"/>
    <mergeCell ref="B40:D40"/>
    <mergeCell ref="F40:G40"/>
    <mergeCell ref="B42:G42"/>
    <mergeCell ref="C50:E50"/>
    <mergeCell ref="C51:E51"/>
    <mergeCell ref="C44:E44"/>
    <mergeCell ref="C45:E45"/>
    <mergeCell ref="C46:E46"/>
    <mergeCell ref="C47:E47"/>
    <mergeCell ref="C48:E48"/>
    <mergeCell ref="C49:E49"/>
  </mergeCells>
  <printOptions horizontalCentered="1" verticalCentered="1"/>
  <pageMargins left="0.98425196850393704" right="0.19685039370078741" top="0.59055118110236227" bottom="0.78740157480314965" header="0.51181102362204722" footer="0.47244094488188981"/>
  <pageSetup paperSize="9" scale="99" orientation="portrait" verticalDpi="300" r:id="rId1"/>
  <headerFooter alignWithMargins="0">
    <oddHeader>&amp;L&amp;W</oddHeader>
    <oddFooter>&amp;L&amp;7CEA - arkusz organizacyjny na rok szkolny 2021/22, nr teczki: &amp;F</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FFCC99"/>
  </sheetPr>
  <dimension ref="B1:H11"/>
  <sheetViews>
    <sheetView showGridLines="0" view="pageBreakPreview" topLeftCell="A7" zoomScaleNormal="100" zoomScaleSheetLayoutView="100" workbookViewId="0">
      <selection activeCell="E11" sqref="E11"/>
    </sheetView>
  </sheetViews>
  <sheetFormatPr defaultRowHeight="12.75"/>
  <cols>
    <col min="1" max="1" width="3.5703125" customWidth="1"/>
    <col min="2" max="2" width="4.7109375" customWidth="1"/>
    <col min="3" max="3" width="16.28515625" customWidth="1"/>
    <col min="4" max="4" width="14.7109375" customWidth="1"/>
    <col min="5" max="5" width="57.42578125" customWidth="1"/>
    <col min="8" max="8" width="18.42578125" customWidth="1"/>
  </cols>
  <sheetData>
    <row r="1" spans="2:8">
      <c r="G1" s="952">
        <f>wizyt!B1</f>
        <v>0</v>
      </c>
      <c r="H1" s="953" t="str">
        <f>wizyt!D1</f>
        <v>?</v>
      </c>
    </row>
    <row r="2" spans="2:8" ht="15.75">
      <c r="B2" s="1346" t="str">
        <f>wizyt!C3</f>
        <v>?</v>
      </c>
      <c r="C2" s="1347"/>
      <c r="E2" s="954" t="s">
        <v>468</v>
      </c>
    </row>
    <row r="3" spans="2:8" ht="15.75">
      <c r="B3" s="955"/>
      <c r="C3" s="1348" t="s">
        <v>469</v>
      </c>
      <c r="D3" s="1348"/>
      <c r="E3" s="1348"/>
      <c r="F3" s="1348"/>
      <c r="G3" s="1348"/>
      <c r="H3" s="955" t="str">
        <f>wizyt!H3</f>
        <v>2021/2022</v>
      </c>
    </row>
    <row r="5" spans="2:8" ht="31.5" customHeight="1">
      <c r="B5" s="956" t="s">
        <v>2</v>
      </c>
      <c r="C5" s="956" t="s">
        <v>457</v>
      </c>
      <c r="D5" s="956" t="s">
        <v>470</v>
      </c>
      <c r="E5" s="956" t="s">
        <v>471</v>
      </c>
      <c r="F5" s="956" t="s">
        <v>472</v>
      </c>
      <c r="G5" s="956" t="s">
        <v>473</v>
      </c>
      <c r="H5" s="956" t="s">
        <v>474</v>
      </c>
    </row>
    <row r="6" spans="2:8" s="959" customFormat="1" ht="66" customHeight="1">
      <c r="B6" s="957"/>
      <c r="C6" s="1025"/>
      <c r="D6" s="958"/>
      <c r="E6" s="1026"/>
      <c r="F6" s="957"/>
      <c r="G6" s="957"/>
      <c r="H6" s="1026"/>
    </row>
    <row r="7" spans="2:8" s="959" customFormat="1" ht="66" customHeight="1">
      <c r="B7" s="957"/>
      <c r="C7" s="1025"/>
      <c r="D7" s="958"/>
      <c r="E7" s="1026"/>
      <c r="F7" s="957"/>
      <c r="G7" s="957"/>
      <c r="H7" s="1026"/>
    </row>
    <row r="8" spans="2:8" s="959" customFormat="1" ht="66" customHeight="1">
      <c r="B8" s="957"/>
      <c r="C8" s="1025"/>
      <c r="D8" s="958"/>
      <c r="E8" s="1026"/>
      <c r="F8" s="957"/>
      <c r="G8" s="957"/>
      <c r="H8" s="1026"/>
    </row>
    <row r="9" spans="2:8" s="959" customFormat="1" ht="66" customHeight="1">
      <c r="B9" s="957"/>
      <c r="C9" s="1025"/>
      <c r="D9" s="958"/>
      <c r="E9" s="1026"/>
      <c r="F9" s="957"/>
      <c r="G9" s="957"/>
      <c r="H9" s="1026"/>
    </row>
    <row r="10" spans="2:8" s="959" customFormat="1" ht="66" customHeight="1">
      <c r="B10" s="957"/>
      <c r="C10" s="1025"/>
      <c r="D10" s="958"/>
      <c r="E10" s="1026"/>
      <c r="F10" s="957"/>
      <c r="G10" s="957"/>
      <c r="H10" s="1026"/>
    </row>
    <row r="11" spans="2:8" s="959" customFormat="1" ht="66" customHeight="1">
      <c r="B11" s="957"/>
      <c r="C11" s="1025"/>
      <c r="D11" s="958"/>
      <c r="E11" s="1026"/>
      <c r="F11" s="957"/>
      <c r="G11" s="957"/>
      <c r="H11" s="1026"/>
    </row>
  </sheetData>
  <sheetProtection algorithmName="SHA-512" hashValue="5yoQ1Q7FqBIlBac3E01xamOSOZbRb9C3cBlMunCj9dIFXuvxyjq/wuctzp2dimaoqn7Eglh6M4iYVyb+RKMhoA==" saltValue="Czb42CKzdAFEO/kOAo8KLA==" spinCount="100000" sheet="1" objects="1" scenarios="1" formatRows="0" insertRows="0" deleteRows="0"/>
  <mergeCells count="2">
    <mergeCell ref="B2:C2"/>
    <mergeCell ref="C3:G3"/>
  </mergeCells>
  <pageMargins left="0.7" right="0.7" top="0.75" bottom="0.75" header="0.3" footer="0.3"/>
  <pageSetup paperSize="9" orientation="landscape" horizontalDpi="0" verticalDpi="0" r:id="rId1"/>
  <headerFooter>
    <oddFooter xml:space="preserve">&amp;LCEA - arkusz organizacyjny na rok szkolny 2021/22   nr teczki: &amp;F </oddFooter>
  </headerFooter>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0600-000000000000}">
          <x14:formula1>
            <xm:f>słownik!$D$39:$D$49</xm:f>
          </x14:formula1>
          <xm:sqref>D6:D11</xm:sqref>
        </x14:dataValidation>
      </x14:dataValidations>
    </ext>
  </extLs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FFFF00"/>
  </sheetPr>
  <dimension ref="A1:AD412"/>
  <sheetViews>
    <sheetView view="pageBreakPreview" topLeftCell="A372" zoomScale="80" zoomScaleNormal="80" zoomScaleSheetLayoutView="80" workbookViewId="0">
      <selection activeCell="X329" sqref="X329:X336"/>
    </sheetView>
  </sheetViews>
  <sheetFormatPr defaultRowHeight="12.75"/>
  <cols>
    <col min="1" max="1" width="4.85546875" customWidth="1"/>
    <col min="2" max="2" width="5.85546875" customWidth="1"/>
    <col min="3" max="3" width="23.85546875" customWidth="1"/>
    <col min="4" max="4" width="6.5703125" customWidth="1"/>
    <col min="5" max="6" width="3.7109375" customWidth="1"/>
    <col min="7" max="7" width="23.5703125" customWidth="1"/>
    <col min="8" max="8" width="7.140625" customWidth="1"/>
    <col min="9" max="10" width="3.7109375" customWidth="1"/>
    <col min="11" max="11" width="7.42578125" customWidth="1"/>
    <col min="12" max="12" width="19.28515625" customWidth="1"/>
    <col min="13" max="13" width="18.140625" customWidth="1"/>
    <col min="14" max="18" width="6.28515625" customWidth="1"/>
    <col min="19" max="21" width="9.28515625" customWidth="1"/>
    <col min="22" max="22" width="7.42578125" customWidth="1"/>
    <col min="23" max="23" width="4.5703125" customWidth="1"/>
    <col min="24" max="24" width="19.42578125" customWidth="1"/>
    <col min="25" max="29" width="0" hidden="1" customWidth="1"/>
  </cols>
  <sheetData>
    <row r="1" spans="1:30" ht="16.5" customHeight="1">
      <c r="T1" s="938">
        <f>wizyt!B1</f>
        <v>0</v>
      </c>
      <c r="U1" s="938"/>
      <c r="V1" s="938"/>
      <c r="W1" s="937" t="str">
        <f>wizyt!D1</f>
        <v>?</v>
      </c>
      <c r="X1" s="937"/>
    </row>
    <row r="2" spans="1:30" ht="30.75" thickBot="1">
      <c r="A2" s="56"/>
      <c r="B2" s="56"/>
      <c r="C2" s="1403" t="str">
        <f>wizyt!C3</f>
        <v>?</v>
      </c>
      <c r="D2" s="1404"/>
      <c r="E2" s="194"/>
      <c r="F2" s="55"/>
      <c r="G2" s="424"/>
      <c r="H2" s="89"/>
      <c r="I2" s="89"/>
      <c r="J2" s="89"/>
      <c r="K2" s="89"/>
      <c r="L2" s="89"/>
      <c r="M2" s="89"/>
      <c r="N2" s="89"/>
      <c r="O2" s="89"/>
      <c r="P2" s="89"/>
      <c r="Q2" s="292"/>
      <c r="R2" s="292"/>
      <c r="S2" s="292"/>
      <c r="T2" s="423" t="s">
        <v>136</v>
      </c>
      <c r="U2" s="292" t="str">
        <f>wizyt!H3</f>
        <v>2021/2022</v>
      </c>
      <c r="V2" s="422"/>
      <c r="W2" s="93"/>
      <c r="X2" s="54"/>
      <c r="Y2" s="53"/>
      <c r="Z2" s="53"/>
      <c r="AA2" s="53"/>
      <c r="AB2" s="20"/>
      <c r="AC2" s="20"/>
      <c r="AD2" s="20"/>
    </row>
    <row r="3" spans="1:30" ht="127.5" customHeight="1">
      <c r="A3" s="694" t="s">
        <v>2</v>
      </c>
      <c r="B3" s="467" t="s">
        <v>196</v>
      </c>
      <c r="C3" s="71" t="s">
        <v>54</v>
      </c>
      <c r="D3" s="1009" t="s">
        <v>14</v>
      </c>
      <c r="E3" s="1009" t="s">
        <v>156</v>
      </c>
      <c r="F3" s="1010" t="s">
        <v>3</v>
      </c>
      <c r="G3" s="1004" t="s">
        <v>507</v>
      </c>
      <c r="H3" s="1005" t="s">
        <v>508</v>
      </c>
      <c r="I3" s="443" t="s">
        <v>0</v>
      </c>
      <c r="J3" s="443" t="s">
        <v>23</v>
      </c>
      <c r="K3" s="444" t="s">
        <v>193</v>
      </c>
      <c r="L3" s="445" t="s">
        <v>50</v>
      </c>
      <c r="M3" s="59" t="s">
        <v>229</v>
      </c>
      <c r="N3" s="1008" t="s">
        <v>4</v>
      </c>
      <c r="O3" s="1008" t="s">
        <v>5</v>
      </c>
      <c r="P3" s="1008" t="s">
        <v>6</v>
      </c>
      <c r="Q3" s="1008" t="s">
        <v>7</v>
      </c>
      <c r="R3" s="446" t="s">
        <v>183</v>
      </c>
      <c r="S3" s="59" t="s">
        <v>28</v>
      </c>
      <c r="T3" s="59" t="s">
        <v>1</v>
      </c>
      <c r="U3" s="59" t="s">
        <v>194</v>
      </c>
      <c r="V3" s="431" t="s">
        <v>195</v>
      </c>
      <c r="W3" s="447" t="s">
        <v>100</v>
      </c>
      <c r="X3" s="454" t="s">
        <v>57</v>
      </c>
      <c r="Y3" s="53"/>
      <c r="Z3" s="53"/>
      <c r="AA3" s="53"/>
      <c r="AB3" s="20"/>
      <c r="AC3" s="20"/>
      <c r="AD3" s="20"/>
    </row>
    <row r="4" spans="1:30" ht="13.5" thickBot="1">
      <c r="A4" s="188">
        <v>1</v>
      </c>
      <c r="B4" s="188">
        <v>2</v>
      </c>
      <c r="C4" s="188">
        <v>3</v>
      </c>
      <c r="D4" s="188">
        <v>4</v>
      </c>
      <c r="E4" s="188">
        <v>5</v>
      </c>
      <c r="F4" s="188">
        <v>6</v>
      </c>
      <c r="G4" s="188">
        <v>7</v>
      </c>
      <c r="H4" s="188">
        <v>8</v>
      </c>
      <c r="I4" s="188">
        <v>9</v>
      </c>
      <c r="J4" s="188">
        <v>10</v>
      </c>
      <c r="K4" s="188">
        <v>11</v>
      </c>
      <c r="L4" s="188">
        <v>12</v>
      </c>
      <c r="M4" s="188">
        <v>13</v>
      </c>
      <c r="N4" s="188">
        <v>14</v>
      </c>
      <c r="O4" s="188">
        <v>15</v>
      </c>
      <c r="P4" s="188">
        <v>16</v>
      </c>
      <c r="Q4" s="188">
        <v>17</v>
      </c>
      <c r="R4" s="188">
        <v>18</v>
      </c>
      <c r="S4" s="188">
        <v>19</v>
      </c>
      <c r="T4" s="188">
        <v>20</v>
      </c>
      <c r="U4" s="188">
        <v>21</v>
      </c>
      <c r="V4" s="188">
        <v>22</v>
      </c>
      <c r="W4" s="188">
        <v>23</v>
      </c>
      <c r="X4" s="188">
        <v>24</v>
      </c>
      <c r="Y4" s="415" t="s">
        <v>190</v>
      </c>
      <c r="Z4" s="156"/>
      <c r="AA4" s="156"/>
      <c r="AB4" s="416" t="s">
        <v>191</v>
      </c>
      <c r="AC4" s="656"/>
      <c r="AD4" s="656"/>
    </row>
    <row r="5" spans="1:30" ht="22.5" customHeight="1" thickTop="1" thickBot="1">
      <c r="A5" s="157"/>
      <c r="B5" s="456"/>
      <c r="C5" s="162" t="s">
        <v>10</v>
      </c>
      <c r="D5" s="158"/>
      <c r="E5" s="158"/>
      <c r="F5" s="158"/>
      <c r="G5" s="158"/>
      <c r="H5" s="158"/>
      <c r="I5" s="158"/>
      <c r="J5" s="158"/>
      <c r="K5" s="158"/>
      <c r="L5" s="158"/>
      <c r="M5" s="347"/>
      <c r="N5" s="158"/>
      <c r="O5" s="158"/>
      <c r="P5" s="158"/>
      <c r="Q5" s="158"/>
      <c r="R5" s="158"/>
      <c r="S5" s="280">
        <f>SUM(S6:S13)</f>
        <v>0</v>
      </c>
      <c r="T5" s="280"/>
      <c r="U5" s="159">
        <f>SUM(U6:U13)</f>
        <v>0</v>
      </c>
      <c r="V5" s="280">
        <f>SUM(V6:V13)</f>
        <v>0</v>
      </c>
      <c r="W5" s="94"/>
      <c r="X5" s="74" t="s">
        <v>47</v>
      </c>
      <c r="Y5" s="53"/>
      <c r="Z5" s="53"/>
      <c r="AA5" s="53"/>
      <c r="AB5" s="20"/>
      <c r="AC5" s="20"/>
      <c r="AD5" s="20"/>
    </row>
    <row r="6" spans="1:30" ht="15" customHeight="1" thickTop="1">
      <c r="A6" s="1352"/>
      <c r="B6" s="1353"/>
      <c r="C6" s="1356"/>
      <c r="D6" s="1353">
        <v>1567</v>
      </c>
      <c r="E6" s="1359"/>
      <c r="F6" s="1363"/>
      <c r="G6" s="1397"/>
      <c r="H6" s="297"/>
      <c r="I6" s="1363"/>
      <c r="J6" s="1400"/>
      <c r="K6" s="87"/>
      <c r="L6" s="73"/>
      <c r="M6" s="73"/>
      <c r="N6" s="344"/>
      <c r="O6" s="11"/>
      <c r="P6" s="11"/>
      <c r="Q6" s="11"/>
      <c r="R6" s="87"/>
      <c r="S6" s="1368">
        <f>SUM(N6:R13)</f>
        <v>0</v>
      </c>
      <c r="T6" s="1385"/>
      <c r="U6" s="1388">
        <f>IF((S6-T6)&gt;=0,S6-T6,0)</f>
        <v>0</v>
      </c>
      <c r="V6" s="1391">
        <f>IF(S6&lt;T6,S6,T6)/IF(T6=0,1,T6)</f>
        <v>0</v>
      </c>
      <c r="W6" s="1374" t="str">
        <f>IF(V6=1,"pe",IF(V6&gt;0,"ne",""))</f>
        <v/>
      </c>
      <c r="X6" s="1394"/>
      <c r="Y6" s="53">
        <v>1</v>
      </c>
      <c r="Z6" s="53" t="s">
        <v>175</v>
      </c>
      <c r="AA6" s="53" t="str">
        <f>$C$2</f>
        <v>?</v>
      </c>
      <c r="AB6" s="53">
        <v>1</v>
      </c>
      <c r="AC6" s="417">
        <f>C6</f>
        <v>0</v>
      </c>
      <c r="AD6" s="20"/>
    </row>
    <row r="7" spans="1:30" ht="15" customHeight="1">
      <c r="A7" s="1383"/>
      <c r="B7" s="1354"/>
      <c r="C7" s="1357"/>
      <c r="D7" s="1354"/>
      <c r="E7" s="1360"/>
      <c r="F7" s="1363"/>
      <c r="G7" s="1398"/>
      <c r="H7" s="1381"/>
      <c r="I7" s="1363"/>
      <c r="J7" s="1401"/>
      <c r="K7" s="85"/>
      <c r="L7" s="81"/>
      <c r="M7" s="81"/>
      <c r="N7" s="345"/>
      <c r="O7" s="9"/>
      <c r="P7" s="9"/>
      <c r="Q7" s="9"/>
      <c r="R7" s="88"/>
      <c r="S7" s="1369"/>
      <c r="T7" s="1386"/>
      <c r="U7" s="1389"/>
      <c r="V7" s="1392"/>
      <c r="W7" s="1375"/>
      <c r="X7" s="1395"/>
      <c r="Y7" s="53">
        <f>IF(L7=L6,0,1)</f>
        <v>0</v>
      </c>
      <c r="Z7" s="53" t="s">
        <v>175</v>
      </c>
      <c r="AA7" s="53" t="str">
        <f t="shared" ref="AA7:AA128" si="0">$C$2</f>
        <v>?</v>
      </c>
      <c r="AB7" s="53">
        <f>IF(M7=M6,0,1)</f>
        <v>0</v>
      </c>
      <c r="AC7" s="417">
        <f>AC6</f>
        <v>0</v>
      </c>
      <c r="AD7" s="20"/>
    </row>
    <row r="8" spans="1:30" ht="15" customHeight="1">
      <c r="A8" s="1383"/>
      <c r="B8" s="1354"/>
      <c r="C8" s="1357"/>
      <c r="D8" s="1354"/>
      <c r="E8" s="1360"/>
      <c r="F8" s="1363"/>
      <c r="G8" s="1398"/>
      <c r="H8" s="1381"/>
      <c r="I8" s="1363"/>
      <c r="J8" s="1401"/>
      <c r="K8" s="85"/>
      <c r="L8" s="81"/>
      <c r="M8" s="81"/>
      <c r="N8" s="345"/>
      <c r="O8" s="9"/>
      <c r="P8" s="9"/>
      <c r="Q8" s="9"/>
      <c r="R8" s="88"/>
      <c r="S8" s="1369"/>
      <c r="T8" s="1386"/>
      <c r="U8" s="1389"/>
      <c r="V8" s="1392"/>
      <c r="W8" s="1375"/>
      <c r="X8" s="1395"/>
      <c r="Y8" s="53">
        <f>IF(L8=L7,0,IF(L8=L6,0,1))</f>
        <v>0</v>
      </c>
      <c r="Z8" s="53" t="s">
        <v>175</v>
      </c>
      <c r="AA8" s="53" t="str">
        <f t="shared" si="0"/>
        <v>?</v>
      </c>
      <c r="AB8" s="53">
        <f>IF(M8=M7,0,IF(M8=M6,0,1))</f>
        <v>0</v>
      </c>
      <c r="AC8" s="417">
        <f t="shared" ref="AC8:AC13" si="1">AC7</f>
        <v>0</v>
      </c>
      <c r="AD8" s="20"/>
    </row>
    <row r="9" spans="1:30" ht="15" customHeight="1">
      <c r="A9" s="1383"/>
      <c r="B9" s="1354"/>
      <c r="C9" s="1357"/>
      <c r="D9" s="1354"/>
      <c r="E9" s="1360"/>
      <c r="F9" s="1363"/>
      <c r="G9" s="1398"/>
      <c r="H9" s="1381"/>
      <c r="I9" s="1363"/>
      <c r="J9" s="1401"/>
      <c r="K9" s="85"/>
      <c r="L9" s="81"/>
      <c r="M9" s="81"/>
      <c r="N9" s="345"/>
      <c r="O9" s="9"/>
      <c r="P9" s="9"/>
      <c r="Q9" s="9"/>
      <c r="R9" s="88"/>
      <c r="S9" s="1369"/>
      <c r="T9" s="1386"/>
      <c r="U9" s="1389"/>
      <c r="V9" s="1392"/>
      <c r="W9" s="1375"/>
      <c r="X9" s="1395"/>
      <c r="Y9" s="53">
        <f>IF(L9=L8,0,IF(L9=L7,0,IF(L9=L6,0,1)))</f>
        <v>0</v>
      </c>
      <c r="Z9" s="53" t="s">
        <v>175</v>
      </c>
      <c r="AA9" s="53" t="str">
        <f t="shared" si="0"/>
        <v>?</v>
      </c>
      <c r="AB9" s="53">
        <f>IF(M9=M8,0,IF(M9=M7,0,IF(M9=M6,0,1)))</f>
        <v>0</v>
      </c>
      <c r="AC9" s="417">
        <f t="shared" si="1"/>
        <v>0</v>
      </c>
      <c r="AD9" s="20"/>
    </row>
    <row r="10" spans="1:30" ht="15" customHeight="1">
      <c r="A10" s="1383"/>
      <c r="B10" s="1354"/>
      <c r="C10" s="1357"/>
      <c r="D10" s="1354"/>
      <c r="E10" s="1360"/>
      <c r="F10" s="1363"/>
      <c r="G10" s="1398"/>
      <c r="H10" s="1381"/>
      <c r="I10" s="1363"/>
      <c r="J10" s="1401"/>
      <c r="K10" s="85"/>
      <c r="L10" s="81"/>
      <c r="M10" s="81"/>
      <c r="N10" s="345"/>
      <c r="O10" s="9"/>
      <c r="P10" s="9"/>
      <c r="Q10" s="9"/>
      <c r="R10" s="88"/>
      <c r="S10" s="1369"/>
      <c r="T10" s="1386"/>
      <c r="U10" s="1389"/>
      <c r="V10" s="1392"/>
      <c r="W10" s="1375"/>
      <c r="X10" s="1395"/>
      <c r="Y10" s="53">
        <f>IF(L10=L9,0,IF(L10=L8,0,IF(L10=L7,0,IF(L10=L6,0,1))))</f>
        <v>0</v>
      </c>
      <c r="Z10" s="53" t="s">
        <v>175</v>
      </c>
      <c r="AA10" s="53" t="str">
        <f t="shared" si="0"/>
        <v>?</v>
      </c>
      <c r="AB10" s="53">
        <f>IF(M10=M9,0,IF(M10=M8,0,IF(M10=M7,0,IF(M10=M6,0,1))))</f>
        <v>0</v>
      </c>
      <c r="AC10" s="417">
        <f t="shared" si="1"/>
        <v>0</v>
      </c>
      <c r="AD10" s="20"/>
    </row>
    <row r="11" spans="1:30" ht="15" customHeight="1">
      <c r="A11" s="1383"/>
      <c r="B11" s="1354"/>
      <c r="C11" s="1357"/>
      <c r="D11" s="1354"/>
      <c r="E11" s="1360"/>
      <c r="F11" s="1363"/>
      <c r="G11" s="1398"/>
      <c r="H11" s="1381"/>
      <c r="I11" s="1363"/>
      <c r="J11" s="1401"/>
      <c r="K11" s="85"/>
      <c r="L11" s="81"/>
      <c r="M11" s="81"/>
      <c r="N11" s="345"/>
      <c r="O11" s="9"/>
      <c r="P11" s="9"/>
      <c r="Q11" s="9"/>
      <c r="R11" s="88"/>
      <c r="S11" s="1369"/>
      <c r="T11" s="1386"/>
      <c r="U11" s="1389"/>
      <c r="V11" s="1392"/>
      <c r="W11" s="1375"/>
      <c r="X11" s="1395"/>
      <c r="Y11" s="53">
        <f>IF(L11=L10,0,IF(L11=L9,0,IF(L11=L8,0,IF(L11=L7,0,IF(L11=L6,0,1)))))</f>
        <v>0</v>
      </c>
      <c r="Z11" s="53" t="s">
        <v>175</v>
      </c>
      <c r="AA11" s="53" t="str">
        <f t="shared" si="0"/>
        <v>?</v>
      </c>
      <c r="AB11" s="53">
        <f>IF(M11=M10,0,IF(M11=M9,0,IF(M11=M8,0,IF(M11=M7,0,IF(M11=M6,0,1)))))</f>
        <v>0</v>
      </c>
      <c r="AC11" s="417">
        <f t="shared" si="1"/>
        <v>0</v>
      </c>
      <c r="AD11" s="20"/>
    </row>
    <row r="12" spans="1:30" ht="15" customHeight="1">
      <c r="A12" s="1383"/>
      <c r="B12" s="1354"/>
      <c r="C12" s="1357"/>
      <c r="D12" s="1354"/>
      <c r="E12" s="1360"/>
      <c r="F12" s="1363"/>
      <c r="G12" s="1398"/>
      <c r="H12" s="1381"/>
      <c r="I12" s="1363"/>
      <c r="J12" s="1401"/>
      <c r="K12" s="85"/>
      <c r="L12" s="81"/>
      <c r="M12" s="81"/>
      <c r="N12" s="345"/>
      <c r="O12" s="9"/>
      <c r="P12" s="9"/>
      <c r="Q12" s="9"/>
      <c r="R12" s="88"/>
      <c r="S12" s="1369"/>
      <c r="T12" s="1386"/>
      <c r="U12" s="1389"/>
      <c r="V12" s="1392"/>
      <c r="W12" s="1375"/>
      <c r="X12" s="1395"/>
      <c r="Y12" s="53">
        <f>IF(L12=L11,0,IF(L12=L10,0,IF(L12=L9,0,IF(L12=L8,0,IF(L12=L7,0,IF(L12=L6,0,1))))))</f>
        <v>0</v>
      </c>
      <c r="Z12" s="53" t="s">
        <v>175</v>
      </c>
      <c r="AA12" s="53" t="str">
        <f t="shared" si="0"/>
        <v>?</v>
      </c>
      <c r="AB12" s="53">
        <f>IF(M12=M11,0,IF(M12=M10,0,IF(M12=M9,0,IF(M12=M8,0,IF(M12=M7,0,IF(M12=M6,0,1))))))</f>
        <v>0</v>
      </c>
      <c r="AC12" s="417">
        <f t="shared" si="1"/>
        <v>0</v>
      </c>
      <c r="AD12" s="20"/>
    </row>
    <row r="13" spans="1:30" ht="15" customHeight="1" thickBot="1">
      <c r="A13" s="1384"/>
      <c r="B13" s="1355"/>
      <c r="C13" s="1358"/>
      <c r="D13" s="1355"/>
      <c r="E13" s="1361"/>
      <c r="F13" s="1364"/>
      <c r="G13" s="1399"/>
      <c r="H13" s="1382"/>
      <c r="I13" s="1364"/>
      <c r="J13" s="1402"/>
      <c r="K13" s="150"/>
      <c r="L13" s="81"/>
      <c r="M13" s="83"/>
      <c r="N13" s="346"/>
      <c r="O13" s="10"/>
      <c r="P13" s="10"/>
      <c r="Q13" s="10"/>
      <c r="R13" s="86"/>
      <c r="S13" s="1370"/>
      <c r="T13" s="1387"/>
      <c r="U13" s="1390"/>
      <c r="V13" s="1393"/>
      <c r="W13" s="1376"/>
      <c r="X13" s="1396"/>
      <c r="Y13" s="53">
        <f>IF(L13=L12,0,IF(L13=L11,0,IF(L13=L10,0,IF(L13=L9,0,IF(L13=L8,0,IF(L13=L7,0,IF(L13=L6,0,1)))))))</f>
        <v>0</v>
      </c>
      <c r="Z13" s="53" t="s">
        <v>175</v>
      </c>
      <c r="AA13" s="53" t="str">
        <f t="shared" si="0"/>
        <v>?</v>
      </c>
      <c r="AB13" s="53">
        <f>IF(M13=M12,0,IF(M13=M11,0,IF(M13=M10,0,IF(M13=M9,0,IF(M13=M8,0,IF(M13=M7,0,IF(M13=M6,0,1)))))))</f>
        <v>0</v>
      </c>
      <c r="AC13" s="417">
        <f t="shared" si="1"/>
        <v>0</v>
      </c>
      <c r="AD13" s="20"/>
    </row>
    <row r="14" spans="1:30" ht="21.75" customHeight="1" thickTop="1" thickBot="1">
      <c r="A14" s="60"/>
      <c r="B14" s="62"/>
      <c r="C14" s="160" t="s">
        <v>340</v>
      </c>
      <c r="D14" s="226"/>
      <c r="E14" s="226"/>
      <c r="F14" s="226"/>
      <c r="G14" s="62"/>
      <c r="H14" s="226"/>
      <c r="I14" s="226"/>
      <c r="J14" s="226"/>
      <c r="K14" s="62"/>
      <c r="L14" s="62"/>
      <c r="M14" s="62"/>
      <c r="N14" s="62"/>
      <c r="O14" s="62"/>
      <c r="P14" s="62"/>
      <c r="Q14" s="62"/>
      <c r="R14" s="63"/>
      <c r="S14" s="281">
        <f>SUM(S15:S30)</f>
        <v>0</v>
      </c>
      <c r="T14" s="281"/>
      <c r="U14" s="151">
        <f>SUM(U15:U30)</f>
        <v>0</v>
      </c>
      <c r="V14" s="281">
        <f>SUM(V15:V30)</f>
        <v>0</v>
      </c>
      <c r="W14" s="96"/>
      <c r="X14" s="74" t="s">
        <v>47</v>
      </c>
      <c r="Y14" s="53"/>
      <c r="Z14" s="53"/>
      <c r="AA14" s="53" t="str">
        <f t="shared" si="0"/>
        <v>?</v>
      </c>
      <c r="AB14" s="20"/>
      <c r="AC14" s="20"/>
      <c r="AD14" s="20"/>
    </row>
    <row r="15" spans="1:30" ht="15" hidden="1" customHeight="1" thickTop="1" thickBot="1">
      <c r="A15" s="1352"/>
      <c r="B15" s="1353"/>
      <c r="C15" s="1356"/>
      <c r="D15" s="1353"/>
      <c r="E15" s="1359"/>
      <c r="F15" s="1362"/>
      <c r="G15" s="1365"/>
      <c r="H15" s="297"/>
      <c r="I15" s="1362"/>
      <c r="J15" s="1362"/>
      <c r="K15" s="87"/>
      <c r="L15" s="73"/>
      <c r="M15" s="73"/>
      <c r="N15" s="11"/>
      <c r="O15" s="11"/>
      <c r="P15" s="11"/>
      <c r="Q15" s="11"/>
      <c r="R15" s="87"/>
      <c r="S15" s="1368">
        <f>SUM(N15:R22)</f>
        <v>0</v>
      </c>
      <c r="T15" s="1385"/>
      <c r="U15" s="1388">
        <f>IF((S15-T15)&gt;=0,S15-T15,0)</f>
        <v>0</v>
      </c>
      <c r="V15" s="1391">
        <f>IF(S15&lt;T15,S15,T15)/IF(T15=0,1,T15)</f>
        <v>0</v>
      </c>
      <c r="W15" s="1374" t="str">
        <f>IF(V15=1,"pe",IF(V15&gt;0,"ne",""))</f>
        <v/>
      </c>
      <c r="X15" s="1349"/>
      <c r="Y15" s="53">
        <v>1</v>
      </c>
      <c r="Z15" s="53" t="s">
        <v>176</v>
      </c>
      <c r="AA15" s="53" t="str">
        <f t="shared" si="0"/>
        <v>?</v>
      </c>
      <c r="AB15" s="53">
        <v>1</v>
      </c>
      <c r="AC15" s="417">
        <f>C15</f>
        <v>0</v>
      </c>
      <c r="AD15" s="20"/>
    </row>
    <row r="16" spans="1:30" ht="15" hidden="1" customHeight="1" thickTop="1" thickBot="1">
      <c r="A16" s="1383"/>
      <c r="B16" s="1354"/>
      <c r="C16" s="1357"/>
      <c r="D16" s="1354"/>
      <c r="E16" s="1360"/>
      <c r="F16" s="1363"/>
      <c r="G16" s="1366"/>
      <c r="H16" s="1381"/>
      <c r="I16" s="1363"/>
      <c r="J16" s="1363"/>
      <c r="K16" s="88"/>
      <c r="L16" s="81"/>
      <c r="M16" s="81"/>
      <c r="N16" s="9"/>
      <c r="O16" s="9"/>
      <c r="P16" s="9"/>
      <c r="Q16" s="9"/>
      <c r="R16" s="88"/>
      <c r="S16" s="1369"/>
      <c r="T16" s="1386"/>
      <c r="U16" s="1389"/>
      <c r="V16" s="1392"/>
      <c r="W16" s="1375"/>
      <c r="X16" s="1349"/>
      <c r="Y16" s="53">
        <f>IF(L16=L15,0,1)</f>
        <v>0</v>
      </c>
      <c r="Z16" s="53" t="s">
        <v>176</v>
      </c>
      <c r="AA16" s="53" t="str">
        <f t="shared" si="0"/>
        <v>?</v>
      </c>
      <c r="AB16" s="53">
        <f>IF(M16=M15,0,1)</f>
        <v>0</v>
      </c>
      <c r="AC16" s="417">
        <f t="shared" ref="AC16:AC30" si="2">AC15</f>
        <v>0</v>
      </c>
      <c r="AD16" s="20"/>
    </row>
    <row r="17" spans="1:30" ht="15" hidden="1" customHeight="1" thickTop="1" thickBot="1">
      <c r="A17" s="1383"/>
      <c r="B17" s="1354"/>
      <c r="C17" s="1357"/>
      <c r="D17" s="1354"/>
      <c r="E17" s="1360"/>
      <c r="F17" s="1363"/>
      <c r="G17" s="1366"/>
      <c r="H17" s="1381"/>
      <c r="I17" s="1363"/>
      <c r="J17" s="1363"/>
      <c r="K17" s="88"/>
      <c r="L17" s="81"/>
      <c r="M17" s="81"/>
      <c r="N17" s="9"/>
      <c r="O17" s="9"/>
      <c r="P17" s="9"/>
      <c r="Q17" s="9"/>
      <c r="R17" s="88"/>
      <c r="S17" s="1369"/>
      <c r="T17" s="1386"/>
      <c r="U17" s="1389"/>
      <c r="V17" s="1392"/>
      <c r="W17" s="1375"/>
      <c r="X17" s="1349"/>
      <c r="Y17" s="53">
        <f>IF(L17=L16,0,IF(L17=L15,0,1))</f>
        <v>0</v>
      </c>
      <c r="Z17" s="53" t="s">
        <v>176</v>
      </c>
      <c r="AA17" s="53" t="str">
        <f t="shared" si="0"/>
        <v>?</v>
      </c>
      <c r="AB17" s="53">
        <f>IF(M17=M16,0,IF(M17=M15,0,1))</f>
        <v>0</v>
      </c>
      <c r="AC17" s="417">
        <f t="shared" si="2"/>
        <v>0</v>
      </c>
      <c r="AD17" s="20"/>
    </row>
    <row r="18" spans="1:30" ht="15" hidden="1" customHeight="1" thickTop="1" thickBot="1">
      <c r="A18" s="1383"/>
      <c r="B18" s="1354"/>
      <c r="C18" s="1357"/>
      <c r="D18" s="1354"/>
      <c r="E18" s="1360"/>
      <c r="F18" s="1363"/>
      <c r="G18" s="1366"/>
      <c r="H18" s="1381"/>
      <c r="I18" s="1363"/>
      <c r="J18" s="1363"/>
      <c r="K18" s="88"/>
      <c r="L18" s="81"/>
      <c r="M18" s="81"/>
      <c r="N18" s="9"/>
      <c r="O18" s="9"/>
      <c r="P18" s="9"/>
      <c r="Q18" s="9"/>
      <c r="R18" s="88"/>
      <c r="S18" s="1369"/>
      <c r="T18" s="1386"/>
      <c r="U18" s="1389"/>
      <c r="V18" s="1392"/>
      <c r="W18" s="1375"/>
      <c r="X18" s="1349"/>
      <c r="Y18" s="53">
        <f>IF(L18=L17,0,IF(L18=L16,0,IF(L18=L15,0,1)))</f>
        <v>0</v>
      </c>
      <c r="Z18" s="53" t="s">
        <v>176</v>
      </c>
      <c r="AA18" s="53" t="str">
        <f t="shared" si="0"/>
        <v>?</v>
      </c>
      <c r="AB18" s="53">
        <f>IF(M18=M17,0,IF(M18=M16,0,IF(M18=M15,0,1)))</f>
        <v>0</v>
      </c>
      <c r="AC18" s="417">
        <f t="shared" si="2"/>
        <v>0</v>
      </c>
      <c r="AD18" s="20"/>
    </row>
    <row r="19" spans="1:30" ht="15" hidden="1" customHeight="1" thickTop="1" thickBot="1">
      <c r="A19" s="1383"/>
      <c r="B19" s="1354"/>
      <c r="C19" s="1357"/>
      <c r="D19" s="1354"/>
      <c r="E19" s="1360"/>
      <c r="F19" s="1363"/>
      <c r="G19" s="1366"/>
      <c r="H19" s="1381"/>
      <c r="I19" s="1363"/>
      <c r="J19" s="1363"/>
      <c r="K19" s="88"/>
      <c r="L19" s="81"/>
      <c r="M19" s="81"/>
      <c r="N19" s="9"/>
      <c r="O19" s="9"/>
      <c r="P19" s="9"/>
      <c r="Q19" s="9"/>
      <c r="R19" s="88"/>
      <c r="S19" s="1369"/>
      <c r="T19" s="1386"/>
      <c r="U19" s="1389"/>
      <c r="V19" s="1392"/>
      <c r="W19" s="1375"/>
      <c r="X19" s="1349"/>
      <c r="Y19" s="53">
        <f>IF(L19=L18,0,IF(L19=L17,0,IF(L19=L16,0,IF(L19=L15,0,1))))</f>
        <v>0</v>
      </c>
      <c r="Z19" s="53" t="s">
        <v>176</v>
      </c>
      <c r="AA19" s="53" t="str">
        <f t="shared" si="0"/>
        <v>?</v>
      </c>
      <c r="AB19" s="53">
        <f>IF(M19=M18,0,IF(M19=M17,0,IF(M19=M16,0,IF(M19=M15,0,1))))</f>
        <v>0</v>
      </c>
      <c r="AC19" s="417">
        <f t="shared" si="2"/>
        <v>0</v>
      </c>
      <c r="AD19" s="20"/>
    </row>
    <row r="20" spans="1:30" ht="15" hidden="1" customHeight="1" thickTop="1" thickBot="1">
      <c r="A20" s="1383"/>
      <c r="B20" s="1354"/>
      <c r="C20" s="1357"/>
      <c r="D20" s="1354"/>
      <c r="E20" s="1360"/>
      <c r="F20" s="1363"/>
      <c r="G20" s="1366"/>
      <c r="H20" s="1381"/>
      <c r="I20" s="1363"/>
      <c r="J20" s="1363"/>
      <c r="K20" s="88"/>
      <c r="L20" s="81"/>
      <c r="M20" s="81"/>
      <c r="N20" s="9"/>
      <c r="O20" s="9"/>
      <c r="P20" s="9"/>
      <c r="Q20" s="9"/>
      <c r="R20" s="88"/>
      <c r="S20" s="1369"/>
      <c r="T20" s="1386"/>
      <c r="U20" s="1389"/>
      <c r="V20" s="1392"/>
      <c r="W20" s="1375"/>
      <c r="X20" s="1349"/>
      <c r="Y20" s="53">
        <f>IF(L20=L19,0,IF(L20=L18,0,IF(L20=L17,0,IF(L20=L16,0,IF(L20=L15,0,1)))))</f>
        <v>0</v>
      </c>
      <c r="Z20" s="53" t="s">
        <v>176</v>
      </c>
      <c r="AA20" s="53" t="str">
        <f t="shared" si="0"/>
        <v>?</v>
      </c>
      <c r="AB20" s="53">
        <f>IF(M20=M19,0,IF(M20=M18,0,IF(M20=M17,0,IF(M20=M16,0,IF(M20=M15,0,1)))))</f>
        <v>0</v>
      </c>
      <c r="AC20" s="417">
        <f t="shared" si="2"/>
        <v>0</v>
      </c>
      <c r="AD20" s="20"/>
    </row>
    <row r="21" spans="1:30" ht="15" hidden="1" customHeight="1" thickTop="1" thickBot="1">
      <c r="A21" s="1383"/>
      <c r="B21" s="1354"/>
      <c r="C21" s="1357"/>
      <c r="D21" s="1354"/>
      <c r="E21" s="1360"/>
      <c r="F21" s="1363"/>
      <c r="G21" s="1366"/>
      <c r="H21" s="1381"/>
      <c r="I21" s="1363"/>
      <c r="J21" s="1363"/>
      <c r="K21" s="88"/>
      <c r="L21" s="81"/>
      <c r="M21" s="81"/>
      <c r="N21" s="9"/>
      <c r="O21" s="9"/>
      <c r="P21" s="9"/>
      <c r="Q21" s="9"/>
      <c r="R21" s="88"/>
      <c r="S21" s="1369"/>
      <c r="T21" s="1386"/>
      <c r="U21" s="1389"/>
      <c r="V21" s="1392"/>
      <c r="W21" s="1375"/>
      <c r="X21" s="1349"/>
      <c r="Y21" s="53">
        <f>IF(L21=L20,0,IF(L21=L19,0,IF(L21=L18,0,IF(L21=L17,0,IF(L21=L16,0,IF(L21=L15,0,1))))))</f>
        <v>0</v>
      </c>
      <c r="Z21" s="53" t="s">
        <v>176</v>
      </c>
      <c r="AA21" s="53" t="str">
        <f t="shared" si="0"/>
        <v>?</v>
      </c>
      <c r="AB21" s="53">
        <f>IF(M21=M20,0,IF(M21=M19,0,IF(M21=M18,0,IF(M21=M17,0,IF(M21=M16,0,IF(M21=M15,0,1))))))</f>
        <v>0</v>
      </c>
      <c r="AC21" s="417">
        <f t="shared" si="2"/>
        <v>0</v>
      </c>
      <c r="AD21" s="20"/>
    </row>
    <row r="22" spans="1:30" ht="15" hidden="1" customHeight="1" thickTop="1" thickBot="1">
      <c r="A22" s="1384"/>
      <c r="B22" s="1355"/>
      <c r="C22" s="1358"/>
      <c r="D22" s="1355"/>
      <c r="E22" s="1361"/>
      <c r="F22" s="1364"/>
      <c r="G22" s="1367"/>
      <c r="H22" s="1382"/>
      <c r="I22" s="1364"/>
      <c r="J22" s="1364"/>
      <c r="K22" s="86"/>
      <c r="L22" s="81"/>
      <c r="M22" s="83"/>
      <c r="N22" s="10"/>
      <c r="O22" s="10"/>
      <c r="P22" s="10"/>
      <c r="Q22" s="10"/>
      <c r="R22" s="86"/>
      <c r="S22" s="1370"/>
      <c r="T22" s="1387"/>
      <c r="U22" s="1390"/>
      <c r="V22" s="1393"/>
      <c r="W22" s="1376"/>
      <c r="X22" s="1349"/>
      <c r="Y22" s="53">
        <f>IF(L22=L21,0,IF(L22=L20,0,IF(L22=L19,0,IF(L22=L18,0,IF(L22=L17,0,IF(L22=L16,0,IF(L22=L15,0,1)))))))</f>
        <v>0</v>
      </c>
      <c r="Z22" s="53" t="s">
        <v>176</v>
      </c>
      <c r="AA22" s="53" t="str">
        <f t="shared" si="0"/>
        <v>?</v>
      </c>
      <c r="AB22" s="53">
        <f>IF(M22=M21,0,IF(M22=M20,0,IF(M22=M19,0,IF(M22=M18,0,IF(M22=M17,0,IF(M22=M16,0,IF(M22=M15,0,1)))))))</f>
        <v>0</v>
      </c>
      <c r="AC22" s="417">
        <f t="shared" si="2"/>
        <v>0</v>
      </c>
      <c r="AD22" s="20"/>
    </row>
    <row r="23" spans="1:30" ht="15" hidden="1" customHeight="1" thickTop="1" thickBot="1">
      <c r="A23" s="1352"/>
      <c r="B23" s="1353"/>
      <c r="C23" s="1356"/>
      <c r="D23" s="1353"/>
      <c r="E23" s="1359"/>
      <c r="F23" s="1362"/>
      <c r="G23" s="1365"/>
      <c r="H23" s="297"/>
      <c r="I23" s="1362"/>
      <c r="J23" s="1362"/>
      <c r="K23" s="87"/>
      <c r="L23" s="73"/>
      <c r="M23" s="73"/>
      <c r="N23" s="11"/>
      <c r="O23" s="11"/>
      <c r="P23" s="11"/>
      <c r="Q23" s="11"/>
      <c r="R23" s="87"/>
      <c r="S23" s="1368">
        <f>SUM(N23:R30)</f>
        <v>0</v>
      </c>
      <c r="T23" s="1385"/>
      <c r="U23" s="1388">
        <f>IF((S23-T23)&gt;=0,S23-T23,0)</f>
        <v>0</v>
      </c>
      <c r="V23" s="1391">
        <f>IF(S23&lt;T23,S23,T23)/IF(T23=0,1,T23)</f>
        <v>0</v>
      </c>
      <c r="W23" s="1374" t="str">
        <f>IF(V23=1,"pe",IF(V23&gt;0,"ne",""))</f>
        <v/>
      </c>
      <c r="X23" s="1349"/>
      <c r="Y23" s="53">
        <v>1</v>
      </c>
      <c r="Z23" s="53" t="s">
        <v>176</v>
      </c>
      <c r="AA23" s="53" t="str">
        <f t="shared" si="0"/>
        <v>?</v>
      </c>
      <c r="AB23" s="53">
        <v>1</v>
      </c>
      <c r="AC23" s="417">
        <f>C23</f>
        <v>0</v>
      </c>
      <c r="AD23" s="20"/>
    </row>
    <row r="24" spans="1:30" ht="15" hidden="1" customHeight="1" thickTop="1" thickBot="1">
      <c r="A24" s="1383"/>
      <c r="B24" s="1354"/>
      <c r="C24" s="1357"/>
      <c r="D24" s="1354"/>
      <c r="E24" s="1360"/>
      <c r="F24" s="1363"/>
      <c r="G24" s="1366"/>
      <c r="H24" s="1381"/>
      <c r="I24" s="1363"/>
      <c r="J24" s="1363"/>
      <c r="K24" s="88"/>
      <c r="L24" s="81"/>
      <c r="M24" s="81"/>
      <c r="N24" s="9"/>
      <c r="O24" s="9"/>
      <c r="P24" s="9"/>
      <c r="Q24" s="9"/>
      <c r="R24" s="88"/>
      <c r="S24" s="1369"/>
      <c r="T24" s="1386"/>
      <c r="U24" s="1389"/>
      <c r="V24" s="1392"/>
      <c r="W24" s="1375"/>
      <c r="X24" s="1349"/>
      <c r="Y24" s="53">
        <f>IF(L24=L23,0,1)</f>
        <v>0</v>
      </c>
      <c r="Z24" s="53" t="s">
        <v>176</v>
      </c>
      <c r="AA24" s="53" t="str">
        <f t="shared" si="0"/>
        <v>?</v>
      </c>
      <c r="AB24" s="53">
        <f>IF(M24=M23,0,1)</f>
        <v>0</v>
      </c>
      <c r="AC24" s="417">
        <f>AC23</f>
        <v>0</v>
      </c>
      <c r="AD24" s="20"/>
    </row>
    <row r="25" spans="1:30" ht="15" hidden="1" customHeight="1" thickTop="1" thickBot="1">
      <c r="A25" s="1383"/>
      <c r="B25" s="1354"/>
      <c r="C25" s="1357"/>
      <c r="D25" s="1354"/>
      <c r="E25" s="1360"/>
      <c r="F25" s="1363"/>
      <c r="G25" s="1366"/>
      <c r="H25" s="1381"/>
      <c r="I25" s="1363"/>
      <c r="J25" s="1363"/>
      <c r="K25" s="88"/>
      <c r="L25" s="81"/>
      <c r="M25" s="81"/>
      <c r="N25" s="9"/>
      <c r="O25" s="9"/>
      <c r="P25" s="9"/>
      <c r="Q25" s="9"/>
      <c r="R25" s="88"/>
      <c r="S25" s="1369"/>
      <c r="T25" s="1386"/>
      <c r="U25" s="1389"/>
      <c r="V25" s="1392"/>
      <c r="W25" s="1375"/>
      <c r="X25" s="1349"/>
      <c r="Y25" s="53">
        <f>IF(L25=L24,0,IF(L25=L23,0,1))</f>
        <v>0</v>
      </c>
      <c r="Z25" s="53" t="s">
        <v>176</v>
      </c>
      <c r="AA25" s="53" t="str">
        <f t="shared" si="0"/>
        <v>?</v>
      </c>
      <c r="AB25" s="53">
        <f>IF(M25=M24,0,IF(M25=M23,0,1))</f>
        <v>0</v>
      </c>
      <c r="AC25" s="417">
        <f t="shared" si="2"/>
        <v>0</v>
      </c>
      <c r="AD25" s="20"/>
    </row>
    <row r="26" spans="1:30" ht="15" hidden="1" customHeight="1" thickTop="1" thickBot="1">
      <c r="A26" s="1383"/>
      <c r="B26" s="1354"/>
      <c r="C26" s="1357"/>
      <c r="D26" s="1354"/>
      <c r="E26" s="1360"/>
      <c r="F26" s="1363"/>
      <c r="G26" s="1366"/>
      <c r="H26" s="1381"/>
      <c r="I26" s="1363"/>
      <c r="J26" s="1363"/>
      <c r="K26" s="88"/>
      <c r="L26" s="81"/>
      <c r="M26" s="81"/>
      <c r="N26" s="9"/>
      <c r="O26" s="9"/>
      <c r="P26" s="9"/>
      <c r="Q26" s="9"/>
      <c r="R26" s="88"/>
      <c r="S26" s="1369"/>
      <c r="T26" s="1386"/>
      <c r="U26" s="1389"/>
      <c r="V26" s="1392"/>
      <c r="W26" s="1375"/>
      <c r="X26" s="1349"/>
      <c r="Y26" s="53">
        <f>IF(L26=L25,0,IF(L26=L24,0,IF(L26=L23,0,1)))</f>
        <v>0</v>
      </c>
      <c r="Z26" s="53" t="s">
        <v>176</v>
      </c>
      <c r="AA26" s="53" t="str">
        <f t="shared" si="0"/>
        <v>?</v>
      </c>
      <c r="AB26" s="53">
        <f>IF(M26=M25,0,IF(M26=M24,0,IF(M26=M23,0,1)))</f>
        <v>0</v>
      </c>
      <c r="AC26" s="417">
        <f t="shared" si="2"/>
        <v>0</v>
      </c>
      <c r="AD26" s="20"/>
    </row>
    <row r="27" spans="1:30" ht="15" hidden="1" customHeight="1" thickTop="1" thickBot="1">
      <c r="A27" s="1383"/>
      <c r="B27" s="1354"/>
      <c r="C27" s="1357"/>
      <c r="D27" s="1354"/>
      <c r="E27" s="1360"/>
      <c r="F27" s="1363"/>
      <c r="G27" s="1366"/>
      <c r="H27" s="1381"/>
      <c r="I27" s="1363"/>
      <c r="J27" s="1363"/>
      <c r="K27" s="88"/>
      <c r="L27" s="81"/>
      <c r="M27" s="81"/>
      <c r="N27" s="9"/>
      <c r="O27" s="9"/>
      <c r="P27" s="9"/>
      <c r="Q27" s="9"/>
      <c r="R27" s="88"/>
      <c r="S27" s="1369"/>
      <c r="T27" s="1386"/>
      <c r="U27" s="1389"/>
      <c r="V27" s="1392"/>
      <c r="W27" s="1375"/>
      <c r="X27" s="1349"/>
      <c r="Y27" s="53">
        <f>IF(L27=L26,0,IF(L27=L25,0,IF(L27=L24,0,IF(L27=L23,0,1))))</f>
        <v>0</v>
      </c>
      <c r="Z27" s="53" t="s">
        <v>176</v>
      </c>
      <c r="AA27" s="53" t="str">
        <f t="shared" si="0"/>
        <v>?</v>
      </c>
      <c r="AB27" s="53">
        <f>IF(M27=M26,0,IF(M27=M25,0,IF(M27=M24,0,IF(M27=M23,0,1))))</f>
        <v>0</v>
      </c>
      <c r="AC27" s="417">
        <f t="shared" si="2"/>
        <v>0</v>
      </c>
      <c r="AD27" s="20"/>
    </row>
    <row r="28" spans="1:30" ht="15" hidden="1" customHeight="1" thickTop="1" thickBot="1">
      <c r="A28" s="1383"/>
      <c r="B28" s="1354"/>
      <c r="C28" s="1357"/>
      <c r="D28" s="1354"/>
      <c r="E28" s="1360"/>
      <c r="F28" s="1363"/>
      <c r="G28" s="1366"/>
      <c r="H28" s="1381"/>
      <c r="I28" s="1363"/>
      <c r="J28" s="1363"/>
      <c r="K28" s="88"/>
      <c r="L28" s="81"/>
      <c r="M28" s="81"/>
      <c r="N28" s="9"/>
      <c r="O28" s="9"/>
      <c r="P28" s="9"/>
      <c r="Q28" s="9"/>
      <c r="R28" s="88"/>
      <c r="S28" s="1369"/>
      <c r="T28" s="1386"/>
      <c r="U28" s="1389"/>
      <c r="V28" s="1392"/>
      <c r="W28" s="1375"/>
      <c r="X28" s="1349"/>
      <c r="Y28" s="53">
        <f>IF(L28=L27,0,IF(L28=L26,0,IF(L28=L25,0,IF(L28=L24,0,IF(L28=L23,0,1)))))</f>
        <v>0</v>
      </c>
      <c r="Z28" s="53" t="s">
        <v>176</v>
      </c>
      <c r="AA28" s="53" t="str">
        <f t="shared" si="0"/>
        <v>?</v>
      </c>
      <c r="AB28" s="53">
        <f>IF(M28=M27,0,IF(M28=M26,0,IF(M28=M25,0,IF(M28=M24,0,IF(M28=M23,0,1)))))</f>
        <v>0</v>
      </c>
      <c r="AC28" s="417">
        <f t="shared" si="2"/>
        <v>0</v>
      </c>
      <c r="AD28" s="20"/>
    </row>
    <row r="29" spans="1:30" ht="15" hidden="1" customHeight="1" thickTop="1" thickBot="1">
      <c r="A29" s="1383"/>
      <c r="B29" s="1354"/>
      <c r="C29" s="1357"/>
      <c r="D29" s="1354"/>
      <c r="E29" s="1360"/>
      <c r="F29" s="1363"/>
      <c r="G29" s="1366"/>
      <c r="H29" s="1381"/>
      <c r="I29" s="1363"/>
      <c r="J29" s="1363"/>
      <c r="K29" s="88"/>
      <c r="L29" s="81"/>
      <c r="M29" s="81"/>
      <c r="N29" s="9"/>
      <c r="O29" s="9"/>
      <c r="P29" s="9"/>
      <c r="Q29" s="9"/>
      <c r="R29" s="88"/>
      <c r="S29" s="1369"/>
      <c r="T29" s="1386"/>
      <c r="U29" s="1389"/>
      <c r="V29" s="1392"/>
      <c r="W29" s="1375"/>
      <c r="X29" s="1349"/>
      <c r="Y29" s="53">
        <f>IF(L29=L28,0,IF(L29=L27,0,IF(L29=L26,0,IF(L29=L25,0,IF(L29=L24,0,IF(L29=L23,0,1))))))</f>
        <v>0</v>
      </c>
      <c r="Z29" s="53" t="s">
        <v>176</v>
      </c>
      <c r="AA29" s="53" t="str">
        <f t="shared" si="0"/>
        <v>?</v>
      </c>
      <c r="AB29" s="53">
        <f>IF(M29=M28,0,IF(M29=M27,0,IF(M29=M26,0,IF(M29=M25,0,IF(M29=M24,0,IF(M29=M23,0,1))))))</f>
        <v>0</v>
      </c>
      <c r="AC29" s="417">
        <f t="shared" si="2"/>
        <v>0</v>
      </c>
      <c r="AD29" s="20"/>
    </row>
    <row r="30" spans="1:30" ht="15" hidden="1" customHeight="1" thickTop="1" thickBot="1">
      <c r="A30" s="1384"/>
      <c r="B30" s="1355"/>
      <c r="C30" s="1358"/>
      <c r="D30" s="1355"/>
      <c r="E30" s="1361"/>
      <c r="F30" s="1364"/>
      <c r="G30" s="1367"/>
      <c r="H30" s="1382"/>
      <c r="I30" s="1364"/>
      <c r="J30" s="1364"/>
      <c r="K30" s="86"/>
      <c r="L30" s="81"/>
      <c r="M30" s="83"/>
      <c r="N30" s="10"/>
      <c r="O30" s="10"/>
      <c r="P30" s="10"/>
      <c r="Q30" s="10"/>
      <c r="R30" s="86"/>
      <c r="S30" s="1370"/>
      <c r="T30" s="1387"/>
      <c r="U30" s="1390"/>
      <c r="V30" s="1393"/>
      <c r="W30" s="1376"/>
      <c r="X30" s="1349"/>
      <c r="Y30" s="53">
        <f>IF(L30=L29,0,IF(L30=L28,0,IF(L30=L27,0,IF(L30=L26,0,IF(L30=L25,0,IF(L30=L24,0,IF(L30=L23,0,1)))))))</f>
        <v>0</v>
      </c>
      <c r="Z30" s="53" t="s">
        <v>176</v>
      </c>
      <c r="AA30" s="53" t="str">
        <f t="shared" si="0"/>
        <v>?</v>
      </c>
      <c r="AB30" s="53">
        <f>IF(M30=M29,0,IF(M30=M28,0,IF(M30=M27,0,IF(M30=M26,0,IF(M30=M25,0,IF(M30=M24,0,IF(M30=M23,0,1)))))))</f>
        <v>0</v>
      </c>
      <c r="AC30" s="417">
        <f t="shared" si="2"/>
        <v>0</v>
      </c>
      <c r="AD30" s="20"/>
    </row>
    <row r="31" spans="1:30" ht="19.5" customHeight="1" thickTop="1" thickBot="1">
      <c r="A31" s="60"/>
      <c r="B31" s="62"/>
      <c r="C31" s="160" t="s">
        <v>339</v>
      </c>
      <c r="D31" s="226"/>
      <c r="E31" s="226"/>
      <c r="F31" s="226"/>
      <c r="G31" s="62"/>
      <c r="H31" s="226"/>
      <c r="I31" s="226"/>
      <c r="J31" s="226"/>
      <c r="K31" s="62"/>
      <c r="L31" s="62"/>
      <c r="M31" s="62"/>
      <c r="N31" s="62"/>
      <c r="O31" s="62"/>
      <c r="P31" s="62"/>
      <c r="Q31" s="62"/>
      <c r="R31" s="63"/>
      <c r="S31" s="281">
        <f>SUM(S32:S271)</f>
        <v>0</v>
      </c>
      <c r="T31" s="281"/>
      <c r="U31" s="151">
        <f>SUM(U32:U271)</f>
        <v>0</v>
      </c>
      <c r="V31" s="281">
        <f>SUM(V32:V271)</f>
        <v>0</v>
      </c>
      <c r="W31" s="96"/>
      <c r="X31" s="74" t="s">
        <v>47</v>
      </c>
      <c r="Y31" s="53"/>
      <c r="Z31" s="53"/>
      <c r="AA31" s="53" t="str">
        <f t="shared" si="0"/>
        <v>?</v>
      </c>
      <c r="AB31" s="20"/>
      <c r="AC31" s="20"/>
      <c r="AD31" s="20"/>
    </row>
    <row r="32" spans="1:30" ht="15" customHeight="1" thickTop="1" thickBot="1">
      <c r="A32" s="1352"/>
      <c r="B32" s="1353"/>
      <c r="C32" s="1356"/>
      <c r="D32" s="1353">
        <v>2044</v>
      </c>
      <c r="E32" s="1359"/>
      <c r="F32" s="1362"/>
      <c r="G32" s="1365"/>
      <c r="H32" s="297"/>
      <c r="I32" s="1362"/>
      <c r="J32" s="1362"/>
      <c r="K32" s="87"/>
      <c r="L32" s="73"/>
      <c r="M32" s="73"/>
      <c r="N32" s="11"/>
      <c r="O32" s="11"/>
      <c r="P32" s="11"/>
      <c r="Q32" s="11"/>
      <c r="R32" s="87"/>
      <c r="S32" s="1368">
        <f>SUM(N32:R39)</f>
        <v>0</v>
      </c>
      <c r="T32" s="1385"/>
      <c r="U32" s="1388">
        <f>IF((S32-T32)&gt;=0,S32-T32,0)</f>
        <v>0</v>
      </c>
      <c r="V32" s="1391">
        <f>IF(S32&lt;T32,S32,T32)/IF(T32=0,1,T32)</f>
        <v>0</v>
      </c>
      <c r="W32" s="1374" t="str">
        <f>IF(V32=1,"pe",IF(V32&gt;0,"ne",""))</f>
        <v/>
      </c>
      <c r="X32" s="1349"/>
      <c r="Y32" s="53">
        <v>1</v>
      </c>
      <c r="Z32" s="53" t="s">
        <v>176</v>
      </c>
      <c r="AA32" s="53" t="str">
        <f t="shared" si="0"/>
        <v>?</v>
      </c>
      <c r="AB32" s="53">
        <v>1</v>
      </c>
      <c r="AC32" s="417">
        <f>C32</f>
        <v>0</v>
      </c>
      <c r="AD32" s="20"/>
    </row>
    <row r="33" spans="1:30" ht="15" customHeight="1" thickTop="1" thickBot="1">
      <c r="A33" s="1383"/>
      <c r="B33" s="1354"/>
      <c r="C33" s="1357"/>
      <c r="D33" s="1354"/>
      <c r="E33" s="1360"/>
      <c r="F33" s="1363"/>
      <c r="G33" s="1366"/>
      <c r="H33" s="1381"/>
      <c r="I33" s="1363"/>
      <c r="J33" s="1363"/>
      <c r="K33" s="88"/>
      <c r="L33" s="786"/>
      <c r="M33" s="81"/>
      <c r="N33" s="9"/>
      <c r="O33" s="9"/>
      <c r="P33" s="9"/>
      <c r="Q33" s="9"/>
      <c r="R33" s="88"/>
      <c r="S33" s="1369"/>
      <c r="T33" s="1386"/>
      <c r="U33" s="1389"/>
      <c r="V33" s="1392"/>
      <c r="W33" s="1375"/>
      <c r="X33" s="1349"/>
      <c r="Y33" s="53">
        <f>IF(L33=L32,0,1)</f>
        <v>0</v>
      </c>
      <c r="Z33" s="53" t="s">
        <v>176</v>
      </c>
      <c r="AA33" s="53" t="str">
        <f t="shared" si="0"/>
        <v>?</v>
      </c>
      <c r="AB33" s="53">
        <f>IF(M33=M32,0,1)</f>
        <v>0</v>
      </c>
      <c r="AC33" s="417">
        <f t="shared" ref="AC33:AC71" si="3">AC32</f>
        <v>0</v>
      </c>
      <c r="AD33" s="20"/>
    </row>
    <row r="34" spans="1:30" ht="15" customHeight="1" thickTop="1" thickBot="1">
      <c r="A34" s="1383"/>
      <c r="B34" s="1354"/>
      <c r="C34" s="1357"/>
      <c r="D34" s="1354"/>
      <c r="E34" s="1360"/>
      <c r="F34" s="1363"/>
      <c r="G34" s="1366"/>
      <c r="H34" s="1381"/>
      <c r="I34" s="1363"/>
      <c r="J34" s="1363"/>
      <c r="K34" s="88"/>
      <c r="L34" s="81"/>
      <c r="M34" s="81"/>
      <c r="N34" s="9"/>
      <c r="O34" s="9"/>
      <c r="P34" s="9"/>
      <c r="Q34" s="9"/>
      <c r="R34" s="88"/>
      <c r="S34" s="1369"/>
      <c r="T34" s="1386"/>
      <c r="U34" s="1389"/>
      <c r="V34" s="1392"/>
      <c r="W34" s="1375"/>
      <c r="X34" s="1349"/>
      <c r="Y34" s="53">
        <f>IF(L34=L33,0,IF(L34=L32,0,1))</f>
        <v>0</v>
      </c>
      <c r="Z34" s="53" t="s">
        <v>176</v>
      </c>
      <c r="AA34" s="53" t="str">
        <f t="shared" si="0"/>
        <v>?</v>
      </c>
      <c r="AB34" s="53">
        <f>IF(M34=M33,0,IF(M34=M32,0,1))</f>
        <v>0</v>
      </c>
      <c r="AC34" s="417">
        <f t="shared" si="3"/>
        <v>0</v>
      </c>
      <c r="AD34" s="20"/>
    </row>
    <row r="35" spans="1:30" ht="15" customHeight="1" thickTop="1" thickBot="1">
      <c r="A35" s="1383"/>
      <c r="B35" s="1354"/>
      <c r="C35" s="1357"/>
      <c r="D35" s="1354"/>
      <c r="E35" s="1360"/>
      <c r="F35" s="1363"/>
      <c r="G35" s="1366"/>
      <c r="H35" s="1381"/>
      <c r="I35" s="1363"/>
      <c r="J35" s="1363"/>
      <c r="K35" s="88"/>
      <c r="L35" s="81"/>
      <c r="M35" s="81"/>
      <c r="N35" s="9"/>
      <c r="O35" s="9"/>
      <c r="P35" s="9"/>
      <c r="Q35" s="9"/>
      <c r="R35" s="88"/>
      <c r="S35" s="1369"/>
      <c r="T35" s="1386"/>
      <c r="U35" s="1389"/>
      <c r="V35" s="1392"/>
      <c r="W35" s="1375"/>
      <c r="X35" s="1349"/>
      <c r="Y35" s="53">
        <f>IF(L35=L34,0,IF(L35=L33,0,IF(L35=L32,0,1)))</f>
        <v>0</v>
      </c>
      <c r="Z35" s="53" t="s">
        <v>176</v>
      </c>
      <c r="AA35" s="53" t="str">
        <f t="shared" si="0"/>
        <v>?</v>
      </c>
      <c r="AB35" s="53">
        <f>IF(M35=M34,0,IF(M35=M33,0,IF(M35=M32,0,1)))</f>
        <v>0</v>
      </c>
      <c r="AC35" s="417">
        <f t="shared" si="3"/>
        <v>0</v>
      </c>
      <c r="AD35" s="20"/>
    </row>
    <row r="36" spans="1:30" ht="15" customHeight="1" thickTop="1" thickBot="1">
      <c r="A36" s="1383"/>
      <c r="B36" s="1354"/>
      <c r="C36" s="1357"/>
      <c r="D36" s="1354"/>
      <c r="E36" s="1360"/>
      <c r="F36" s="1363"/>
      <c r="G36" s="1366"/>
      <c r="H36" s="1381"/>
      <c r="I36" s="1363"/>
      <c r="J36" s="1363"/>
      <c r="K36" s="88"/>
      <c r="L36" s="81"/>
      <c r="M36" s="81"/>
      <c r="N36" s="9"/>
      <c r="O36" s="9"/>
      <c r="P36" s="9"/>
      <c r="Q36" s="9"/>
      <c r="R36" s="88"/>
      <c r="S36" s="1369"/>
      <c r="T36" s="1386"/>
      <c r="U36" s="1389"/>
      <c r="V36" s="1392"/>
      <c r="W36" s="1375"/>
      <c r="X36" s="1349"/>
      <c r="Y36" s="53"/>
      <c r="Z36" s="53"/>
      <c r="AA36" s="53"/>
      <c r="AB36" s="53"/>
      <c r="AC36" s="417"/>
      <c r="AD36" s="20"/>
    </row>
    <row r="37" spans="1:30" ht="15" customHeight="1" thickTop="1" thickBot="1">
      <c r="A37" s="1383"/>
      <c r="B37" s="1354"/>
      <c r="C37" s="1357"/>
      <c r="D37" s="1354"/>
      <c r="E37" s="1360"/>
      <c r="F37" s="1363"/>
      <c r="G37" s="1366"/>
      <c r="H37" s="1381"/>
      <c r="I37" s="1363"/>
      <c r="J37" s="1363"/>
      <c r="K37" s="88"/>
      <c r="L37" s="81"/>
      <c r="M37" s="81"/>
      <c r="N37" s="9"/>
      <c r="O37" s="9"/>
      <c r="P37" s="9"/>
      <c r="Q37" s="9"/>
      <c r="R37" s="88"/>
      <c r="S37" s="1369"/>
      <c r="T37" s="1386"/>
      <c r="U37" s="1389"/>
      <c r="V37" s="1392"/>
      <c r="W37" s="1375"/>
      <c r="X37" s="1349"/>
      <c r="Y37" s="53" t="e">
        <f>IF(L37=#REF!,0,IF(L37=L35,0,IF(L37=L34,0,IF(L37=L33,0,IF(L37=L32,0,1)))))</f>
        <v>#REF!</v>
      </c>
      <c r="Z37" s="53" t="s">
        <v>176</v>
      </c>
      <c r="AA37" s="53" t="str">
        <f t="shared" si="0"/>
        <v>?</v>
      </c>
      <c r="AB37" s="53" t="e">
        <f>IF(M37=#REF!,0,IF(M37=M35,0,IF(M37=M34,0,IF(M37=M33,0,IF(M37=M32,0,1)))))</f>
        <v>#REF!</v>
      </c>
      <c r="AC37" s="417" t="e">
        <f>#REF!</f>
        <v>#REF!</v>
      </c>
      <c r="AD37" s="20"/>
    </row>
    <row r="38" spans="1:30" ht="15" customHeight="1" thickTop="1" thickBot="1">
      <c r="A38" s="1383"/>
      <c r="B38" s="1354"/>
      <c r="C38" s="1357"/>
      <c r="D38" s="1354"/>
      <c r="E38" s="1360"/>
      <c r="F38" s="1363"/>
      <c r="G38" s="1366"/>
      <c r="H38" s="1381"/>
      <c r="I38" s="1363"/>
      <c r="J38" s="1363"/>
      <c r="K38" s="88"/>
      <c r="L38" s="81"/>
      <c r="M38" s="81"/>
      <c r="N38" s="9"/>
      <c r="O38" s="9"/>
      <c r="P38" s="9"/>
      <c r="Q38" s="9"/>
      <c r="R38" s="88"/>
      <c r="S38" s="1369"/>
      <c r="T38" s="1386"/>
      <c r="U38" s="1389"/>
      <c r="V38" s="1392"/>
      <c r="W38" s="1375"/>
      <c r="X38" s="1349"/>
      <c r="Y38" s="53">
        <f>IF(L38=L37,0,IF(L38=#REF!,0,IF(L38=L35,0,IF(L38=L34,0,IF(L38=L33,0,IF(L38=L32,0,1))))))</f>
        <v>0</v>
      </c>
      <c r="Z38" s="53" t="s">
        <v>176</v>
      </c>
      <c r="AA38" s="53" t="str">
        <f t="shared" si="0"/>
        <v>?</v>
      </c>
      <c r="AB38" s="53">
        <f>IF(M38=M37,0,IF(M38=#REF!,0,IF(M38=M35,0,IF(M38=M34,0,IF(M38=M33,0,IF(M38=M32,0,1))))))</f>
        <v>0</v>
      </c>
      <c r="AC38" s="417" t="e">
        <f t="shared" si="3"/>
        <v>#REF!</v>
      </c>
      <c r="AD38" s="20"/>
    </row>
    <row r="39" spans="1:30" ht="15" customHeight="1" thickTop="1" thickBot="1">
      <c r="A39" s="1384"/>
      <c r="B39" s="1355"/>
      <c r="C39" s="1358"/>
      <c r="D39" s="1355"/>
      <c r="E39" s="1361"/>
      <c r="F39" s="1364"/>
      <c r="G39" s="1367"/>
      <c r="H39" s="1382"/>
      <c r="I39" s="1364"/>
      <c r="J39" s="1364"/>
      <c r="K39" s="86"/>
      <c r="L39" s="81"/>
      <c r="M39" s="83"/>
      <c r="N39" s="10"/>
      <c r="O39" s="10"/>
      <c r="P39" s="10"/>
      <c r="Q39" s="10"/>
      <c r="R39" s="86"/>
      <c r="S39" s="1370"/>
      <c r="T39" s="1387"/>
      <c r="U39" s="1390"/>
      <c r="V39" s="1393"/>
      <c r="W39" s="1376"/>
      <c r="X39" s="1349"/>
      <c r="Y39" s="53">
        <f>IF(L39=L38,0,IF(L39=L37,0,IF(L39=#REF!,0,IF(L39=L35,0,IF(L39=L34,0,IF(L39=L33,0,IF(L39=L32,0,1)))))))</f>
        <v>0</v>
      </c>
      <c r="Z39" s="53" t="s">
        <v>176</v>
      </c>
      <c r="AA39" s="53" t="str">
        <f t="shared" si="0"/>
        <v>?</v>
      </c>
      <c r="AB39" s="53">
        <f>IF(M39=M38,0,IF(M39=M37,0,IF(M39=#REF!,0,IF(M39=M35,0,IF(M39=M34,0,IF(M39=M33,0,IF(M39=M32,0,1)))))))</f>
        <v>0</v>
      </c>
      <c r="AC39" s="417" t="e">
        <f t="shared" si="3"/>
        <v>#REF!</v>
      </c>
      <c r="AD39" s="20"/>
    </row>
    <row r="40" spans="1:30" ht="15" customHeight="1" thickTop="1" thickBot="1">
      <c r="A40" s="1352"/>
      <c r="B40" s="1353"/>
      <c r="C40" s="1356"/>
      <c r="D40" s="1353"/>
      <c r="E40" s="1359"/>
      <c r="F40" s="1362"/>
      <c r="G40" s="1365"/>
      <c r="H40" s="297"/>
      <c r="I40" s="1362"/>
      <c r="J40" s="1362"/>
      <c r="K40" s="87"/>
      <c r="L40" s="73"/>
      <c r="M40" s="73"/>
      <c r="N40" s="11"/>
      <c r="O40" s="11"/>
      <c r="P40" s="11"/>
      <c r="Q40" s="11"/>
      <c r="R40" s="87"/>
      <c r="S40" s="1368">
        <f>SUM(N40:R47)</f>
        <v>0</v>
      </c>
      <c r="T40" s="1385"/>
      <c r="U40" s="1388">
        <f>IF((S40-T40)&gt;=0,S40-T40,0)</f>
        <v>0</v>
      </c>
      <c r="V40" s="1391">
        <f>IF(S40&lt;T40,S40,T40)/IF(T40=0,1,T40)</f>
        <v>0</v>
      </c>
      <c r="W40" s="1374" t="str">
        <f>IF(V40=1,"pe",IF(V40&gt;0,"ne",""))</f>
        <v/>
      </c>
      <c r="X40" s="1349"/>
      <c r="Y40" s="53">
        <v>1</v>
      </c>
      <c r="Z40" s="53" t="s">
        <v>176</v>
      </c>
      <c r="AA40" s="53" t="str">
        <f t="shared" si="0"/>
        <v>?</v>
      </c>
      <c r="AB40" s="53">
        <v>1</v>
      </c>
      <c r="AC40" s="417">
        <f>C40</f>
        <v>0</v>
      </c>
      <c r="AD40" s="20"/>
    </row>
    <row r="41" spans="1:30" ht="15" customHeight="1" thickTop="1" thickBot="1">
      <c r="A41" s="1383"/>
      <c r="B41" s="1354"/>
      <c r="C41" s="1357"/>
      <c r="D41" s="1354"/>
      <c r="E41" s="1360"/>
      <c r="F41" s="1363"/>
      <c r="G41" s="1366"/>
      <c r="H41" s="1381"/>
      <c r="I41" s="1363"/>
      <c r="J41" s="1363"/>
      <c r="K41" s="88"/>
      <c r="L41" s="81"/>
      <c r="M41" s="81"/>
      <c r="N41" s="9"/>
      <c r="O41" s="9"/>
      <c r="P41" s="9"/>
      <c r="Q41" s="9"/>
      <c r="R41" s="88"/>
      <c r="S41" s="1369"/>
      <c r="T41" s="1386"/>
      <c r="U41" s="1389"/>
      <c r="V41" s="1392"/>
      <c r="W41" s="1375"/>
      <c r="X41" s="1349"/>
      <c r="Y41" s="53">
        <f>IF(L41=L40,0,1)</f>
        <v>0</v>
      </c>
      <c r="Z41" s="53" t="s">
        <v>176</v>
      </c>
      <c r="AA41" s="53" t="str">
        <f t="shared" si="0"/>
        <v>?</v>
      </c>
      <c r="AB41" s="53">
        <f>IF(M41=M40,0,1)</f>
        <v>0</v>
      </c>
      <c r="AC41" s="417">
        <f t="shared" si="3"/>
        <v>0</v>
      </c>
      <c r="AD41" s="20"/>
    </row>
    <row r="42" spans="1:30" ht="15" customHeight="1" thickTop="1" thickBot="1">
      <c r="A42" s="1383"/>
      <c r="B42" s="1354"/>
      <c r="C42" s="1357"/>
      <c r="D42" s="1354"/>
      <c r="E42" s="1360"/>
      <c r="F42" s="1363"/>
      <c r="G42" s="1366"/>
      <c r="H42" s="1381"/>
      <c r="I42" s="1363"/>
      <c r="J42" s="1363"/>
      <c r="K42" s="88"/>
      <c r="L42" s="81"/>
      <c r="M42" s="81"/>
      <c r="N42" s="9"/>
      <c r="O42" s="9"/>
      <c r="P42" s="9"/>
      <c r="Q42" s="9"/>
      <c r="R42" s="88"/>
      <c r="S42" s="1369"/>
      <c r="T42" s="1386"/>
      <c r="U42" s="1389"/>
      <c r="V42" s="1392"/>
      <c r="W42" s="1375"/>
      <c r="X42" s="1349"/>
      <c r="Y42" s="53">
        <f>IF(L42=L41,0,IF(L42=L40,0,1))</f>
        <v>0</v>
      </c>
      <c r="Z42" s="53" t="s">
        <v>176</v>
      </c>
      <c r="AA42" s="53" t="str">
        <f t="shared" si="0"/>
        <v>?</v>
      </c>
      <c r="AB42" s="53">
        <f>IF(M42=M41,0,IF(M42=M40,0,1))</f>
        <v>0</v>
      </c>
      <c r="AC42" s="417">
        <f t="shared" si="3"/>
        <v>0</v>
      </c>
      <c r="AD42" s="20"/>
    </row>
    <row r="43" spans="1:30" ht="15" customHeight="1" thickTop="1" thickBot="1">
      <c r="A43" s="1383"/>
      <c r="B43" s="1354"/>
      <c r="C43" s="1357"/>
      <c r="D43" s="1354"/>
      <c r="E43" s="1360"/>
      <c r="F43" s="1363"/>
      <c r="G43" s="1366"/>
      <c r="H43" s="1381"/>
      <c r="I43" s="1363"/>
      <c r="J43" s="1363"/>
      <c r="K43" s="88"/>
      <c r="L43" s="81"/>
      <c r="M43" s="81"/>
      <c r="N43" s="9"/>
      <c r="O43" s="9"/>
      <c r="P43" s="9"/>
      <c r="Q43" s="9"/>
      <c r="R43" s="88"/>
      <c r="S43" s="1369"/>
      <c r="T43" s="1386"/>
      <c r="U43" s="1389"/>
      <c r="V43" s="1392"/>
      <c r="W43" s="1375"/>
      <c r="X43" s="1349"/>
      <c r="Y43" s="53">
        <f>IF(L43=L42,0,IF(L43=L41,0,IF(L43=L40,0,1)))</f>
        <v>0</v>
      </c>
      <c r="Z43" s="53" t="s">
        <v>176</v>
      </c>
      <c r="AA43" s="53" t="str">
        <f t="shared" si="0"/>
        <v>?</v>
      </c>
      <c r="AB43" s="53">
        <f>IF(M43=M42,0,IF(M43=M41,0,IF(M43=M40,0,1)))</f>
        <v>0</v>
      </c>
      <c r="AC43" s="417">
        <f t="shared" si="3"/>
        <v>0</v>
      </c>
      <c r="AD43" s="20"/>
    </row>
    <row r="44" spans="1:30" ht="15" customHeight="1" thickTop="1" thickBot="1">
      <c r="A44" s="1383"/>
      <c r="B44" s="1354"/>
      <c r="C44" s="1357"/>
      <c r="D44" s="1354"/>
      <c r="E44" s="1360"/>
      <c r="F44" s="1363"/>
      <c r="G44" s="1366"/>
      <c r="H44" s="1381"/>
      <c r="I44" s="1363"/>
      <c r="J44" s="1363"/>
      <c r="K44" s="88"/>
      <c r="L44" s="81"/>
      <c r="M44" s="81"/>
      <c r="N44" s="9"/>
      <c r="O44" s="9"/>
      <c r="P44" s="9"/>
      <c r="Q44" s="9"/>
      <c r="R44" s="88"/>
      <c r="S44" s="1369"/>
      <c r="T44" s="1386"/>
      <c r="U44" s="1389"/>
      <c r="V44" s="1392"/>
      <c r="W44" s="1375"/>
      <c r="X44" s="1349"/>
      <c r="Y44" s="53"/>
      <c r="Z44" s="53"/>
      <c r="AA44" s="53"/>
      <c r="AB44" s="53"/>
      <c r="AC44" s="417"/>
      <c r="AD44" s="20"/>
    </row>
    <row r="45" spans="1:30" ht="15" customHeight="1" thickTop="1" thickBot="1">
      <c r="A45" s="1383"/>
      <c r="B45" s="1354"/>
      <c r="C45" s="1357"/>
      <c r="D45" s="1354"/>
      <c r="E45" s="1360"/>
      <c r="F45" s="1363"/>
      <c r="G45" s="1366"/>
      <c r="H45" s="1381"/>
      <c r="I45" s="1363"/>
      <c r="J45" s="1363"/>
      <c r="K45" s="88"/>
      <c r="L45" s="81"/>
      <c r="M45" s="81"/>
      <c r="N45" s="9"/>
      <c r="O45" s="9"/>
      <c r="P45" s="9"/>
      <c r="Q45" s="9"/>
      <c r="R45" s="88"/>
      <c r="S45" s="1369"/>
      <c r="T45" s="1386"/>
      <c r="U45" s="1389"/>
      <c r="V45" s="1392"/>
      <c r="W45" s="1375"/>
      <c r="X45" s="1349"/>
      <c r="Y45" s="53" t="e">
        <f>IF(L45=#REF!,0,IF(L45=L43,0,IF(L45=L42,0,IF(L45=L41,0,IF(L45=L40,0,1)))))</f>
        <v>#REF!</v>
      </c>
      <c r="Z45" s="53" t="s">
        <v>176</v>
      </c>
      <c r="AA45" s="53" t="str">
        <f t="shared" si="0"/>
        <v>?</v>
      </c>
      <c r="AB45" s="53" t="e">
        <f>IF(M45=#REF!,0,IF(M45=M43,0,IF(M45=M42,0,IF(M45=M41,0,IF(M45=M40,0,1)))))</f>
        <v>#REF!</v>
      </c>
      <c r="AC45" s="417" t="e">
        <f>#REF!</f>
        <v>#REF!</v>
      </c>
      <c r="AD45" s="20"/>
    </row>
    <row r="46" spans="1:30" ht="15" customHeight="1" thickTop="1" thickBot="1">
      <c r="A46" s="1383"/>
      <c r="B46" s="1354"/>
      <c r="C46" s="1357"/>
      <c r="D46" s="1354"/>
      <c r="E46" s="1360"/>
      <c r="F46" s="1363"/>
      <c r="G46" s="1366"/>
      <c r="H46" s="1381"/>
      <c r="I46" s="1363"/>
      <c r="J46" s="1363"/>
      <c r="K46" s="88"/>
      <c r="L46" s="81"/>
      <c r="M46" s="81"/>
      <c r="N46" s="9"/>
      <c r="O46" s="9"/>
      <c r="P46" s="9"/>
      <c r="Q46" s="9"/>
      <c r="R46" s="88"/>
      <c r="S46" s="1369"/>
      <c r="T46" s="1386"/>
      <c r="U46" s="1389"/>
      <c r="V46" s="1392"/>
      <c r="W46" s="1375"/>
      <c r="X46" s="1349"/>
      <c r="Y46" s="53">
        <f>IF(L46=L45,0,IF(L46=#REF!,0,IF(L46=L43,0,IF(L46=L42,0,IF(L46=L41,0,IF(L46=L40,0,1))))))</f>
        <v>0</v>
      </c>
      <c r="Z46" s="53" t="s">
        <v>176</v>
      </c>
      <c r="AA46" s="53" t="str">
        <f t="shared" si="0"/>
        <v>?</v>
      </c>
      <c r="AB46" s="53">
        <f>IF(M46=M45,0,IF(M46=#REF!,0,IF(M46=M43,0,IF(M46=M42,0,IF(M46=M41,0,IF(M46=M40,0,1))))))</f>
        <v>0</v>
      </c>
      <c r="AC46" s="417" t="e">
        <f t="shared" si="3"/>
        <v>#REF!</v>
      </c>
      <c r="AD46" s="20"/>
    </row>
    <row r="47" spans="1:30" ht="15" customHeight="1" thickTop="1" thickBot="1">
      <c r="A47" s="1384"/>
      <c r="B47" s="1355"/>
      <c r="C47" s="1358"/>
      <c r="D47" s="1355"/>
      <c r="E47" s="1361"/>
      <c r="F47" s="1364"/>
      <c r="G47" s="1367"/>
      <c r="H47" s="1382"/>
      <c r="I47" s="1364"/>
      <c r="J47" s="1364"/>
      <c r="K47" s="86"/>
      <c r="L47" s="81"/>
      <c r="M47" s="83"/>
      <c r="N47" s="10"/>
      <c r="O47" s="10"/>
      <c r="P47" s="10"/>
      <c r="Q47" s="10"/>
      <c r="R47" s="86"/>
      <c r="S47" s="1370"/>
      <c r="T47" s="1387"/>
      <c r="U47" s="1390"/>
      <c r="V47" s="1393"/>
      <c r="W47" s="1376"/>
      <c r="X47" s="1349"/>
      <c r="Y47" s="53">
        <f>IF(L47=L46,0,IF(L47=L45,0,IF(L47=#REF!,0,IF(L47=L43,0,IF(L47=L42,0,IF(L47=L41,0,IF(L47=L40,0,1)))))))</f>
        <v>0</v>
      </c>
      <c r="Z47" s="53" t="s">
        <v>176</v>
      </c>
      <c r="AA47" s="53" t="str">
        <f t="shared" si="0"/>
        <v>?</v>
      </c>
      <c r="AB47" s="53">
        <f>IF(M47=M46,0,IF(M47=M45,0,IF(M47=#REF!,0,IF(M47=M43,0,IF(M47=M42,0,IF(M47=M41,0,IF(M47=M40,0,1)))))))</f>
        <v>0</v>
      </c>
      <c r="AC47" s="417" t="e">
        <f t="shared" si="3"/>
        <v>#REF!</v>
      </c>
      <c r="AD47" s="20"/>
    </row>
    <row r="48" spans="1:30" ht="15" customHeight="1" thickTop="1" thickBot="1">
      <c r="A48" s="1352"/>
      <c r="B48" s="1353"/>
      <c r="C48" s="1356"/>
      <c r="D48" s="1353"/>
      <c r="E48" s="1359"/>
      <c r="F48" s="1362"/>
      <c r="G48" s="1365"/>
      <c r="H48" s="297"/>
      <c r="I48" s="1362"/>
      <c r="J48" s="1362"/>
      <c r="K48" s="87"/>
      <c r="L48" s="73"/>
      <c r="M48" s="73"/>
      <c r="N48" s="11"/>
      <c r="O48" s="11"/>
      <c r="P48" s="11"/>
      <c r="Q48" s="11"/>
      <c r="R48" s="87"/>
      <c r="S48" s="1368">
        <f>SUM(N48:R55)</f>
        <v>0</v>
      </c>
      <c r="T48" s="1385"/>
      <c r="U48" s="1388">
        <f>IF((S48-T48)&gt;=0,S48-T48,0)</f>
        <v>0</v>
      </c>
      <c r="V48" s="1391">
        <f>IF(S48&lt;T48,S48,T48)/IF(T48=0,1,T48)</f>
        <v>0</v>
      </c>
      <c r="W48" s="1374" t="str">
        <f>IF(V48=1,"pe",IF(V48&gt;0,"ne",""))</f>
        <v/>
      </c>
      <c r="X48" s="1349"/>
      <c r="Y48" s="53">
        <v>1</v>
      </c>
      <c r="Z48" s="53" t="s">
        <v>176</v>
      </c>
      <c r="AA48" s="53" t="str">
        <f t="shared" si="0"/>
        <v>?</v>
      </c>
      <c r="AB48" s="53">
        <v>1</v>
      </c>
      <c r="AC48" s="417">
        <f>C48</f>
        <v>0</v>
      </c>
      <c r="AD48" s="20"/>
    </row>
    <row r="49" spans="1:30" ht="15" customHeight="1" thickTop="1" thickBot="1">
      <c r="A49" s="1383"/>
      <c r="B49" s="1354"/>
      <c r="C49" s="1357"/>
      <c r="D49" s="1354"/>
      <c r="E49" s="1360"/>
      <c r="F49" s="1363"/>
      <c r="G49" s="1366"/>
      <c r="H49" s="1381"/>
      <c r="I49" s="1363"/>
      <c r="J49" s="1363"/>
      <c r="K49" s="88"/>
      <c r="L49" s="786"/>
      <c r="M49" s="81"/>
      <c r="N49" s="9"/>
      <c r="O49" s="9"/>
      <c r="P49" s="9"/>
      <c r="Q49" s="9"/>
      <c r="R49" s="88"/>
      <c r="S49" s="1369"/>
      <c r="T49" s="1386"/>
      <c r="U49" s="1389"/>
      <c r="V49" s="1392"/>
      <c r="W49" s="1375"/>
      <c r="X49" s="1349"/>
      <c r="Y49" s="53">
        <f>IF(L49=L48,0,1)</f>
        <v>0</v>
      </c>
      <c r="Z49" s="53" t="s">
        <v>176</v>
      </c>
      <c r="AA49" s="53" t="str">
        <f t="shared" si="0"/>
        <v>?</v>
      </c>
      <c r="AB49" s="53">
        <f>IF(M49=M48,0,1)</f>
        <v>0</v>
      </c>
      <c r="AC49" s="417">
        <f t="shared" si="3"/>
        <v>0</v>
      </c>
      <c r="AD49" s="20"/>
    </row>
    <row r="50" spans="1:30" ht="15" customHeight="1" thickTop="1" thickBot="1">
      <c r="A50" s="1383"/>
      <c r="B50" s="1354"/>
      <c r="C50" s="1357"/>
      <c r="D50" s="1354"/>
      <c r="E50" s="1360"/>
      <c r="F50" s="1363"/>
      <c r="G50" s="1366"/>
      <c r="H50" s="1381"/>
      <c r="I50" s="1363"/>
      <c r="J50" s="1363"/>
      <c r="K50" s="88"/>
      <c r="L50" s="81"/>
      <c r="M50" s="81"/>
      <c r="N50" s="9"/>
      <c r="O50" s="9"/>
      <c r="P50" s="9"/>
      <c r="Q50" s="9"/>
      <c r="R50" s="88"/>
      <c r="S50" s="1369"/>
      <c r="T50" s="1386"/>
      <c r="U50" s="1389"/>
      <c r="V50" s="1392"/>
      <c r="W50" s="1375"/>
      <c r="X50" s="1349"/>
      <c r="Y50" s="53">
        <f>IF(L50=L49,0,IF(L50=L48,0,1))</f>
        <v>0</v>
      </c>
      <c r="Z50" s="53" t="s">
        <v>176</v>
      </c>
      <c r="AA50" s="53" t="str">
        <f t="shared" si="0"/>
        <v>?</v>
      </c>
      <c r="AB50" s="53">
        <f>IF(M50=M49,0,IF(M50=M48,0,1))</f>
        <v>0</v>
      </c>
      <c r="AC50" s="417">
        <f t="shared" si="3"/>
        <v>0</v>
      </c>
      <c r="AD50" s="20"/>
    </row>
    <row r="51" spans="1:30" ht="15" customHeight="1" thickTop="1" thickBot="1">
      <c r="A51" s="1383"/>
      <c r="B51" s="1354"/>
      <c r="C51" s="1357"/>
      <c r="D51" s="1354"/>
      <c r="E51" s="1360"/>
      <c r="F51" s="1363"/>
      <c r="G51" s="1366"/>
      <c r="H51" s="1381"/>
      <c r="I51" s="1363"/>
      <c r="J51" s="1363"/>
      <c r="K51" s="88"/>
      <c r="L51" s="81"/>
      <c r="M51" s="81"/>
      <c r="N51" s="9"/>
      <c r="O51" s="9"/>
      <c r="P51" s="9"/>
      <c r="Q51" s="9"/>
      <c r="R51" s="88"/>
      <c r="S51" s="1369"/>
      <c r="T51" s="1386"/>
      <c r="U51" s="1389"/>
      <c r="V51" s="1392"/>
      <c r="W51" s="1375"/>
      <c r="X51" s="1349"/>
      <c r="Y51" s="53">
        <f>IF(L51=L50,0,IF(L51=L49,0,IF(L51=L48,0,1)))</f>
        <v>0</v>
      </c>
      <c r="Z51" s="53" t="s">
        <v>176</v>
      </c>
      <c r="AA51" s="53" t="str">
        <f t="shared" si="0"/>
        <v>?</v>
      </c>
      <c r="AB51" s="53">
        <f>IF(M51=M50,0,IF(M51=M49,0,IF(M51=M48,0,1)))</f>
        <v>0</v>
      </c>
      <c r="AC51" s="417">
        <f t="shared" si="3"/>
        <v>0</v>
      </c>
      <c r="AD51" s="20"/>
    </row>
    <row r="52" spans="1:30" ht="15" customHeight="1" thickTop="1" thickBot="1">
      <c r="A52" s="1383"/>
      <c r="B52" s="1354"/>
      <c r="C52" s="1357"/>
      <c r="D52" s="1354"/>
      <c r="E52" s="1360"/>
      <c r="F52" s="1363"/>
      <c r="G52" s="1366"/>
      <c r="H52" s="1381"/>
      <c r="I52" s="1363"/>
      <c r="J52" s="1363"/>
      <c r="K52" s="88"/>
      <c r="L52" s="81"/>
      <c r="M52" s="81"/>
      <c r="N52" s="9"/>
      <c r="O52" s="9"/>
      <c r="P52" s="9"/>
      <c r="Q52" s="9"/>
      <c r="R52" s="88"/>
      <c r="S52" s="1369"/>
      <c r="T52" s="1386"/>
      <c r="U52" s="1389"/>
      <c r="V52" s="1392"/>
      <c r="W52" s="1375"/>
      <c r="X52" s="1349"/>
      <c r="Y52" s="53"/>
      <c r="Z52" s="53"/>
      <c r="AA52" s="53"/>
      <c r="AB52" s="53"/>
      <c r="AC52" s="417"/>
      <c r="AD52" s="20"/>
    </row>
    <row r="53" spans="1:30" ht="15" customHeight="1" thickTop="1" thickBot="1">
      <c r="A53" s="1383"/>
      <c r="B53" s="1354"/>
      <c r="C53" s="1357"/>
      <c r="D53" s="1354"/>
      <c r="E53" s="1360"/>
      <c r="F53" s="1363"/>
      <c r="G53" s="1366"/>
      <c r="H53" s="1381"/>
      <c r="I53" s="1363"/>
      <c r="J53" s="1363"/>
      <c r="K53" s="88"/>
      <c r="L53" s="81"/>
      <c r="M53" s="81"/>
      <c r="N53" s="9"/>
      <c r="O53" s="9"/>
      <c r="P53" s="9"/>
      <c r="Q53" s="9"/>
      <c r="R53" s="88"/>
      <c r="S53" s="1369"/>
      <c r="T53" s="1386"/>
      <c r="U53" s="1389"/>
      <c r="V53" s="1392"/>
      <c r="W53" s="1375"/>
      <c r="X53" s="1349"/>
      <c r="Y53" s="53" t="e">
        <f>IF(L53=#REF!,0,IF(L53=L51,0,IF(L53=L50,0,IF(L53=L49,0,IF(L53=L48,0,1)))))</f>
        <v>#REF!</v>
      </c>
      <c r="Z53" s="53" t="s">
        <v>176</v>
      </c>
      <c r="AA53" s="53" t="str">
        <f t="shared" si="0"/>
        <v>?</v>
      </c>
      <c r="AB53" s="53" t="e">
        <f>IF(M53=#REF!,0,IF(M53=M51,0,IF(M53=M50,0,IF(M53=M49,0,IF(M53=M48,0,1)))))</f>
        <v>#REF!</v>
      </c>
      <c r="AC53" s="417" t="e">
        <f>#REF!</f>
        <v>#REF!</v>
      </c>
      <c r="AD53" s="20"/>
    </row>
    <row r="54" spans="1:30" ht="15" customHeight="1" thickTop="1" thickBot="1">
      <c r="A54" s="1383"/>
      <c r="B54" s="1354"/>
      <c r="C54" s="1357"/>
      <c r="D54" s="1354"/>
      <c r="E54" s="1360"/>
      <c r="F54" s="1363"/>
      <c r="G54" s="1366"/>
      <c r="H54" s="1381"/>
      <c r="I54" s="1363"/>
      <c r="J54" s="1363"/>
      <c r="K54" s="88"/>
      <c r="L54" s="81"/>
      <c r="M54" s="81"/>
      <c r="N54" s="9"/>
      <c r="O54" s="9"/>
      <c r="P54" s="9"/>
      <c r="Q54" s="9"/>
      <c r="R54" s="88"/>
      <c r="S54" s="1369"/>
      <c r="T54" s="1386"/>
      <c r="U54" s="1389"/>
      <c r="V54" s="1392"/>
      <c r="W54" s="1375"/>
      <c r="X54" s="1349"/>
      <c r="Y54" s="53">
        <f>IF(L54=L53,0,IF(L54=#REF!,0,IF(L54=L51,0,IF(L54=L50,0,IF(L54=L49,0,IF(L54=L48,0,1))))))</f>
        <v>0</v>
      </c>
      <c r="Z54" s="53" t="s">
        <v>176</v>
      </c>
      <c r="AA54" s="53" t="str">
        <f t="shared" si="0"/>
        <v>?</v>
      </c>
      <c r="AB54" s="53">
        <f>IF(M54=M53,0,IF(M54=#REF!,0,IF(M54=M51,0,IF(M54=M50,0,IF(M54=M49,0,IF(M54=M48,0,1))))))</f>
        <v>0</v>
      </c>
      <c r="AC54" s="417" t="e">
        <f t="shared" si="3"/>
        <v>#REF!</v>
      </c>
      <c r="AD54" s="20"/>
    </row>
    <row r="55" spans="1:30" ht="15" customHeight="1" thickTop="1" thickBot="1">
      <c r="A55" s="1384"/>
      <c r="B55" s="1355"/>
      <c r="C55" s="1358"/>
      <c r="D55" s="1355"/>
      <c r="E55" s="1361"/>
      <c r="F55" s="1364"/>
      <c r="G55" s="1367"/>
      <c r="H55" s="1382"/>
      <c r="I55" s="1364"/>
      <c r="J55" s="1364"/>
      <c r="K55" s="86"/>
      <c r="L55" s="81"/>
      <c r="M55" s="83"/>
      <c r="N55" s="10"/>
      <c r="O55" s="10"/>
      <c r="P55" s="10"/>
      <c r="Q55" s="10"/>
      <c r="R55" s="86"/>
      <c r="S55" s="1370"/>
      <c r="T55" s="1387"/>
      <c r="U55" s="1390"/>
      <c r="V55" s="1393"/>
      <c r="W55" s="1376"/>
      <c r="X55" s="1349"/>
      <c r="Y55" s="53">
        <f>IF(L55=L54,0,IF(L55=L53,0,IF(L55=#REF!,0,IF(L55=L51,0,IF(L55=L50,0,IF(L55=L49,0,IF(L55=L48,0,1)))))))</f>
        <v>0</v>
      </c>
      <c r="Z55" s="53" t="s">
        <v>176</v>
      </c>
      <c r="AA55" s="53" t="str">
        <f t="shared" si="0"/>
        <v>?</v>
      </c>
      <c r="AB55" s="53">
        <f>IF(M55=M54,0,IF(M55=M53,0,IF(M55=#REF!,0,IF(M55=M51,0,IF(M55=M50,0,IF(M55=M49,0,IF(M55=M48,0,1)))))))</f>
        <v>0</v>
      </c>
      <c r="AC55" s="417" t="e">
        <f t="shared" si="3"/>
        <v>#REF!</v>
      </c>
      <c r="AD55" s="20"/>
    </row>
    <row r="56" spans="1:30" ht="15" customHeight="1" thickTop="1" thickBot="1">
      <c r="A56" s="1352"/>
      <c r="B56" s="1353"/>
      <c r="C56" s="1356"/>
      <c r="D56" s="1353"/>
      <c r="E56" s="1359"/>
      <c r="F56" s="1362"/>
      <c r="G56" s="1365"/>
      <c r="H56" s="297"/>
      <c r="I56" s="1362"/>
      <c r="J56" s="1362"/>
      <c r="K56" s="87"/>
      <c r="L56" s="73"/>
      <c r="M56" s="73"/>
      <c r="N56" s="11"/>
      <c r="O56" s="11"/>
      <c r="P56" s="11"/>
      <c r="Q56" s="11"/>
      <c r="R56" s="87"/>
      <c r="S56" s="1368">
        <f>SUM(N56:R63)</f>
        <v>0</v>
      </c>
      <c r="T56" s="1385"/>
      <c r="U56" s="1388">
        <f>IF((S56-T56)&gt;=0,S56-T56,0)</f>
        <v>0</v>
      </c>
      <c r="V56" s="1391">
        <f>IF(S56&lt;T56,S56,T56)/IF(T56=0,1,T56)</f>
        <v>0</v>
      </c>
      <c r="W56" s="1374" t="str">
        <f>IF(V56=1,"pe",IF(V56&gt;0,"ne",""))</f>
        <v/>
      </c>
      <c r="X56" s="1349"/>
      <c r="Y56" s="53">
        <v>1</v>
      </c>
      <c r="Z56" s="53" t="s">
        <v>176</v>
      </c>
      <c r="AA56" s="53" t="str">
        <f t="shared" si="0"/>
        <v>?</v>
      </c>
      <c r="AB56" s="53">
        <v>1</v>
      </c>
      <c r="AC56" s="417">
        <f>C56</f>
        <v>0</v>
      </c>
      <c r="AD56" s="20"/>
    </row>
    <row r="57" spans="1:30" ht="15" customHeight="1" thickTop="1" thickBot="1">
      <c r="A57" s="1383"/>
      <c r="B57" s="1354"/>
      <c r="C57" s="1357"/>
      <c r="D57" s="1354"/>
      <c r="E57" s="1360"/>
      <c r="F57" s="1363"/>
      <c r="G57" s="1366"/>
      <c r="H57" s="1381"/>
      <c r="I57" s="1363"/>
      <c r="J57" s="1363"/>
      <c r="K57" s="88"/>
      <c r="L57" s="786"/>
      <c r="M57" s="81"/>
      <c r="N57" s="9"/>
      <c r="O57" s="9"/>
      <c r="P57" s="9"/>
      <c r="Q57" s="9"/>
      <c r="R57" s="88"/>
      <c r="S57" s="1369"/>
      <c r="T57" s="1386"/>
      <c r="U57" s="1389"/>
      <c r="V57" s="1392"/>
      <c r="W57" s="1375"/>
      <c r="X57" s="1349"/>
      <c r="Y57" s="53">
        <f>IF(L57=L56,0,1)</f>
        <v>0</v>
      </c>
      <c r="Z57" s="53" t="s">
        <v>176</v>
      </c>
      <c r="AA57" s="53" t="str">
        <f t="shared" si="0"/>
        <v>?</v>
      </c>
      <c r="AB57" s="53">
        <f>IF(M57=M56,0,1)</f>
        <v>0</v>
      </c>
      <c r="AC57" s="417">
        <f t="shared" si="3"/>
        <v>0</v>
      </c>
      <c r="AD57" s="20"/>
    </row>
    <row r="58" spans="1:30" ht="15" customHeight="1" thickTop="1" thickBot="1">
      <c r="A58" s="1383"/>
      <c r="B58" s="1354"/>
      <c r="C58" s="1357"/>
      <c r="D58" s="1354"/>
      <c r="E58" s="1360"/>
      <c r="F58" s="1363"/>
      <c r="G58" s="1366"/>
      <c r="H58" s="1381"/>
      <c r="I58" s="1363"/>
      <c r="J58" s="1363"/>
      <c r="K58" s="88"/>
      <c r="L58" s="81"/>
      <c r="M58" s="81"/>
      <c r="N58" s="9"/>
      <c r="O58" s="9"/>
      <c r="P58" s="9"/>
      <c r="Q58" s="9"/>
      <c r="R58" s="88"/>
      <c r="S58" s="1369"/>
      <c r="T58" s="1386"/>
      <c r="U58" s="1389"/>
      <c r="V58" s="1392"/>
      <c r="W58" s="1375"/>
      <c r="X58" s="1349"/>
      <c r="Y58" s="53">
        <f>IF(L58=L57,0,IF(L58=L56,0,1))</f>
        <v>0</v>
      </c>
      <c r="Z58" s="53" t="s">
        <v>176</v>
      </c>
      <c r="AA58" s="53" t="str">
        <f t="shared" si="0"/>
        <v>?</v>
      </c>
      <c r="AB58" s="53">
        <f>IF(M58=M57,0,IF(M58=M56,0,1))</f>
        <v>0</v>
      </c>
      <c r="AC58" s="417">
        <f t="shared" si="3"/>
        <v>0</v>
      </c>
      <c r="AD58" s="20"/>
    </row>
    <row r="59" spans="1:30" ht="15" customHeight="1" thickTop="1" thickBot="1">
      <c r="A59" s="1383"/>
      <c r="B59" s="1354"/>
      <c r="C59" s="1357"/>
      <c r="D59" s="1354"/>
      <c r="E59" s="1360"/>
      <c r="F59" s="1363"/>
      <c r="G59" s="1366"/>
      <c r="H59" s="1381"/>
      <c r="I59" s="1363"/>
      <c r="J59" s="1363"/>
      <c r="K59" s="88"/>
      <c r="L59" s="81"/>
      <c r="M59" s="81"/>
      <c r="N59" s="9"/>
      <c r="O59" s="9"/>
      <c r="P59" s="9"/>
      <c r="Q59" s="9"/>
      <c r="R59" s="88"/>
      <c r="S59" s="1369"/>
      <c r="T59" s="1386"/>
      <c r="U59" s="1389"/>
      <c r="V59" s="1392"/>
      <c r="W59" s="1375"/>
      <c r="X59" s="1349"/>
      <c r="Y59" s="53">
        <f>IF(L59=L58,0,IF(L59=L57,0,IF(L59=L56,0,1)))</f>
        <v>0</v>
      </c>
      <c r="Z59" s="53" t="s">
        <v>176</v>
      </c>
      <c r="AA59" s="53" t="str">
        <f t="shared" si="0"/>
        <v>?</v>
      </c>
      <c r="AB59" s="53">
        <f>IF(M59=M58,0,IF(M59=M57,0,IF(M59=M56,0,1)))</f>
        <v>0</v>
      </c>
      <c r="AC59" s="417">
        <f t="shared" si="3"/>
        <v>0</v>
      </c>
      <c r="AD59" s="20"/>
    </row>
    <row r="60" spans="1:30" ht="15" customHeight="1" thickTop="1" thickBot="1">
      <c r="A60" s="1383"/>
      <c r="B60" s="1354"/>
      <c r="C60" s="1357"/>
      <c r="D60" s="1354"/>
      <c r="E60" s="1360"/>
      <c r="F60" s="1363"/>
      <c r="G60" s="1366"/>
      <c r="H60" s="1381"/>
      <c r="I60" s="1363"/>
      <c r="J60" s="1363"/>
      <c r="K60" s="88"/>
      <c r="L60" s="81"/>
      <c r="M60" s="81"/>
      <c r="N60" s="9"/>
      <c r="O60" s="9"/>
      <c r="P60" s="9"/>
      <c r="Q60" s="9"/>
      <c r="R60" s="88"/>
      <c r="S60" s="1369"/>
      <c r="T60" s="1386"/>
      <c r="U60" s="1389"/>
      <c r="V60" s="1392"/>
      <c r="W60" s="1375"/>
      <c r="X60" s="1349"/>
      <c r="Y60" s="53"/>
      <c r="Z60" s="53"/>
      <c r="AA60" s="53"/>
      <c r="AB60" s="53"/>
      <c r="AC60" s="417"/>
      <c r="AD60" s="20"/>
    </row>
    <row r="61" spans="1:30" ht="15" customHeight="1" thickTop="1" thickBot="1">
      <c r="A61" s="1383"/>
      <c r="B61" s="1354"/>
      <c r="C61" s="1357"/>
      <c r="D61" s="1354"/>
      <c r="E61" s="1360"/>
      <c r="F61" s="1363"/>
      <c r="G61" s="1366"/>
      <c r="H61" s="1381"/>
      <c r="I61" s="1363"/>
      <c r="J61" s="1363"/>
      <c r="K61" s="88"/>
      <c r="L61" s="81"/>
      <c r="M61" s="81"/>
      <c r="N61" s="9"/>
      <c r="O61" s="9"/>
      <c r="P61" s="9"/>
      <c r="Q61" s="9"/>
      <c r="R61" s="88"/>
      <c r="S61" s="1369"/>
      <c r="T61" s="1386"/>
      <c r="U61" s="1389"/>
      <c r="V61" s="1392"/>
      <c r="W61" s="1375"/>
      <c r="X61" s="1349"/>
      <c r="Y61" s="53" t="e">
        <f>IF(L61=#REF!,0,IF(L61=L59,0,IF(L61=L58,0,IF(L61=L57,0,IF(L61=L56,0,1)))))</f>
        <v>#REF!</v>
      </c>
      <c r="Z61" s="53" t="s">
        <v>176</v>
      </c>
      <c r="AA61" s="53" t="str">
        <f t="shared" si="0"/>
        <v>?</v>
      </c>
      <c r="AB61" s="53" t="e">
        <f>IF(M61=#REF!,0,IF(M61=M59,0,IF(M61=M58,0,IF(M61=M57,0,IF(M61=M56,0,1)))))</f>
        <v>#REF!</v>
      </c>
      <c r="AC61" s="417" t="e">
        <f>#REF!</f>
        <v>#REF!</v>
      </c>
      <c r="AD61" s="20"/>
    </row>
    <row r="62" spans="1:30" ht="15" customHeight="1" thickTop="1" thickBot="1">
      <c r="A62" s="1383"/>
      <c r="B62" s="1354"/>
      <c r="C62" s="1357"/>
      <c r="D62" s="1354"/>
      <c r="E62" s="1360"/>
      <c r="F62" s="1363"/>
      <c r="G62" s="1366"/>
      <c r="H62" s="1381"/>
      <c r="I62" s="1363"/>
      <c r="J62" s="1363"/>
      <c r="K62" s="88"/>
      <c r="L62" s="81"/>
      <c r="M62" s="81"/>
      <c r="N62" s="9"/>
      <c r="O62" s="9"/>
      <c r="P62" s="9"/>
      <c r="Q62" s="9"/>
      <c r="R62" s="88"/>
      <c r="S62" s="1369"/>
      <c r="T62" s="1386"/>
      <c r="U62" s="1389"/>
      <c r="V62" s="1392"/>
      <c r="W62" s="1375"/>
      <c r="X62" s="1349"/>
      <c r="Y62" s="53">
        <f>IF(L62=L61,0,IF(L62=#REF!,0,IF(L62=L59,0,IF(L62=L58,0,IF(L62=L57,0,IF(L62=L56,0,1))))))</f>
        <v>0</v>
      </c>
      <c r="Z62" s="53" t="s">
        <v>176</v>
      </c>
      <c r="AA62" s="53" t="str">
        <f t="shared" si="0"/>
        <v>?</v>
      </c>
      <c r="AB62" s="53">
        <f>IF(M62=M61,0,IF(M62=#REF!,0,IF(M62=M59,0,IF(M62=M58,0,IF(M62=M57,0,IF(M62=M56,0,1))))))</f>
        <v>0</v>
      </c>
      <c r="AC62" s="417" t="e">
        <f t="shared" si="3"/>
        <v>#REF!</v>
      </c>
      <c r="AD62" s="20"/>
    </row>
    <row r="63" spans="1:30" ht="15" customHeight="1" thickTop="1" thickBot="1">
      <c r="A63" s="1384"/>
      <c r="B63" s="1355"/>
      <c r="C63" s="1358"/>
      <c r="D63" s="1355"/>
      <c r="E63" s="1361"/>
      <c r="F63" s="1364"/>
      <c r="G63" s="1367"/>
      <c r="H63" s="1382"/>
      <c r="I63" s="1364"/>
      <c r="J63" s="1364"/>
      <c r="K63" s="86"/>
      <c r="L63" s="81"/>
      <c r="M63" s="83"/>
      <c r="N63" s="10"/>
      <c r="O63" s="10"/>
      <c r="P63" s="10"/>
      <c r="Q63" s="10"/>
      <c r="R63" s="86"/>
      <c r="S63" s="1370"/>
      <c r="T63" s="1387"/>
      <c r="U63" s="1390"/>
      <c r="V63" s="1393"/>
      <c r="W63" s="1376"/>
      <c r="X63" s="1349"/>
      <c r="Y63" s="53">
        <f>IF(L63=L62,0,IF(L63=L61,0,IF(L63=#REF!,0,IF(L63=L59,0,IF(L63=L58,0,IF(L63=L57,0,IF(L63=L56,0,1)))))))</f>
        <v>0</v>
      </c>
      <c r="Z63" s="53" t="s">
        <v>176</v>
      </c>
      <c r="AA63" s="53" t="str">
        <f t="shared" si="0"/>
        <v>?</v>
      </c>
      <c r="AB63" s="53">
        <f>IF(M63=M62,0,IF(M63=M61,0,IF(M63=#REF!,0,IF(M63=M59,0,IF(M63=M58,0,IF(M63=M57,0,IF(M63=M56,0,1)))))))</f>
        <v>0</v>
      </c>
      <c r="AC63" s="417" t="e">
        <f t="shared" si="3"/>
        <v>#REF!</v>
      </c>
      <c r="AD63" s="20"/>
    </row>
    <row r="64" spans="1:30" ht="15" hidden="1" customHeight="1" thickTop="1" thickBot="1">
      <c r="A64" s="1352"/>
      <c r="B64" s="1353"/>
      <c r="C64" s="1356"/>
      <c r="D64" s="1353"/>
      <c r="E64" s="1359"/>
      <c r="F64" s="1362"/>
      <c r="G64" s="1365"/>
      <c r="H64" s="1362"/>
      <c r="I64" s="1362"/>
      <c r="J64" s="1362"/>
      <c r="K64" s="87"/>
      <c r="L64" s="73"/>
      <c r="M64" s="73"/>
      <c r="N64" s="11"/>
      <c r="O64" s="11"/>
      <c r="P64" s="11"/>
      <c r="Q64" s="11"/>
      <c r="R64" s="87"/>
      <c r="S64" s="1368">
        <f>SUM(N64:R71)</f>
        <v>0</v>
      </c>
      <c r="T64" s="1385"/>
      <c r="U64" s="1388">
        <f>IF((S64-T64)&gt;=0,S64-T64,0)</f>
        <v>0</v>
      </c>
      <c r="V64" s="1391">
        <f>IF(S64&lt;T64,S64,T64)/IF(T64=0,1,T64)</f>
        <v>0</v>
      </c>
      <c r="W64" s="1374" t="str">
        <f>IF(V64=1,"pe",IF(V64&gt;0,"ne",""))</f>
        <v/>
      </c>
      <c r="X64" s="1349"/>
      <c r="Y64" s="53">
        <v>1</v>
      </c>
      <c r="Z64" s="53" t="s">
        <v>176</v>
      </c>
      <c r="AA64" s="53" t="str">
        <f t="shared" si="0"/>
        <v>?</v>
      </c>
      <c r="AB64" s="53">
        <v>1</v>
      </c>
      <c r="AC64" s="417">
        <f>C64</f>
        <v>0</v>
      </c>
      <c r="AD64" s="20"/>
    </row>
    <row r="65" spans="1:30" ht="15" hidden="1" customHeight="1" thickTop="1" thickBot="1">
      <c r="A65" s="1383"/>
      <c r="B65" s="1354"/>
      <c r="C65" s="1357"/>
      <c r="D65" s="1354"/>
      <c r="E65" s="1360"/>
      <c r="F65" s="1363"/>
      <c r="G65" s="1366"/>
      <c r="H65" s="1363"/>
      <c r="I65" s="1363"/>
      <c r="J65" s="1363"/>
      <c r="K65" s="88"/>
      <c r="L65" s="81"/>
      <c r="M65" s="81"/>
      <c r="N65" s="9"/>
      <c r="O65" s="9"/>
      <c r="P65" s="9"/>
      <c r="Q65" s="9"/>
      <c r="R65" s="88"/>
      <c r="S65" s="1369"/>
      <c r="T65" s="1386"/>
      <c r="U65" s="1389"/>
      <c r="V65" s="1392"/>
      <c r="W65" s="1375"/>
      <c r="X65" s="1349"/>
      <c r="Y65" s="53">
        <f>IF(L65=L64,0,1)</f>
        <v>0</v>
      </c>
      <c r="Z65" s="53" t="s">
        <v>176</v>
      </c>
      <c r="AA65" s="53" t="str">
        <f t="shared" si="0"/>
        <v>?</v>
      </c>
      <c r="AB65" s="53">
        <f>IF(M65=M64,0,1)</f>
        <v>0</v>
      </c>
      <c r="AC65" s="417">
        <f>AC64</f>
        <v>0</v>
      </c>
      <c r="AD65" s="20"/>
    </row>
    <row r="66" spans="1:30" ht="15" hidden="1" customHeight="1" thickTop="1" thickBot="1">
      <c r="A66" s="1383"/>
      <c r="B66" s="1354"/>
      <c r="C66" s="1357"/>
      <c r="D66" s="1354"/>
      <c r="E66" s="1360"/>
      <c r="F66" s="1363"/>
      <c r="G66" s="1366"/>
      <c r="H66" s="1363"/>
      <c r="I66" s="1363"/>
      <c r="J66" s="1363"/>
      <c r="K66" s="88"/>
      <c r="L66" s="81"/>
      <c r="M66" s="81"/>
      <c r="N66" s="9"/>
      <c r="O66" s="9"/>
      <c r="P66" s="9"/>
      <c r="Q66" s="9"/>
      <c r="R66" s="88"/>
      <c r="S66" s="1369"/>
      <c r="T66" s="1386"/>
      <c r="U66" s="1389"/>
      <c r="V66" s="1392"/>
      <c r="W66" s="1375"/>
      <c r="X66" s="1349"/>
      <c r="Y66" s="53">
        <f>IF(L66=L65,0,IF(L66=L64,0,1))</f>
        <v>0</v>
      </c>
      <c r="Z66" s="53" t="s">
        <v>176</v>
      </c>
      <c r="AA66" s="53" t="str">
        <f t="shared" si="0"/>
        <v>?</v>
      </c>
      <c r="AB66" s="53">
        <f>IF(M66=M65,0,IF(M66=M64,0,1))</f>
        <v>0</v>
      </c>
      <c r="AC66" s="417">
        <f t="shared" si="3"/>
        <v>0</v>
      </c>
      <c r="AD66" s="20"/>
    </row>
    <row r="67" spans="1:30" ht="15" hidden="1" customHeight="1" thickTop="1" thickBot="1">
      <c r="A67" s="1383"/>
      <c r="B67" s="1354"/>
      <c r="C67" s="1357"/>
      <c r="D67" s="1354"/>
      <c r="E67" s="1360"/>
      <c r="F67" s="1363"/>
      <c r="G67" s="1366"/>
      <c r="H67" s="1363"/>
      <c r="I67" s="1363"/>
      <c r="J67" s="1363"/>
      <c r="K67" s="88"/>
      <c r="L67" s="81"/>
      <c r="M67" s="81"/>
      <c r="N67" s="9"/>
      <c r="O67" s="9"/>
      <c r="P67" s="9"/>
      <c r="Q67" s="9"/>
      <c r="R67" s="88"/>
      <c r="S67" s="1369"/>
      <c r="T67" s="1386"/>
      <c r="U67" s="1389"/>
      <c r="V67" s="1392"/>
      <c r="W67" s="1375"/>
      <c r="X67" s="1349"/>
      <c r="Y67" s="53">
        <f>IF(L67=L66,0,IF(L67=L65,0,IF(L67=L64,0,1)))</f>
        <v>0</v>
      </c>
      <c r="Z67" s="53" t="s">
        <v>176</v>
      </c>
      <c r="AA67" s="53" t="str">
        <f t="shared" si="0"/>
        <v>?</v>
      </c>
      <c r="AB67" s="53">
        <f>IF(M67=M66,0,IF(M67=M65,0,IF(M67=M64,0,1)))</f>
        <v>0</v>
      </c>
      <c r="AC67" s="417">
        <f t="shared" si="3"/>
        <v>0</v>
      </c>
      <c r="AD67" s="20"/>
    </row>
    <row r="68" spans="1:30" ht="15" hidden="1" customHeight="1" thickTop="1" thickBot="1">
      <c r="A68" s="1383"/>
      <c r="B68" s="1354"/>
      <c r="C68" s="1357"/>
      <c r="D68" s="1354"/>
      <c r="E68" s="1360"/>
      <c r="F68" s="1363"/>
      <c r="G68" s="1366"/>
      <c r="H68" s="1363"/>
      <c r="I68" s="1363"/>
      <c r="J68" s="1363"/>
      <c r="K68" s="88"/>
      <c r="L68" s="81"/>
      <c r="M68" s="81"/>
      <c r="N68" s="9"/>
      <c r="O68" s="9"/>
      <c r="P68" s="9"/>
      <c r="Q68" s="9"/>
      <c r="R68" s="88"/>
      <c r="S68" s="1369"/>
      <c r="T68" s="1386"/>
      <c r="U68" s="1389"/>
      <c r="V68" s="1392"/>
      <c r="W68" s="1375"/>
      <c r="X68" s="1349"/>
      <c r="Y68" s="53">
        <f>IF(L68=L67,0,IF(L68=L66,0,IF(L68=L65,0,IF(L68=L64,0,1))))</f>
        <v>0</v>
      </c>
      <c r="Z68" s="53" t="s">
        <v>176</v>
      </c>
      <c r="AA68" s="53" t="str">
        <f t="shared" si="0"/>
        <v>?</v>
      </c>
      <c r="AB68" s="53">
        <f>IF(M68=M67,0,IF(M68=M66,0,IF(M68=M65,0,IF(M68=M64,0,1))))</f>
        <v>0</v>
      </c>
      <c r="AC68" s="417">
        <f t="shared" si="3"/>
        <v>0</v>
      </c>
      <c r="AD68" s="20"/>
    </row>
    <row r="69" spans="1:30" ht="15" hidden="1" customHeight="1" thickTop="1" thickBot="1">
      <c r="A69" s="1383"/>
      <c r="B69" s="1354"/>
      <c r="C69" s="1357"/>
      <c r="D69" s="1354"/>
      <c r="E69" s="1360"/>
      <c r="F69" s="1363"/>
      <c r="G69" s="1366"/>
      <c r="H69" s="1363"/>
      <c r="I69" s="1363"/>
      <c r="J69" s="1363"/>
      <c r="K69" s="88"/>
      <c r="L69" s="81"/>
      <c r="M69" s="81"/>
      <c r="N69" s="9"/>
      <c r="O69" s="9"/>
      <c r="P69" s="9"/>
      <c r="Q69" s="9"/>
      <c r="R69" s="88"/>
      <c r="S69" s="1369"/>
      <c r="T69" s="1386"/>
      <c r="U69" s="1389"/>
      <c r="V69" s="1392"/>
      <c r="W69" s="1375"/>
      <c r="X69" s="1349"/>
      <c r="Y69" s="53">
        <f>IF(L69=L68,0,IF(L69=L67,0,IF(L69=L66,0,IF(L69=L65,0,IF(L69=L64,0,1)))))</f>
        <v>0</v>
      </c>
      <c r="Z69" s="53" t="s">
        <v>176</v>
      </c>
      <c r="AA69" s="53" t="str">
        <f t="shared" si="0"/>
        <v>?</v>
      </c>
      <c r="AB69" s="53">
        <f>IF(M69=M68,0,IF(M69=M67,0,IF(M69=M66,0,IF(M69=M65,0,IF(M69=M64,0,1)))))</f>
        <v>0</v>
      </c>
      <c r="AC69" s="417">
        <f t="shared" si="3"/>
        <v>0</v>
      </c>
      <c r="AD69" s="20"/>
    </row>
    <row r="70" spans="1:30" ht="15" hidden="1" customHeight="1" thickTop="1" thickBot="1">
      <c r="A70" s="1383"/>
      <c r="B70" s="1354"/>
      <c r="C70" s="1357"/>
      <c r="D70" s="1354"/>
      <c r="E70" s="1360"/>
      <c r="F70" s="1363"/>
      <c r="G70" s="1366"/>
      <c r="H70" s="1363"/>
      <c r="I70" s="1363"/>
      <c r="J70" s="1363"/>
      <c r="K70" s="88"/>
      <c r="L70" s="81"/>
      <c r="M70" s="81"/>
      <c r="N70" s="9"/>
      <c r="O70" s="9"/>
      <c r="P70" s="9"/>
      <c r="Q70" s="9"/>
      <c r="R70" s="88"/>
      <c r="S70" s="1369"/>
      <c r="T70" s="1386"/>
      <c r="U70" s="1389"/>
      <c r="V70" s="1392"/>
      <c r="W70" s="1375"/>
      <c r="X70" s="1349"/>
      <c r="Y70" s="53">
        <f>IF(L70=L69,0,IF(L70=L68,0,IF(L70=L67,0,IF(L70=L66,0,IF(L70=L65,0,IF(L70=L64,0,1))))))</f>
        <v>0</v>
      </c>
      <c r="Z70" s="53" t="s">
        <v>176</v>
      </c>
      <c r="AA70" s="53" t="str">
        <f t="shared" si="0"/>
        <v>?</v>
      </c>
      <c r="AB70" s="53">
        <f>IF(M70=M69,0,IF(M70=M68,0,IF(M70=M67,0,IF(M70=M66,0,IF(M70=M65,0,IF(M70=M64,0,1))))))</f>
        <v>0</v>
      </c>
      <c r="AC70" s="417">
        <f t="shared" si="3"/>
        <v>0</v>
      </c>
      <c r="AD70" s="20"/>
    </row>
    <row r="71" spans="1:30" ht="15" hidden="1" customHeight="1" thickTop="1" thickBot="1">
      <c r="A71" s="1384"/>
      <c r="B71" s="1355"/>
      <c r="C71" s="1358"/>
      <c r="D71" s="1355"/>
      <c r="E71" s="1361"/>
      <c r="F71" s="1364"/>
      <c r="G71" s="1367"/>
      <c r="H71" s="1364"/>
      <c r="I71" s="1364"/>
      <c r="J71" s="1364"/>
      <c r="K71" s="86"/>
      <c r="L71" s="81"/>
      <c r="M71" s="83"/>
      <c r="N71" s="10"/>
      <c r="O71" s="10"/>
      <c r="P71" s="10"/>
      <c r="Q71" s="10"/>
      <c r="R71" s="86"/>
      <c r="S71" s="1370"/>
      <c r="T71" s="1387"/>
      <c r="U71" s="1390"/>
      <c r="V71" s="1393"/>
      <c r="W71" s="1376"/>
      <c r="X71" s="1349"/>
      <c r="Y71" s="53">
        <f>IF(L71=L70,0,IF(L71=L69,0,IF(L71=L68,0,IF(L71=L67,0,IF(L71=L66,0,IF(L71=L65,0,IF(L71=L64,0,1)))))))</f>
        <v>0</v>
      </c>
      <c r="Z71" s="53" t="s">
        <v>176</v>
      </c>
      <c r="AA71" s="53" t="str">
        <f t="shared" si="0"/>
        <v>?</v>
      </c>
      <c r="AB71" s="53">
        <f>IF(M71=M70,0,IF(M71=M69,0,IF(M71=M68,0,IF(M71=M67,0,IF(M71=M66,0,IF(M71=M65,0,IF(M71=M64,0,1)))))))</f>
        <v>0</v>
      </c>
      <c r="AC71" s="417">
        <f t="shared" si="3"/>
        <v>0</v>
      </c>
      <c r="AD71" s="20"/>
    </row>
    <row r="72" spans="1:30" ht="19.5" customHeight="1" thickTop="1" thickBot="1">
      <c r="A72" s="60"/>
      <c r="B72" s="62"/>
      <c r="C72" s="160" t="s">
        <v>341</v>
      </c>
      <c r="D72" s="226"/>
      <c r="E72" s="226"/>
      <c r="F72" s="226"/>
      <c r="G72" s="62"/>
      <c r="H72" s="226"/>
      <c r="I72" s="226"/>
      <c r="J72" s="226"/>
      <c r="K72" s="62"/>
      <c r="L72" s="62"/>
      <c r="M72" s="62"/>
      <c r="N72" s="62"/>
      <c r="O72" s="62"/>
      <c r="P72" s="62"/>
      <c r="Q72" s="62"/>
      <c r="R72" s="63"/>
      <c r="S72" s="281">
        <f>SUM(S73:S400)</f>
        <v>0</v>
      </c>
      <c r="T72" s="281"/>
      <c r="U72" s="151">
        <f>SUM(U73:U400)</f>
        <v>0</v>
      </c>
      <c r="V72" s="281">
        <f>SUM(V73:V400)</f>
        <v>0</v>
      </c>
      <c r="W72" s="96"/>
      <c r="X72" s="74" t="s">
        <v>47</v>
      </c>
      <c r="Y72" s="53"/>
      <c r="Z72" s="53"/>
      <c r="AA72" s="53" t="str">
        <f t="shared" si="0"/>
        <v>?</v>
      </c>
      <c r="AB72" s="20"/>
      <c r="AC72" s="20"/>
      <c r="AD72" s="20"/>
    </row>
    <row r="73" spans="1:30" ht="15" customHeight="1" thickTop="1" thickBot="1">
      <c r="A73" s="1352"/>
      <c r="B73" s="1353"/>
      <c r="C73" s="1356"/>
      <c r="D73" s="1353"/>
      <c r="E73" s="1359"/>
      <c r="F73" s="1362"/>
      <c r="G73" s="1365"/>
      <c r="H73" s="297"/>
      <c r="I73" s="1362"/>
      <c r="J73" s="1362"/>
      <c r="K73" s="87"/>
      <c r="L73" s="73"/>
      <c r="M73" s="73"/>
      <c r="N73" s="11"/>
      <c r="O73" s="11"/>
      <c r="P73" s="11"/>
      <c r="Q73" s="11"/>
      <c r="R73" s="87"/>
      <c r="S73" s="1368">
        <f>SUM(N73:R80)</f>
        <v>0</v>
      </c>
      <c r="T73" s="1368">
        <f>IF(S73&gt;0,18,0)</f>
        <v>0</v>
      </c>
      <c r="U73" s="1371">
        <f>IF(S73&lt;=18,0,S73-T73)</f>
        <v>0</v>
      </c>
      <c r="V73" s="1373">
        <f>IF(S73&lt;T73,S73,T73)/IF(T73=0,1,T73)</f>
        <v>0</v>
      </c>
      <c r="W73" s="1374" t="str">
        <f>IF(V73=1,"pe",IF(V73&gt;0,"ne",""))</f>
        <v/>
      </c>
      <c r="X73" s="1349"/>
      <c r="Y73" s="53">
        <v>1</v>
      </c>
      <c r="Z73" s="53" t="s">
        <v>176</v>
      </c>
      <c r="AA73" s="53" t="str">
        <f t="shared" si="0"/>
        <v>?</v>
      </c>
      <c r="AB73" s="53">
        <v>1</v>
      </c>
      <c r="AC73" s="417">
        <f>C73</f>
        <v>0</v>
      </c>
      <c r="AD73" s="20"/>
    </row>
    <row r="74" spans="1:30" ht="15" customHeight="1" thickTop="1" thickBot="1">
      <c r="A74" s="1383"/>
      <c r="B74" s="1354"/>
      <c r="C74" s="1357"/>
      <c r="D74" s="1354"/>
      <c r="E74" s="1360"/>
      <c r="F74" s="1363"/>
      <c r="G74" s="1366"/>
      <c r="H74" s="1381"/>
      <c r="I74" s="1363"/>
      <c r="J74" s="1363"/>
      <c r="K74" s="88"/>
      <c r="L74" s="81"/>
      <c r="M74" s="81"/>
      <c r="N74" s="9"/>
      <c r="O74" s="9"/>
      <c r="P74" s="9"/>
      <c r="Q74" s="9"/>
      <c r="R74" s="88"/>
      <c r="S74" s="1369"/>
      <c r="T74" s="1369"/>
      <c r="U74" s="1372"/>
      <c r="V74" s="1373"/>
      <c r="W74" s="1375"/>
      <c r="X74" s="1349"/>
      <c r="Y74" s="53">
        <f>IF(L74=L73,0,1)</f>
        <v>0</v>
      </c>
      <c r="Z74" s="53" t="s">
        <v>176</v>
      </c>
      <c r="AA74" s="53" t="str">
        <f t="shared" si="0"/>
        <v>?</v>
      </c>
      <c r="AB74" s="53">
        <f>IF(M74=M73,0,1)</f>
        <v>0</v>
      </c>
      <c r="AC74" s="417">
        <f t="shared" ref="AC74:AC136" si="4">AC73</f>
        <v>0</v>
      </c>
      <c r="AD74" s="20"/>
    </row>
    <row r="75" spans="1:30" ht="15" customHeight="1" thickTop="1" thickBot="1">
      <c r="A75" s="1383"/>
      <c r="B75" s="1354"/>
      <c r="C75" s="1357"/>
      <c r="D75" s="1354"/>
      <c r="E75" s="1360"/>
      <c r="F75" s="1363"/>
      <c r="G75" s="1366"/>
      <c r="H75" s="1381"/>
      <c r="I75" s="1363"/>
      <c r="J75" s="1363"/>
      <c r="K75" s="88"/>
      <c r="L75" s="81"/>
      <c r="M75" s="81"/>
      <c r="N75" s="9"/>
      <c r="O75" s="9"/>
      <c r="P75" s="9"/>
      <c r="Q75" s="9"/>
      <c r="R75" s="88"/>
      <c r="S75" s="1369"/>
      <c r="T75" s="1369"/>
      <c r="U75" s="1372"/>
      <c r="V75" s="1373"/>
      <c r="W75" s="1375"/>
      <c r="X75" s="1349"/>
      <c r="Y75" s="53">
        <f>IF(L75=L74,0,IF(L75=L73,0,1))</f>
        <v>0</v>
      </c>
      <c r="Z75" s="53" t="s">
        <v>176</v>
      </c>
      <c r="AA75" s="53" t="str">
        <f t="shared" si="0"/>
        <v>?</v>
      </c>
      <c r="AB75" s="53">
        <f>IF(M75=M74,0,IF(M75=M73,0,1))</f>
        <v>0</v>
      </c>
      <c r="AC75" s="417">
        <f t="shared" si="4"/>
        <v>0</v>
      </c>
      <c r="AD75" s="20"/>
    </row>
    <row r="76" spans="1:30" ht="15" customHeight="1" thickTop="1" thickBot="1">
      <c r="A76" s="1383"/>
      <c r="B76" s="1354"/>
      <c r="C76" s="1357"/>
      <c r="D76" s="1354"/>
      <c r="E76" s="1360"/>
      <c r="F76" s="1363"/>
      <c r="G76" s="1366"/>
      <c r="H76" s="1381"/>
      <c r="I76" s="1363"/>
      <c r="J76" s="1363"/>
      <c r="K76" s="88"/>
      <c r="L76" s="81"/>
      <c r="M76" s="81"/>
      <c r="N76" s="9"/>
      <c r="O76" s="9"/>
      <c r="P76" s="9"/>
      <c r="Q76" s="9"/>
      <c r="R76" s="88"/>
      <c r="S76" s="1369"/>
      <c r="T76" s="1369"/>
      <c r="U76" s="1372"/>
      <c r="V76" s="1373"/>
      <c r="W76" s="1375"/>
      <c r="X76" s="1349"/>
      <c r="Y76" s="53">
        <f>IF(L76=L75,0,IF(L76=L74,0,IF(L76=L73,0,1)))</f>
        <v>0</v>
      </c>
      <c r="Z76" s="53" t="s">
        <v>176</v>
      </c>
      <c r="AA76" s="53" t="str">
        <f t="shared" si="0"/>
        <v>?</v>
      </c>
      <c r="AB76" s="53">
        <f>IF(M76=M75,0,IF(M76=M74,0,IF(M76=M73,0,1)))</f>
        <v>0</v>
      </c>
      <c r="AC76" s="417">
        <f t="shared" si="4"/>
        <v>0</v>
      </c>
      <c r="AD76" s="20"/>
    </row>
    <row r="77" spans="1:30" ht="15" customHeight="1" thickTop="1" thickBot="1">
      <c r="A77" s="1383"/>
      <c r="B77" s="1354"/>
      <c r="C77" s="1357"/>
      <c r="D77" s="1354"/>
      <c r="E77" s="1360"/>
      <c r="F77" s="1363"/>
      <c r="G77" s="1366"/>
      <c r="H77" s="1381"/>
      <c r="I77" s="1363"/>
      <c r="J77" s="1363"/>
      <c r="K77" s="88"/>
      <c r="L77" s="81"/>
      <c r="M77" s="81"/>
      <c r="N77" s="9"/>
      <c r="O77" s="9"/>
      <c r="P77" s="9"/>
      <c r="Q77" s="9"/>
      <c r="R77" s="88"/>
      <c r="S77" s="1369"/>
      <c r="T77" s="1369"/>
      <c r="U77" s="1372"/>
      <c r="V77" s="1373"/>
      <c r="W77" s="1375"/>
      <c r="X77" s="1349"/>
      <c r="Y77" s="53">
        <f>IF(L77=L76,0,IF(L77=L75,0,IF(L77=L74,0,IF(L77=L73,0,1))))</f>
        <v>0</v>
      </c>
      <c r="Z77" s="53" t="s">
        <v>176</v>
      </c>
      <c r="AA77" s="53" t="str">
        <f t="shared" si="0"/>
        <v>?</v>
      </c>
      <c r="AB77" s="53">
        <f>IF(M77=M76,0,IF(M77=M75,0,IF(M77=M74,0,IF(M77=M73,0,1))))</f>
        <v>0</v>
      </c>
      <c r="AC77" s="417">
        <f t="shared" si="4"/>
        <v>0</v>
      </c>
      <c r="AD77" s="20"/>
    </row>
    <row r="78" spans="1:30" ht="15" customHeight="1" thickTop="1" thickBot="1">
      <c r="A78" s="1383"/>
      <c r="B78" s="1354"/>
      <c r="C78" s="1357"/>
      <c r="D78" s="1354"/>
      <c r="E78" s="1360"/>
      <c r="F78" s="1363"/>
      <c r="G78" s="1366"/>
      <c r="H78" s="1381"/>
      <c r="I78" s="1363"/>
      <c r="J78" s="1363"/>
      <c r="K78" s="88"/>
      <c r="L78" s="81"/>
      <c r="M78" s="81"/>
      <c r="N78" s="9"/>
      <c r="O78" s="9"/>
      <c r="P78" s="9"/>
      <c r="Q78" s="9"/>
      <c r="R78" s="88"/>
      <c r="S78" s="1369"/>
      <c r="T78" s="1369"/>
      <c r="U78" s="1350" t="str">
        <f>IF(U73&gt;9,"Błąd","")</f>
        <v/>
      </c>
      <c r="V78" s="1373"/>
      <c r="W78" s="1375"/>
      <c r="X78" s="1349"/>
      <c r="Y78" s="53">
        <f>IF(L78=L77,0,IF(L78=L76,0,IF(L78=L75,0,IF(L78=L74,0,IF(L78=L73,0,1)))))</f>
        <v>0</v>
      </c>
      <c r="Z78" s="53" t="s">
        <v>176</v>
      </c>
      <c r="AA78" s="53" t="str">
        <f t="shared" si="0"/>
        <v>?</v>
      </c>
      <c r="AB78" s="53">
        <f>IF(M78=M77,0,IF(M78=M76,0,IF(M78=M75,0,IF(M78=M74,0,IF(M78=M73,0,1)))))</f>
        <v>0</v>
      </c>
      <c r="AC78" s="417">
        <f t="shared" si="4"/>
        <v>0</v>
      </c>
      <c r="AD78" s="20"/>
    </row>
    <row r="79" spans="1:30" ht="15" customHeight="1" thickTop="1" thickBot="1">
      <c r="A79" s="1383"/>
      <c r="B79" s="1354"/>
      <c r="C79" s="1357"/>
      <c r="D79" s="1354"/>
      <c r="E79" s="1360"/>
      <c r="F79" s="1363"/>
      <c r="G79" s="1366"/>
      <c r="H79" s="1381"/>
      <c r="I79" s="1363"/>
      <c r="J79" s="1363"/>
      <c r="K79" s="88"/>
      <c r="L79" s="81"/>
      <c r="M79" s="81"/>
      <c r="N79" s="9"/>
      <c r="O79" s="9"/>
      <c r="P79" s="9"/>
      <c r="Q79" s="9"/>
      <c r="R79" s="88"/>
      <c r="S79" s="1369"/>
      <c r="T79" s="1369"/>
      <c r="U79" s="1350"/>
      <c r="V79" s="1373"/>
      <c r="W79" s="1375"/>
      <c r="X79" s="1349"/>
      <c r="Y79" s="53">
        <f>IF(L79=L78,0,IF(L79=L77,0,IF(L79=L76,0,IF(L79=L75,0,IF(L79=L74,0,IF(L79=L73,0,1))))))</f>
        <v>0</v>
      </c>
      <c r="Z79" s="53" t="s">
        <v>176</v>
      </c>
      <c r="AA79" s="53" t="str">
        <f t="shared" si="0"/>
        <v>?</v>
      </c>
      <c r="AB79" s="53">
        <f>IF(M79=M78,0,IF(M79=M77,0,IF(M79=M76,0,IF(M79=M75,0,IF(M79=M74,0,IF(M79=M73,0,1))))))</f>
        <v>0</v>
      </c>
      <c r="AC79" s="417">
        <f t="shared" si="4"/>
        <v>0</v>
      </c>
      <c r="AD79" s="20"/>
    </row>
    <row r="80" spans="1:30" ht="15" customHeight="1" thickTop="1" thickBot="1">
      <c r="A80" s="1384"/>
      <c r="B80" s="1355"/>
      <c r="C80" s="1358"/>
      <c r="D80" s="1355"/>
      <c r="E80" s="1361"/>
      <c r="F80" s="1364"/>
      <c r="G80" s="1367"/>
      <c r="H80" s="1382"/>
      <c r="I80" s="1364"/>
      <c r="J80" s="1364"/>
      <c r="K80" s="86"/>
      <c r="L80" s="81"/>
      <c r="M80" s="83"/>
      <c r="N80" s="10"/>
      <c r="O80" s="10"/>
      <c r="P80" s="10"/>
      <c r="Q80" s="10"/>
      <c r="R80" s="86"/>
      <c r="S80" s="1370"/>
      <c r="T80" s="1370"/>
      <c r="U80" s="1351"/>
      <c r="V80" s="1373"/>
      <c r="W80" s="1376"/>
      <c r="X80" s="1349"/>
      <c r="Y80" s="53">
        <f>IF(L80=L79,0,IF(L80=L78,0,IF(L80=L77,0,IF(L80=L76,0,IF(L80=L75,0,IF(L80=L74,0,IF(L80=L73,0,1)))))))</f>
        <v>0</v>
      </c>
      <c r="Z80" s="53" t="s">
        <v>176</v>
      </c>
      <c r="AA80" s="53" t="str">
        <f t="shared" si="0"/>
        <v>?</v>
      </c>
      <c r="AB80" s="53">
        <f>IF(M80=M79,0,IF(M80=M78,0,IF(M80=M77,0,IF(M80=M76,0,IF(M80=M75,0,IF(M80=M74,0,IF(M80=M73,0,1)))))))</f>
        <v>0</v>
      </c>
      <c r="AC80" s="417">
        <f t="shared" si="4"/>
        <v>0</v>
      </c>
      <c r="AD80" s="20"/>
    </row>
    <row r="81" spans="1:30" ht="15" customHeight="1" thickTop="1" thickBot="1">
      <c r="A81" s="1352"/>
      <c r="B81" s="1353"/>
      <c r="C81" s="1356"/>
      <c r="D81" s="1353"/>
      <c r="E81" s="1359"/>
      <c r="F81" s="1362"/>
      <c r="G81" s="1365"/>
      <c r="H81" s="297"/>
      <c r="I81" s="1362"/>
      <c r="J81" s="1362"/>
      <c r="K81" s="87"/>
      <c r="L81" s="73"/>
      <c r="M81" s="73"/>
      <c r="N81" s="11"/>
      <c r="O81" s="11"/>
      <c r="P81" s="11"/>
      <c r="Q81" s="11"/>
      <c r="R81" s="87"/>
      <c r="S81" s="1368">
        <f>SUM(N81:R88)</f>
        <v>0</v>
      </c>
      <c r="T81" s="1368">
        <f>IF(S81&gt;0,18,0)</f>
        <v>0</v>
      </c>
      <c r="U81" s="1371">
        <f>IF(S81&lt;=18,0,S81-T81)</f>
        <v>0</v>
      </c>
      <c r="V81" s="1373">
        <f>IF(S81&lt;T81,S81,T81)/IF(T81=0,1,T81)</f>
        <v>0</v>
      </c>
      <c r="W81" s="1374" t="str">
        <f>IF(V81=1,"pe",IF(V81&gt;0,"ne",""))</f>
        <v/>
      </c>
      <c r="X81" s="1349"/>
      <c r="Y81" s="53">
        <v>1</v>
      </c>
      <c r="Z81" s="53" t="s">
        <v>176</v>
      </c>
      <c r="AA81" s="53" t="str">
        <f t="shared" si="0"/>
        <v>?</v>
      </c>
      <c r="AB81" s="53">
        <v>1</v>
      </c>
      <c r="AC81" s="417">
        <f>C81</f>
        <v>0</v>
      </c>
      <c r="AD81" s="20"/>
    </row>
    <row r="82" spans="1:30" ht="15" customHeight="1" thickTop="1" thickBot="1">
      <c r="A82" s="1383"/>
      <c r="B82" s="1354"/>
      <c r="C82" s="1357"/>
      <c r="D82" s="1354"/>
      <c r="E82" s="1360"/>
      <c r="F82" s="1363"/>
      <c r="G82" s="1366"/>
      <c r="H82" s="1381"/>
      <c r="I82" s="1363"/>
      <c r="J82" s="1363"/>
      <c r="K82" s="88"/>
      <c r="L82" s="81"/>
      <c r="M82" s="81"/>
      <c r="N82" s="9"/>
      <c r="O82" s="9"/>
      <c r="P82" s="9"/>
      <c r="Q82" s="9"/>
      <c r="R82" s="88"/>
      <c r="S82" s="1369"/>
      <c r="T82" s="1369"/>
      <c r="U82" s="1372"/>
      <c r="V82" s="1373"/>
      <c r="W82" s="1375"/>
      <c r="X82" s="1349"/>
      <c r="Y82" s="53">
        <f>IF(L82=L81,0,1)</f>
        <v>0</v>
      </c>
      <c r="Z82" s="53" t="s">
        <v>176</v>
      </c>
      <c r="AA82" s="53" t="str">
        <f t="shared" si="0"/>
        <v>?</v>
      </c>
      <c r="AB82" s="53">
        <f>IF(M82=M81,0,1)</f>
        <v>0</v>
      </c>
      <c r="AC82" s="417">
        <f>AC81</f>
        <v>0</v>
      </c>
      <c r="AD82" s="20"/>
    </row>
    <row r="83" spans="1:30" ht="15" customHeight="1" thickTop="1" thickBot="1">
      <c r="A83" s="1383"/>
      <c r="B83" s="1354"/>
      <c r="C83" s="1357"/>
      <c r="D83" s="1354"/>
      <c r="E83" s="1360"/>
      <c r="F83" s="1363"/>
      <c r="G83" s="1366"/>
      <c r="H83" s="1381"/>
      <c r="I83" s="1363"/>
      <c r="J83" s="1363"/>
      <c r="K83" s="88"/>
      <c r="L83" s="81"/>
      <c r="M83" s="81"/>
      <c r="N83" s="9"/>
      <c r="O83" s="9"/>
      <c r="P83" s="9"/>
      <c r="Q83" s="9"/>
      <c r="R83" s="88"/>
      <c r="S83" s="1369"/>
      <c r="T83" s="1369"/>
      <c r="U83" s="1372"/>
      <c r="V83" s="1373"/>
      <c r="W83" s="1375"/>
      <c r="X83" s="1349"/>
      <c r="Y83" s="53">
        <f>IF(L83=L82,0,IF(L83=L81,0,1))</f>
        <v>0</v>
      </c>
      <c r="Z83" s="53" t="s">
        <v>176</v>
      </c>
      <c r="AA83" s="53" t="str">
        <f t="shared" si="0"/>
        <v>?</v>
      </c>
      <c r="AB83" s="53">
        <f>IF(M83=M82,0,IF(M83=M81,0,1))</f>
        <v>0</v>
      </c>
      <c r="AC83" s="417">
        <f t="shared" si="4"/>
        <v>0</v>
      </c>
      <c r="AD83" s="20"/>
    </row>
    <row r="84" spans="1:30" ht="15" customHeight="1" thickTop="1" thickBot="1">
      <c r="A84" s="1383"/>
      <c r="B84" s="1354"/>
      <c r="C84" s="1357"/>
      <c r="D84" s="1354"/>
      <c r="E84" s="1360"/>
      <c r="F84" s="1363"/>
      <c r="G84" s="1366"/>
      <c r="H84" s="1381"/>
      <c r="I84" s="1363"/>
      <c r="J84" s="1363"/>
      <c r="K84" s="88"/>
      <c r="L84" s="81"/>
      <c r="M84" s="81"/>
      <c r="N84" s="9"/>
      <c r="O84" s="9"/>
      <c r="P84" s="9"/>
      <c r="Q84" s="9"/>
      <c r="R84" s="88"/>
      <c r="S84" s="1369"/>
      <c r="T84" s="1369"/>
      <c r="U84" s="1372"/>
      <c r="V84" s="1373"/>
      <c r="W84" s="1375"/>
      <c r="X84" s="1349"/>
      <c r="Y84" s="53">
        <f>IF(L84=L83,0,IF(L84=L82,0,IF(L84=L81,0,1)))</f>
        <v>0</v>
      </c>
      <c r="Z84" s="53" t="s">
        <v>176</v>
      </c>
      <c r="AA84" s="53" t="str">
        <f t="shared" si="0"/>
        <v>?</v>
      </c>
      <c r="AB84" s="53">
        <f>IF(M84=M83,0,IF(M84=M82,0,IF(M84=M81,0,1)))</f>
        <v>0</v>
      </c>
      <c r="AC84" s="417">
        <f t="shared" si="4"/>
        <v>0</v>
      </c>
      <c r="AD84" s="20"/>
    </row>
    <row r="85" spans="1:30" ht="15" customHeight="1" thickTop="1" thickBot="1">
      <c r="A85" s="1383"/>
      <c r="B85" s="1354"/>
      <c r="C85" s="1357"/>
      <c r="D85" s="1354"/>
      <c r="E85" s="1360"/>
      <c r="F85" s="1363"/>
      <c r="G85" s="1366"/>
      <c r="H85" s="1381"/>
      <c r="I85" s="1363"/>
      <c r="J85" s="1363"/>
      <c r="K85" s="88"/>
      <c r="L85" s="81"/>
      <c r="M85" s="81"/>
      <c r="N85" s="9"/>
      <c r="O85" s="9"/>
      <c r="P85" s="9"/>
      <c r="Q85" s="9"/>
      <c r="R85" s="88"/>
      <c r="S85" s="1369"/>
      <c r="T85" s="1369"/>
      <c r="U85" s="1372"/>
      <c r="V85" s="1373"/>
      <c r="W85" s="1375"/>
      <c r="X85" s="1349"/>
      <c r="Y85" s="53">
        <f>IF(L85=L84,0,IF(L85=L83,0,IF(L85=L82,0,IF(L85=L81,0,1))))</f>
        <v>0</v>
      </c>
      <c r="Z85" s="53" t="s">
        <v>176</v>
      </c>
      <c r="AA85" s="53" t="str">
        <f t="shared" si="0"/>
        <v>?</v>
      </c>
      <c r="AB85" s="53">
        <f>IF(M85=M84,0,IF(M85=M83,0,IF(M85=M82,0,IF(M85=M81,0,1))))</f>
        <v>0</v>
      </c>
      <c r="AC85" s="417">
        <f t="shared" si="4"/>
        <v>0</v>
      </c>
      <c r="AD85" s="20"/>
    </row>
    <row r="86" spans="1:30" ht="15" customHeight="1" thickTop="1" thickBot="1">
      <c r="A86" s="1383"/>
      <c r="B86" s="1354"/>
      <c r="C86" s="1357"/>
      <c r="D86" s="1354"/>
      <c r="E86" s="1360"/>
      <c r="F86" s="1363"/>
      <c r="G86" s="1366"/>
      <c r="H86" s="1381"/>
      <c r="I86" s="1363"/>
      <c r="J86" s="1363"/>
      <c r="K86" s="88"/>
      <c r="L86" s="81"/>
      <c r="M86" s="81"/>
      <c r="N86" s="9"/>
      <c r="O86" s="9"/>
      <c r="P86" s="9"/>
      <c r="Q86" s="9"/>
      <c r="R86" s="88"/>
      <c r="S86" s="1369"/>
      <c r="T86" s="1369"/>
      <c r="U86" s="1350" t="str">
        <f>IF(U81&gt;9,"Błąd","")</f>
        <v/>
      </c>
      <c r="V86" s="1373"/>
      <c r="W86" s="1375"/>
      <c r="X86" s="1349"/>
      <c r="Y86" s="53">
        <f>IF(L86=L85,0,IF(L86=L84,0,IF(L86=L83,0,IF(L86=L82,0,IF(L86=L81,0,1)))))</f>
        <v>0</v>
      </c>
      <c r="Z86" s="53" t="s">
        <v>176</v>
      </c>
      <c r="AA86" s="53" t="str">
        <f t="shared" si="0"/>
        <v>?</v>
      </c>
      <c r="AB86" s="53">
        <f>IF(M86=M85,0,IF(M86=M84,0,IF(M86=M83,0,IF(M86=M82,0,IF(M86=M81,0,1)))))</f>
        <v>0</v>
      </c>
      <c r="AC86" s="417">
        <f t="shared" si="4"/>
        <v>0</v>
      </c>
      <c r="AD86" s="20"/>
    </row>
    <row r="87" spans="1:30" ht="15" customHeight="1" thickTop="1" thickBot="1">
      <c r="A87" s="1383"/>
      <c r="B87" s="1354"/>
      <c r="C87" s="1357"/>
      <c r="D87" s="1354"/>
      <c r="E87" s="1360"/>
      <c r="F87" s="1363"/>
      <c r="G87" s="1366"/>
      <c r="H87" s="1381"/>
      <c r="I87" s="1363"/>
      <c r="J87" s="1363"/>
      <c r="K87" s="88"/>
      <c r="L87" s="81"/>
      <c r="M87" s="81"/>
      <c r="N87" s="9"/>
      <c r="O87" s="9"/>
      <c r="P87" s="9"/>
      <c r="Q87" s="9"/>
      <c r="R87" s="88"/>
      <c r="S87" s="1369"/>
      <c r="T87" s="1369"/>
      <c r="U87" s="1350"/>
      <c r="V87" s="1373"/>
      <c r="W87" s="1375"/>
      <c r="X87" s="1349"/>
      <c r="Y87" s="53">
        <f>IF(L87=L86,0,IF(L87=L85,0,IF(L87=L84,0,IF(L87=L83,0,IF(L87=L82,0,IF(L87=L81,0,1))))))</f>
        <v>0</v>
      </c>
      <c r="Z87" s="53" t="s">
        <v>176</v>
      </c>
      <c r="AA87" s="53" t="str">
        <f t="shared" si="0"/>
        <v>?</v>
      </c>
      <c r="AB87" s="53">
        <f>IF(M87=M86,0,IF(M87=M85,0,IF(M87=M84,0,IF(M87=M83,0,IF(M87=M82,0,IF(M87=M81,0,1))))))</f>
        <v>0</v>
      </c>
      <c r="AC87" s="417">
        <f t="shared" si="4"/>
        <v>0</v>
      </c>
      <c r="AD87" s="20"/>
    </row>
    <row r="88" spans="1:30" ht="15" customHeight="1" thickTop="1" thickBot="1">
      <c r="A88" s="1384"/>
      <c r="B88" s="1355"/>
      <c r="C88" s="1358"/>
      <c r="D88" s="1355"/>
      <c r="E88" s="1361"/>
      <c r="F88" s="1364"/>
      <c r="G88" s="1367"/>
      <c r="H88" s="1382"/>
      <c r="I88" s="1364"/>
      <c r="J88" s="1364"/>
      <c r="K88" s="86"/>
      <c r="L88" s="81"/>
      <c r="M88" s="83"/>
      <c r="N88" s="10"/>
      <c r="O88" s="10"/>
      <c r="P88" s="10"/>
      <c r="Q88" s="10"/>
      <c r="R88" s="86"/>
      <c r="S88" s="1370"/>
      <c r="T88" s="1370"/>
      <c r="U88" s="1351"/>
      <c r="V88" s="1373"/>
      <c r="W88" s="1376"/>
      <c r="X88" s="1349"/>
      <c r="Y88" s="53">
        <f>IF(L88=L87,0,IF(L88=L86,0,IF(L88=L85,0,IF(L88=L84,0,IF(L88=L83,0,IF(L88=L82,0,IF(L88=L81,0,1)))))))</f>
        <v>0</v>
      </c>
      <c r="Z88" s="53" t="s">
        <v>176</v>
      </c>
      <c r="AA88" s="53" t="str">
        <f t="shared" si="0"/>
        <v>?</v>
      </c>
      <c r="AB88" s="53">
        <f>IF(M88=M87,0,IF(M88=M86,0,IF(M88=M85,0,IF(M88=M84,0,IF(M88=M83,0,IF(M88=M82,0,IF(M88=M81,0,1)))))))</f>
        <v>0</v>
      </c>
      <c r="AC88" s="417">
        <f t="shared" si="4"/>
        <v>0</v>
      </c>
      <c r="AD88" s="20"/>
    </row>
    <row r="89" spans="1:30" ht="15" customHeight="1" thickTop="1" thickBot="1">
      <c r="A89" s="1352"/>
      <c r="B89" s="1353"/>
      <c r="C89" s="1356"/>
      <c r="D89" s="1353"/>
      <c r="E89" s="1359"/>
      <c r="F89" s="1362"/>
      <c r="G89" s="1365"/>
      <c r="H89" s="297"/>
      <c r="I89" s="1362"/>
      <c r="J89" s="1362"/>
      <c r="K89" s="87"/>
      <c r="L89" s="73"/>
      <c r="M89" s="73"/>
      <c r="N89" s="11"/>
      <c r="O89" s="11"/>
      <c r="P89" s="11"/>
      <c r="Q89" s="11"/>
      <c r="R89" s="87"/>
      <c r="S89" s="1368">
        <f>SUM(N89:R96)</f>
        <v>0</v>
      </c>
      <c r="T89" s="1368">
        <f>IF(S89&gt;0,18,0)</f>
        <v>0</v>
      </c>
      <c r="U89" s="1371">
        <f>IF(S89&lt;=18,0,S89-T89)</f>
        <v>0</v>
      </c>
      <c r="V89" s="1373">
        <f>IF(S89&lt;T89,S89,T89)/IF(T89=0,1,T89)</f>
        <v>0</v>
      </c>
      <c r="W89" s="1374" t="str">
        <f>IF(V89=1,"pe",IF(V89&gt;0,"ne",""))</f>
        <v/>
      </c>
      <c r="X89" s="1349"/>
      <c r="Y89" s="53">
        <v>1</v>
      </c>
      <c r="Z89" s="53" t="s">
        <v>176</v>
      </c>
      <c r="AA89" s="53" t="str">
        <f t="shared" si="0"/>
        <v>?</v>
      </c>
      <c r="AB89" s="53">
        <v>1</v>
      </c>
      <c r="AC89" s="417">
        <f>C89</f>
        <v>0</v>
      </c>
      <c r="AD89" s="20"/>
    </row>
    <row r="90" spans="1:30" ht="15" customHeight="1" thickTop="1" thickBot="1">
      <c r="A90" s="1352"/>
      <c r="B90" s="1354"/>
      <c r="C90" s="1357"/>
      <c r="D90" s="1354"/>
      <c r="E90" s="1360"/>
      <c r="F90" s="1363"/>
      <c r="G90" s="1366"/>
      <c r="H90" s="1381"/>
      <c r="I90" s="1363"/>
      <c r="J90" s="1363"/>
      <c r="K90" s="88"/>
      <c r="L90" s="81"/>
      <c r="M90" s="81"/>
      <c r="N90" s="9"/>
      <c r="O90" s="9"/>
      <c r="P90" s="9"/>
      <c r="Q90" s="9"/>
      <c r="R90" s="88"/>
      <c r="S90" s="1369"/>
      <c r="T90" s="1369"/>
      <c r="U90" s="1372"/>
      <c r="V90" s="1373"/>
      <c r="W90" s="1375"/>
      <c r="X90" s="1349"/>
      <c r="Y90" s="53">
        <f>IF(L90=L89,0,1)</f>
        <v>0</v>
      </c>
      <c r="Z90" s="53" t="s">
        <v>176</v>
      </c>
      <c r="AA90" s="53" t="str">
        <f t="shared" si="0"/>
        <v>?</v>
      </c>
      <c r="AB90" s="53">
        <f>IF(M90=M89,0,1)</f>
        <v>0</v>
      </c>
      <c r="AC90" s="417">
        <f>AC89</f>
        <v>0</v>
      </c>
      <c r="AD90" s="20"/>
    </row>
    <row r="91" spans="1:30" ht="15" customHeight="1" thickTop="1" thickBot="1">
      <c r="A91" s="1352"/>
      <c r="B91" s="1354"/>
      <c r="C91" s="1357"/>
      <c r="D91" s="1354"/>
      <c r="E91" s="1360"/>
      <c r="F91" s="1363"/>
      <c r="G91" s="1366"/>
      <c r="H91" s="1381"/>
      <c r="I91" s="1363"/>
      <c r="J91" s="1363"/>
      <c r="K91" s="88"/>
      <c r="L91" s="81"/>
      <c r="M91" s="81"/>
      <c r="N91" s="9"/>
      <c r="O91" s="9"/>
      <c r="P91" s="9"/>
      <c r="Q91" s="9"/>
      <c r="R91" s="88"/>
      <c r="S91" s="1369"/>
      <c r="T91" s="1369"/>
      <c r="U91" s="1372"/>
      <c r="V91" s="1373"/>
      <c r="W91" s="1375"/>
      <c r="X91" s="1349"/>
      <c r="Y91" s="53">
        <f>IF(L91=L90,0,IF(L91=L89,0,1))</f>
        <v>0</v>
      </c>
      <c r="Z91" s="53" t="s">
        <v>176</v>
      </c>
      <c r="AA91" s="53" t="str">
        <f t="shared" si="0"/>
        <v>?</v>
      </c>
      <c r="AB91" s="53">
        <f>IF(M91=M90,0,IF(M91=M89,0,1))</f>
        <v>0</v>
      </c>
      <c r="AC91" s="417">
        <f t="shared" si="4"/>
        <v>0</v>
      </c>
      <c r="AD91" s="20"/>
    </row>
    <row r="92" spans="1:30" ht="15" customHeight="1" thickTop="1" thickBot="1">
      <c r="A92" s="1352"/>
      <c r="B92" s="1354"/>
      <c r="C92" s="1357"/>
      <c r="D92" s="1354"/>
      <c r="E92" s="1360"/>
      <c r="F92" s="1363"/>
      <c r="G92" s="1366"/>
      <c r="H92" s="1381"/>
      <c r="I92" s="1363"/>
      <c r="J92" s="1363"/>
      <c r="K92" s="88"/>
      <c r="L92" s="81"/>
      <c r="M92" s="81"/>
      <c r="N92" s="9"/>
      <c r="O92" s="9"/>
      <c r="P92" s="9"/>
      <c r="Q92" s="9"/>
      <c r="R92" s="88"/>
      <c r="S92" s="1369"/>
      <c r="T92" s="1369"/>
      <c r="U92" s="1372"/>
      <c r="V92" s="1373"/>
      <c r="W92" s="1375"/>
      <c r="X92" s="1349"/>
      <c r="Y92" s="53">
        <f>IF(L92=L91,0,IF(L92=L90,0,IF(L92=L89,0,1)))</f>
        <v>0</v>
      </c>
      <c r="Z92" s="53" t="s">
        <v>176</v>
      </c>
      <c r="AA92" s="53" t="str">
        <f t="shared" si="0"/>
        <v>?</v>
      </c>
      <c r="AB92" s="53">
        <f>IF(M92=M91,0,IF(M92=M90,0,IF(M92=M89,0,1)))</f>
        <v>0</v>
      </c>
      <c r="AC92" s="417">
        <f t="shared" si="4"/>
        <v>0</v>
      </c>
      <c r="AD92" s="20"/>
    </row>
    <row r="93" spans="1:30" ht="15" customHeight="1" thickTop="1" thickBot="1">
      <c r="A93" s="1352"/>
      <c r="B93" s="1354"/>
      <c r="C93" s="1357"/>
      <c r="D93" s="1354"/>
      <c r="E93" s="1360"/>
      <c r="F93" s="1363"/>
      <c r="G93" s="1366"/>
      <c r="H93" s="1381"/>
      <c r="I93" s="1363"/>
      <c r="J93" s="1363"/>
      <c r="K93" s="88"/>
      <c r="L93" s="81"/>
      <c r="M93" s="81"/>
      <c r="N93" s="9"/>
      <c r="O93" s="9"/>
      <c r="P93" s="9"/>
      <c r="Q93" s="9"/>
      <c r="R93" s="88"/>
      <c r="S93" s="1369"/>
      <c r="T93" s="1369"/>
      <c r="U93" s="1372"/>
      <c r="V93" s="1373"/>
      <c r="W93" s="1375"/>
      <c r="X93" s="1349"/>
      <c r="Y93" s="53">
        <f>IF(L93=L92,0,IF(L93=L91,0,IF(L93=L90,0,IF(L93=L89,0,1))))</f>
        <v>0</v>
      </c>
      <c r="Z93" s="53" t="s">
        <v>176</v>
      </c>
      <c r="AA93" s="53" t="str">
        <f t="shared" si="0"/>
        <v>?</v>
      </c>
      <c r="AB93" s="53">
        <f>IF(M93=M92,0,IF(M93=M91,0,IF(M93=M90,0,IF(M93=M89,0,1))))</f>
        <v>0</v>
      </c>
      <c r="AC93" s="417">
        <f t="shared" si="4"/>
        <v>0</v>
      </c>
      <c r="AD93" s="20"/>
    </row>
    <row r="94" spans="1:30" ht="15" customHeight="1" thickTop="1" thickBot="1">
      <c r="A94" s="1352"/>
      <c r="B94" s="1354"/>
      <c r="C94" s="1357"/>
      <c r="D94" s="1354"/>
      <c r="E94" s="1360"/>
      <c r="F94" s="1363"/>
      <c r="G94" s="1366"/>
      <c r="H94" s="1381"/>
      <c r="I94" s="1363"/>
      <c r="J94" s="1363"/>
      <c r="K94" s="88"/>
      <c r="L94" s="81"/>
      <c r="M94" s="81"/>
      <c r="N94" s="9"/>
      <c r="O94" s="9"/>
      <c r="P94" s="9"/>
      <c r="Q94" s="9"/>
      <c r="R94" s="88"/>
      <c r="S94" s="1369"/>
      <c r="T94" s="1369"/>
      <c r="U94" s="1350" t="str">
        <f>IF(U89&gt;9,"Błąd","")</f>
        <v/>
      </c>
      <c r="V94" s="1373"/>
      <c r="W94" s="1375"/>
      <c r="X94" s="1349"/>
      <c r="Y94" s="53">
        <f>IF(L94=L93,0,IF(L94=L92,0,IF(L94=L91,0,IF(L94=L90,0,IF(L94=L89,0,1)))))</f>
        <v>0</v>
      </c>
      <c r="Z94" s="53" t="s">
        <v>176</v>
      </c>
      <c r="AA94" s="53" t="str">
        <f t="shared" si="0"/>
        <v>?</v>
      </c>
      <c r="AB94" s="53">
        <f>IF(M94=M93,0,IF(M94=M92,0,IF(M94=M91,0,IF(M94=M90,0,IF(M94=M89,0,1)))))</f>
        <v>0</v>
      </c>
      <c r="AC94" s="417">
        <f t="shared" si="4"/>
        <v>0</v>
      </c>
      <c r="AD94" s="20"/>
    </row>
    <row r="95" spans="1:30" ht="15" customHeight="1" thickTop="1" thickBot="1">
      <c r="A95" s="1352"/>
      <c r="B95" s="1354"/>
      <c r="C95" s="1357"/>
      <c r="D95" s="1354"/>
      <c r="E95" s="1360"/>
      <c r="F95" s="1363"/>
      <c r="G95" s="1366"/>
      <c r="H95" s="1381"/>
      <c r="I95" s="1363"/>
      <c r="J95" s="1363"/>
      <c r="K95" s="88"/>
      <c r="L95" s="81"/>
      <c r="M95" s="81"/>
      <c r="N95" s="9"/>
      <c r="O95" s="9"/>
      <c r="P95" s="9"/>
      <c r="Q95" s="9"/>
      <c r="R95" s="88"/>
      <c r="S95" s="1369"/>
      <c r="T95" s="1369"/>
      <c r="U95" s="1350"/>
      <c r="V95" s="1373"/>
      <c r="W95" s="1375"/>
      <c r="X95" s="1349"/>
      <c r="Y95" s="53">
        <f>IF(L95=L94,0,IF(L95=L93,0,IF(L95=L92,0,IF(L95=L91,0,IF(L95=L90,0,IF(L95=L89,0,1))))))</f>
        <v>0</v>
      </c>
      <c r="Z95" s="53" t="s">
        <v>176</v>
      </c>
      <c r="AA95" s="53" t="str">
        <f t="shared" si="0"/>
        <v>?</v>
      </c>
      <c r="AB95" s="53">
        <f>IF(M95=M94,0,IF(M95=M93,0,IF(M95=M92,0,IF(M95=M91,0,IF(M95=M90,0,IF(M95=M89,0,1))))))</f>
        <v>0</v>
      </c>
      <c r="AC95" s="417">
        <f t="shared" si="4"/>
        <v>0</v>
      </c>
      <c r="AD95" s="20"/>
    </row>
    <row r="96" spans="1:30" ht="15" customHeight="1" thickTop="1" thickBot="1">
      <c r="A96" s="1352"/>
      <c r="B96" s="1355"/>
      <c r="C96" s="1358"/>
      <c r="D96" s="1355"/>
      <c r="E96" s="1361"/>
      <c r="F96" s="1364"/>
      <c r="G96" s="1367"/>
      <c r="H96" s="1382"/>
      <c r="I96" s="1364"/>
      <c r="J96" s="1364"/>
      <c r="K96" s="86"/>
      <c r="L96" s="81"/>
      <c r="M96" s="83"/>
      <c r="N96" s="10"/>
      <c r="O96" s="10"/>
      <c r="P96" s="10"/>
      <c r="Q96" s="10"/>
      <c r="R96" s="86"/>
      <c r="S96" s="1370"/>
      <c r="T96" s="1370"/>
      <c r="U96" s="1351"/>
      <c r="V96" s="1373"/>
      <c r="W96" s="1376"/>
      <c r="X96" s="1349"/>
      <c r="Y96" s="53">
        <f>IF(L96=L95,0,IF(L96=L94,0,IF(L96=L93,0,IF(L96=L92,0,IF(L96=L91,0,IF(L96=L90,0,IF(L96=L89,0,1)))))))</f>
        <v>0</v>
      </c>
      <c r="Z96" s="53" t="s">
        <v>176</v>
      </c>
      <c r="AA96" s="53" t="str">
        <f t="shared" si="0"/>
        <v>?</v>
      </c>
      <c r="AB96" s="53">
        <f>IF(M96=M95,0,IF(M96=M94,0,IF(M96=M93,0,IF(M96=M92,0,IF(M96=M91,0,IF(M96=M90,0,IF(M96=M89,0,1)))))))</f>
        <v>0</v>
      </c>
      <c r="AC96" s="417">
        <f t="shared" si="4"/>
        <v>0</v>
      </c>
      <c r="AD96" s="20"/>
    </row>
    <row r="97" spans="1:30" ht="15" customHeight="1" thickTop="1" thickBot="1">
      <c r="A97" s="1352"/>
      <c r="B97" s="1353"/>
      <c r="C97" s="1356"/>
      <c r="D97" s="1353"/>
      <c r="E97" s="1359"/>
      <c r="F97" s="1362"/>
      <c r="G97" s="1365"/>
      <c r="H97" s="297"/>
      <c r="I97" s="1362"/>
      <c r="J97" s="1362"/>
      <c r="K97" s="87"/>
      <c r="L97" s="73"/>
      <c r="M97" s="73"/>
      <c r="N97" s="11"/>
      <c r="O97" s="11"/>
      <c r="P97" s="11"/>
      <c r="Q97" s="11"/>
      <c r="R97" s="87"/>
      <c r="S97" s="1368">
        <f>SUM(N97:R104)</f>
        <v>0</v>
      </c>
      <c r="T97" s="1368">
        <f>IF(S97&gt;0,18,0)</f>
        <v>0</v>
      </c>
      <c r="U97" s="1371">
        <f>IF(S97&lt;=18,0,S97-T97)</f>
        <v>0</v>
      </c>
      <c r="V97" s="1373">
        <f>IF(S97&lt;T97,S97,T97)/IF(T97=0,1,T97)</f>
        <v>0</v>
      </c>
      <c r="W97" s="1374" t="str">
        <f>IF(V97=1,"pe",IF(V97&gt;0,"ne",""))</f>
        <v/>
      </c>
      <c r="X97" s="1349"/>
      <c r="Y97" s="53">
        <v>1</v>
      </c>
      <c r="Z97" s="53" t="s">
        <v>176</v>
      </c>
      <c r="AA97" s="53" t="str">
        <f t="shared" si="0"/>
        <v>?</v>
      </c>
      <c r="AB97" s="53">
        <v>1</v>
      </c>
      <c r="AC97" s="417">
        <f>C97</f>
        <v>0</v>
      </c>
      <c r="AD97" s="20"/>
    </row>
    <row r="98" spans="1:30" ht="15" customHeight="1" thickTop="1" thickBot="1">
      <c r="A98" s="1352"/>
      <c r="B98" s="1354"/>
      <c r="C98" s="1357"/>
      <c r="D98" s="1354"/>
      <c r="E98" s="1360"/>
      <c r="F98" s="1363"/>
      <c r="G98" s="1366"/>
      <c r="H98" s="1381"/>
      <c r="I98" s="1363"/>
      <c r="J98" s="1363"/>
      <c r="K98" s="88"/>
      <c r="L98" s="81"/>
      <c r="M98" s="81"/>
      <c r="N98" s="9"/>
      <c r="O98" s="9"/>
      <c r="P98" s="9"/>
      <c r="Q98" s="9"/>
      <c r="R98" s="88"/>
      <c r="S98" s="1369"/>
      <c r="T98" s="1369"/>
      <c r="U98" s="1372"/>
      <c r="V98" s="1373"/>
      <c r="W98" s="1375"/>
      <c r="X98" s="1349"/>
      <c r="Y98" s="53">
        <f>IF(L98=L97,0,1)</f>
        <v>0</v>
      </c>
      <c r="Z98" s="53" t="s">
        <v>176</v>
      </c>
      <c r="AA98" s="53" t="str">
        <f t="shared" si="0"/>
        <v>?</v>
      </c>
      <c r="AB98" s="53">
        <f>IF(M98=M97,0,1)</f>
        <v>0</v>
      </c>
      <c r="AC98" s="417">
        <f>AC97</f>
        <v>0</v>
      </c>
      <c r="AD98" s="20"/>
    </row>
    <row r="99" spans="1:30" ht="15" customHeight="1" thickTop="1" thickBot="1">
      <c r="A99" s="1352"/>
      <c r="B99" s="1354"/>
      <c r="C99" s="1357"/>
      <c r="D99" s="1354"/>
      <c r="E99" s="1360"/>
      <c r="F99" s="1363"/>
      <c r="G99" s="1366"/>
      <c r="H99" s="1381"/>
      <c r="I99" s="1363"/>
      <c r="J99" s="1363"/>
      <c r="K99" s="88"/>
      <c r="L99" s="81"/>
      <c r="M99" s="81"/>
      <c r="N99" s="9"/>
      <c r="O99" s="9"/>
      <c r="P99" s="9"/>
      <c r="Q99" s="9"/>
      <c r="R99" s="88"/>
      <c r="S99" s="1369"/>
      <c r="T99" s="1369"/>
      <c r="U99" s="1372"/>
      <c r="V99" s="1373"/>
      <c r="W99" s="1375"/>
      <c r="X99" s="1349"/>
      <c r="Y99" s="53">
        <f>IF(L99=L98,0,IF(L99=L97,0,1))</f>
        <v>0</v>
      </c>
      <c r="Z99" s="53" t="s">
        <v>176</v>
      </c>
      <c r="AA99" s="53" t="str">
        <f t="shared" si="0"/>
        <v>?</v>
      </c>
      <c r="AB99" s="53">
        <f>IF(M99=M98,0,IF(M99=M97,0,1))</f>
        <v>0</v>
      </c>
      <c r="AC99" s="417">
        <f t="shared" si="4"/>
        <v>0</v>
      </c>
      <c r="AD99" s="20"/>
    </row>
    <row r="100" spans="1:30" ht="15" customHeight="1" thickTop="1" thickBot="1">
      <c r="A100" s="1352"/>
      <c r="B100" s="1354"/>
      <c r="C100" s="1357"/>
      <c r="D100" s="1354"/>
      <c r="E100" s="1360"/>
      <c r="F100" s="1363"/>
      <c r="G100" s="1366"/>
      <c r="H100" s="1381"/>
      <c r="I100" s="1363"/>
      <c r="J100" s="1363"/>
      <c r="K100" s="88"/>
      <c r="L100" s="81"/>
      <c r="M100" s="81"/>
      <c r="N100" s="9"/>
      <c r="O100" s="9"/>
      <c r="P100" s="9"/>
      <c r="Q100" s="9"/>
      <c r="R100" s="88"/>
      <c r="S100" s="1369"/>
      <c r="T100" s="1369"/>
      <c r="U100" s="1372"/>
      <c r="V100" s="1373"/>
      <c r="W100" s="1375"/>
      <c r="X100" s="1349"/>
      <c r="Y100" s="53">
        <f>IF(L100=L99,0,IF(L100=L98,0,IF(L100=L97,0,1)))</f>
        <v>0</v>
      </c>
      <c r="Z100" s="53" t="s">
        <v>176</v>
      </c>
      <c r="AA100" s="53" t="str">
        <f t="shared" si="0"/>
        <v>?</v>
      </c>
      <c r="AB100" s="53">
        <f>IF(M100=M99,0,IF(M100=M98,0,IF(M100=M97,0,1)))</f>
        <v>0</v>
      </c>
      <c r="AC100" s="417">
        <f t="shared" si="4"/>
        <v>0</v>
      </c>
      <c r="AD100" s="20"/>
    </row>
    <row r="101" spans="1:30" ht="15" customHeight="1" thickTop="1" thickBot="1">
      <c r="A101" s="1352"/>
      <c r="B101" s="1354"/>
      <c r="C101" s="1357"/>
      <c r="D101" s="1354"/>
      <c r="E101" s="1360"/>
      <c r="F101" s="1363"/>
      <c r="G101" s="1366"/>
      <c r="H101" s="1381"/>
      <c r="I101" s="1363"/>
      <c r="J101" s="1363"/>
      <c r="K101" s="88"/>
      <c r="L101" s="81"/>
      <c r="M101" s="81"/>
      <c r="N101" s="9"/>
      <c r="O101" s="9"/>
      <c r="P101" s="9"/>
      <c r="Q101" s="9"/>
      <c r="R101" s="88"/>
      <c r="S101" s="1369"/>
      <c r="T101" s="1369"/>
      <c r="U101" s="1372"/>
      <c r="V101" s="1373"/>
      <c r="W101" s="1375"/>
      <c r="X101" s="1349"/>
      <c r="Y101" s="53">
        <f>IF(L101=L100,0,IF(L101=L99,0,IF(L101=L98,0,IF(L101=L97,0,1))))</f>
        <v>0</v>
      </c>
      <c r="Z101" s="53" t="s">
        <v>176</v>
      </c>
      <c r="AA101" s="53" t="str">
        <f t="shared" si="0"/>
        <v>?</v>
      </c>
      <c r="AB101" s="53">
        <f>IF(M101=M100,0,IF(M101=M99,0,IF(M101=M98,0,IF(M101=M97,0,1))))</f>
        <v>0</v>
      </c>
      <c r="AC101" s="417">
        <f t="shared" si="4"/>
        <v>0</v>
      </c>
      <c r="AD101" s="20"/>
    </row>
    <row r="102" spans="1:30" ht="15" customHeight="1" thickTop="1" thickBot="1">
      <c r="A102" s="1352"/>
      <c r="B102" s="1354"/>
      <c r="C102" s="1357"/>
      <c r="D102" s="1354"/>
      <c r="E102" s="1360"/>
      <c r="F102" s="1363"/>
      <c r="G102" s="1366"/>
      <c r="H102" s="1381"/>
      <c r="I102" s="1363"/>
      <c r="J102" s="1363"/>
      <c r="K102" s="88"/>
      <c r="L102" s="81"/>
      <c r="M102" s="81"/>
      <c r="N102" s="9"/>
      <c r="O102" s="9"/>
      <c r="P102" s="9"/>
      <c r="Q102" s="9"/>
      <c r="R102" s="88"/>
      <c r="S102" s="1369"/>
      <c r="T102" s="1369"/>
      <c r="U102" s="1350" t="str">
        <f>IF(U97&gt;9,"Błąd","")</f>
        <v/>
      </c>
      <c r="V102" s="1373"/>
      <c r="W102" s="1375"/>
      <c r="X102" s="1349"/>
      <c r="Y102" s="53">
        <f>IF(L102=L101,0,IF(L102=L100,0,IF(L102=L99,0,IF(L102=L98,0,IF(L102=L97,0,1)))))</f>
        <v>0</v>
      </c>
      <c r="Z102" s="53" t="s">
        <v>176</v>
      </c>
      <c r="AA102" s="53" t="str">
        <f t="shared" si="0"/>
        <v>?</v>
      </c>
      <c r="AB102" s="53">
        <f>IF(M102=M101,0,IF(M102=M100,0,IF(M102=M99,0,IF(M102=M98,0,IF(M102=M97,0,1)))))</f>
        <v>0</v>
      </c>
      <c r="AC102" s="417">
        <f t="shared" si="4"/>
        <v>0</v>
      </c>
      <c r="AD102" s="20"/>
    </row>
    <row r="103" spans="1:30" ht="15" customHeight="1" thickTop="1" thickBot="1">
      <c r="A103" s="1352"/>
      <c r="B103" s="1354"/>
      <c r="C103" s="1357"/>
      <c r="D103" s="1354"/>
      <c r="E103" s="1360"/>
      <c r="F103" s="1363"/>
      <c r="G103" s="1366"/>
      <c r="H103" s="1381"/>
      <c r="I103" s="1363"/>
      <c r="J103" s="1363"/>
      <c r="K103" s="88"/>
      <c r="L103" s="81"/>
      <c r="M103" s="81"/>
      <c r="N103" s="9"/>
      <c r="O103" s="9"/>
      <c r="P103" s="9"/>
      <c r="Q103" s="9"/>
      <c r="R103" s="88"/>
      <c r="S103" s="1369"/>
      <c r="T103" s="1369"/>
      <c r="U103" s="1350"/>
      <c r="V103" s="1373"/>
      <c r="W103" s="1375"/>
      <c r="X103" s="1349"/>
      <c r="Y103" s="53">
        <f>IF(L103=L102,0,IF(L103=L101,0,IF(L103=L100,0,IF(L103=L99,0,IF(L103=L98,0,IF(L103=L97,0,1))))))</f>
        <v>0</v>
      </c>
      <c r="Z103" s="53" t="s">
        <v>176</v>
      </c>
      <c r="AA103" s="53" t="str">
        <f t="shared" si="0"/>
        <v>?</v>
      </c>
      <c r="AB103" s="53">
        <f>IF(M103=M102,0,IF(M103=M101,0,IF(M103=M100,0,IF(M103=M99,0,IF(M103=M98,0,IF(M103=M97,0,1))))))</f>
        <v>0</v>
      </c>
      <c r="AC103" s="417">
        <f t="shared" si="4"/>
        <v>0</v>
      </c>
      <c r="AD103" s="20"/>
    </row>
    <row r="104" spans="1:30" ht="15" customHeight="1" thickTop="1" thickBot="1">
      <c r="A104" s="1352"/>
      <c r="B104" s="1355"/>
      <c r="C104" s="1358"/>
      <c r="D104" s="1355"/>
      <c r="E104" s="1361"/>
      <c r="F104" s="1364"/>
      <c r="G104" s="1367"/>
      <c r="H104" s="1382"/>
      <c r="I104" s="1364"/>
      <c r="J104" s="1364"/>
      <c r="K104" s="86"/>
      <c r="L104" s="81"/>
      <c r="M104" s="83"/>
      <c r="N104" s="10"/>
      <c r="O104" s="10"/>
      <c r="P104" s="10"/>
      <c r="Q104" s="10"/>
      <c r="R104" s="86"/>
      <c r="S104" s="1370"/>
      <c r="T104" s="1370"/>
      <c r="U104" s="1351"/>
      <c r="V104" s="1373"/>
      <c r="W104" s="1376"/>
      <c r="X104" s="1349"/>
      <c r="Y104" s="53">
        <f>IF(L104=L103,0,IF(L104=L102,0,IF(L104=L101,0,IF(L104=L100,0,IF(L104=L99,0,IF(L104=L98,0,IF(L104=L97,0,1)))))))</f>
        <v>0</v>
      </c>
      <c r="Z104" s="53" t="s">
        <v>176</v>
      </c>
      <c r="AA104" s="53" t="str">
        <f t="shared" si="0"/>
        <v>?</v>
      </c>
      <c r="AB104" s="53">
        <f>IF(M104=M103,0,IF(M104=M102,0,IF(M104=M101,0,IF(M104=M100,0,IF(M104=M99,0,IF(M104=M98,0,IF(M104=M97,0,1)))))))</f>
        <v>0</v>
      </c>
      <c r="AC104" s="417">
        <f t="shared" si="4"/>
        <v>0</v>
      </c>
      <c r="AD104" s="20"/>
    </row>
    <row r="105" spans="1:30" ht="15" customHeight="1" thickTop="1" thickBot="1">
      <c r="A105" s="1352"/>
      <c r="B105" s="1353"/>
      <c r="C105" s="1356"/>
      <c r="D105" s="1353"/>
      <c r="E105" s="1359"/>
      <c r="F105" s="1362"/>
      <c r="G105" s="1365"/>
      <c r="H105" s="297"/>
      <c r="I105" s="1362"/>
      <c r="J105" s="1362"/>
      <c r="K105" s="87"/>
      <c r="L105" s="73"/>
      <c r="M105" s="73"/>
      <c r="N105" s="11"/>
      <c r="O105" s="11"/>
      <c r="P105" s="11"/>
      <c r="Q105" s="11"/>
      <c r="R105" s="87"/>
      <c r="S105" s="1368">
        <f>SUM(N105:R112)</f>
        <v>0</v>
      </c>
      <c r="T105" s="1368">
        <f>IF(S105&gt;0,18,0)</f>
        <v>0</v>
      </c>
      <c r="U105" s="1371">
        <f>IF(S105&lt;=18,0,S105-T105)</f>
        <v>0</v>
      </c>
      <c r="V105" s="1373">
        <f>IF(S105&lt;T105,S105,T105)/IF(T105=0,1,T105)</f>
        <v>0</v>
      </c>
      <c r="W105" s="1374" t="str">
        <f>IF(V105=1,"pe",IF(V105&gt;0,"ne",""))</f>
        <v/>
      </c>
      <c r="X105" s="1349"/>
      <c r="Y105" s="53">
        <v>1</v>
      </c>
      <c r="Z105" s="53" t="s">
        <v>176</v>
      </c>
      <c r="AA105" s="53" t="str">
        <f t="shared" si="0"/>
        <v>?</v>
      </c>
      <c r="AB105" s="53">
        <v>1</v>
      </c>
      <c r="AC105" s="417">
        <f>C105</f>
        <v>0</v>
      </c>
      <c r="AD105" s="20"/>
    </row>
    <row r="106" spans="1:30" ht="15" customHeight="1" thickTop="1" thickBot="1">
      <c r="A106" s="1352"/>
      <c r="B106" s="1354"/>
      <c r="C106" s="1357"/>
      <c r="D106" s="1354"/>
      <c r="E106" s="1360"/>
      <c r="F106" s="1363"/>
      <c r="G106" s="1366"/>
      <c r="H106" s="1381"/>
      <c r="I106" s="1363"/>
      <c r="J106" s="1363"/>
      <c r="K106" s="88"/>
      <c r="L106" s="81"/>
      <c r="M106" s="81"/>
      <c r="N106" s="9"/>
      <c r="O106" s="9"/>
      <c r="P106" s="9"/>
      <c r="Q106" s="9"/>
      <c r="R106" s="88"/>
      <c r="S106" s="1369"/>
      <c r="T106" s="1369"/>
      <c r="U106" s="1372"/>
      <c r="V106" s="1373"/>
      <c r="W106" s="1375"/>
      <c r="X106" s="1349"/>
      <c r="Y106" s="53">
        <f>IF(L106=L105,0,1)</f>
        <v>0</v>
      </c>
      <c r="Z106" s="53" t="s">
        <v>176</v>
      </c>
      <c r="AA106" s="53" t="str">
        <f t="shared" si="0"/>
        <v>?</v>
      </c>
      <c r="AB106" s="53">
        <f>IF(M106=M105,0,1)</f>
        <v>0</v>
      </c>
      <c r="AC106" s="417">
        <f>AC105</f>
        <v>0</v>
      </c>
      <c r="AD106" s="20"/>
    </row>
    <row r="107" spans="1:30" ht="15" customHeight="1" thickTop="1" thickBot="1">
      <c r="A107" s="1352"/>
      <c r="B107" s="1354"/>
      <c r="C107" s="1357"/>
      <c r="D107" s="1354"/>
      <c r="E107" s="1360"/>
      <c r="F107" s="1363"/>
      <c r="G107" s="1366"/>
      <c r="H107" s="1381"/>
      <c r="I107" s="1363"/>
      <c r="J107" s="1363"/>
      <c r="K107" s="88"/>
      <c r="L107" s="81"/>
      <c r="M107" s="81"/>
      <c r="N107" s="9"/>
      <c r="O107" s="9"/>
      <c r="P107" s="9"/>
      <c r="Q107" s="9"/>
      <c r="R107" s="88"/>
      <c r="S107" s="1369"/>
      <c r="T107" s="1369"/>
      <c r="U107" s="1372"/>
      <c r="V107" s="1373"/>
      <c r="W107" s="1375"/>
      <c r="X107" s="1349"/>
      <c r="Y107" s="53">
        <f>IF(L107=L106,0,IF(L107=L105,0,1))</f>
        <v>0</v>
      </c>
      <c r="Z107" s="53" t="s">
        <v>176</v>
      </c>
      <c r="AA107" s="53" t="str">
        <f t="shared" si="0"/>
        <v>?</v>
      </c>
      <c r="AB107" s="53">
        <f>IF(M107=M106,0,IF(M107=M105,0,1))</f>
        <v>0</v>
      </c>
      <c r="AC107" s="417">
        <f t="shared" si="4"/>
        <v>0</v>
      </c>
      <c r="AD107" s="20"/>
    </row>
    <row r="108" spans="1:30" ht="15" customHeight="1" thickTop="1" thickBot="1">
      <c r="A108" s="1352"/>
      <c r="B108" s="1354"/>
      <c r="C108" s="1357"/>
      <c r="D108" s="1354"/>
      <c r="E108" s="1360"/>
      <c r="F108" s="1363"/>
      <c r="G108" s="1366"/>
      <c r="H108" s="1381"/>
      <c r="I108" s="1363"/>
      <c r="J108" s="1363"/>
      <c r="K108" s="88"/>
      <c r="L108" s="81"/>
      <c r="M108" s="81"/>
      <c r="N108" s="9"/>
      <c r="O108" s="9"/>
      <c r="P108" s="9"/>
      <c r="Q108" s="9"/>
      <c r="R108" s="88"/>
      <c r="S108" s="1369"/>
      <c r="T108" s="1369"/>
      <c r="U108" s="1372"/>
      <c r="V108" s="1373"/>
      <c r="W108" s="1375"/>
      <c r="X108" s="1349"/>
      <c r="Y108" s="53">
        <f>IF(L108=L107,0,IF(L108=L106,0,IF(L108=L105,0,1)))</f>
        <v>0</v>
      </c>
      <c r="Z108" s="53" t="s">
        <v>176</v>
      </c>
      <c r="AA108" s="53" t="str">
        <f t="shared" si="0"/>
        <v>?</v>
      </c>
      <c r="AB108" s="53">
        <f>IF(M108=M107,0,IF(M108=M106,0,IF(M108=M105,0,1)))</f>
        <v>0</v>
      </c>
      <c r="AC108" s="417">
        <f t="shared" si="4"/>
        <v>0</v>
      </c>
      <c r="AD108" s="20"/>
    </row>
    <row r="109" spans="1:30" ht="15" customHeight="1" thickTop="1" thickBot="1">
      <c r="A109" s="1352"/>
      <c r="B109" s="1354"/>
      <c r="C109" s="1357"/>
      <c r="D109" s="1354"/>
      <c r="E109" s="1360"/>
      <c r="F109" s="1363"/>
      <c r="G109" s="1366"/>
      <c r="H109" s="1381"/>
      <c r="I109" s="1363"/>
      <c r="J109" s="1363"/>
      <c r="K109" s="88"/>
      <c r="L109" s="81"/>
      <c r="M109" s="81"/>
      <c r="N109" s="9"/>
      <c r="O109" s="9"/>
      <c r="P109" s="9"/>
      <c r="Q109" s="9"/>
      <c r="R109" s="88"/>
      <c r="S109" s="1369"/>
      <c r="T109" s="1369"/>
      <c r="U109" s="1372"/>
      <c r="V109" s="1373"/>
      <c r="W109" s="1375"/>
      <c r="X109" s="1349"/>
      <c r="Y109" s="53">
        <f>IF(L109=L108,0,IF(L109=L107,0,IF(L109=L106,0,IF(L109=L105,0,1))))</f>
        <v>0</v>
      </c>
      <c r="Z109" s="53" t="s">
        <v>176</v>
      </c>
      <c r="AA109" s="53" t="str">
        <f t="shared" si="0"/>
        <v>?</v>
      </c>
      <c r="AB109" s="53">
        <f>IF(M109=M108,0,IF(M109=M107,0,IF(M109=M106,0,IF(M109=M105,0,1))))</f>
        <v>0</v>
      </c>
      <c r="AC109" s="417">
        <f t="shared" si="4"/>
        <v>0</v>
      </c>
      <c r="AD109" s="20"/>
    </row>
    <row r="110" spans="1:30" ht="15" customHeight="1" thickTop="1" thickBot="1">
      <c r="A110" s="1352"/>
      <c r="B110" s="1354"/>
      <c r="C110" s="1357"/>
      <c r="D110" s="1354"/>
      <c r="E110" s="1360"/>
      <c r="F110" s="1363"/>
      <c r="G110" s="1366"/>
      <c r="H110" s="1381"/>
      <c r="I110" s="1363"/>
      <c r="J110" s="1363"/>
      <c r="K110" s="88"/>
      <c r="L110" s="81"/>
      <c r="M110" s="81"/>
      <c r="N110" s="9"/>
      <c r="O110" s="9"/>
      <c r="P110" s="9"/>
      <c r="Q110" s="9"/>
      <c r="R110" s="88"/>
      <c r="S110" s="1369"/>
      <c r="T110" s="1369"/>
      <c r="U110" s="1350" t="str">
        <f>IF(U105&gt;9,"Błąd","")</f>
        <v/>
      </c>
      <c r="V110" s="1373"/>
      <c r="W110" s="1375"/>
      <c r="X110" s="1349"/>
      <c r="Y110" s="53">
        <f>IF(L110=L109,0,IF(L110=L108,0,IF(L110=L107,0,IF(L110=L106,0,IF(L110=L105,0,1)))))</f>
        <v>0</v>
      </c>
      <c r="Z110" s="53" t="s">
        <v>176</v>
      </c>
      <c r="AA110" s="53" t="str">
        <f t="shared" si="0"/>
        <v>?</v>
      </c>
      <c r="AB110" s="53">
        <f>IF(M110=M109,0,IF(M110=M108,0,IF(M110=M107,0,IF(M110=M106,0,IF(M110=M105,0,1)))))</f>
        <v>0</v>
      </c>
      <c r="AC110" s="417">
        <f t="shared" si="4"/>
        <v>0</v>
      </c>
      <c r="AD110" s="20"/>
    </row>
    <row r="111" spans="1:30" ht="15" customHeight="1" thickTop="1" thickBot="1">
      <c r="A111" s="1352"/>
      <c r="B111" s="1354"/>
      <c r="C111" s="1357"/>
      <c r="D111" s="1354"/>
      <c r="E111" s="1360"/>
      <c r="F111" s="1363"/>
      <c r="G111" s="1366"/>
      <c r="H111" s="1381"/>
      <c r="I111" s="1363"/>
      <c r="J111" s="1363"/>
      <c r="K111" s="88"/>
      <c r="L111" s="81"/>
      <c r="M111" s="81"/>
      <c r="N111" s="9"/>
      <c r="O111" s="9"/>
      <c r="P111" s="9"/>
      <c r="Q111" s="9"/>
      <c r="R111" s="88"/>
      <c r="S111" s="1369"/>
      <c r="T111" s="1369"/>
      <c r="U111" s="1350"/>
      <c r="V111" s="1373"/>
      <c r="W111" s="1375"/>
      <c r="X111" s="1349"/>
      <c r="Y111" s="53">
        <f>IF(L111=L110,0,IF(L111=L109,0,IF(L111=L108,0,IF(L111=L107,0,IF(L111=L106,0,IF(L111=L105,0,1))))))</f>
        <v>0</v>
      </c>
      <c r="Z111" s="53" t="s">
        <v>176</v>
      </c>
      <c r="AA111" s="53" t="str">
        <f t="shared" si="0"/>
        <v>?</v>
      </c>
      <c r="AB111" s="53">
        <f>IF(M111=M110,0,IF(M111=M109,0,IF(M111=M108,0,IF(M111=M107,0,IF(M111=M106,0,IF(M111=M105,0,1))))))</f>
        <v>0</v>
      </c>
      <c r="AC111" s="417">
        <f t="shared" si="4"/>
        <v>0</v>
      </c>
      <c r="AD111" s="20"/>
    </row>
    <row r="112" spans="1:30" ht="15" customHeight="1" thickTop="1" thickBot="1">
      <c r="A112" s="1352"/>
      <c r="B112" s="1355"/>
      <c r="C112" s="1358"/>
      <c r="D112" s="1355"/>
      <c r="E112" s="1361"/>
      <c r="F112" s="1364"/>
      <c r="G112" s="1367"/>
      <c r="H112" s="1382"/>
      <c r="I112" s="1364"/>
      <c r="J112" s="1364"/>
      <c r="K112" s="86"/>
      <c r="L112" s="81"/>
      <c r="M112" s="83"/>
      <c r="N112" s="10"/>
      <c r="O112" s="10"/>
      <c r="P112" s="10"/>
      <c r="Q112" s="10"/>
      <c r="R112" s="86"/>
      <c r="S112" s="1370"/>
      <c r="T112" s="1370"/>
      <c r="U112" s="1351"/>
      <c r="V112" s="1373"/>
      <c r="W112" s="1376"/>
      <c r="X112" s="1349"/>
      <c r="Y112" s="53">
        <f>IF(L112=L111,0,IF(L112=L110,0,IF(L112=L109,0,IF(L112=L108,0,IF(L112=L107,0,IF(L112=L106,0,IF(L112=L105,0,1)))))))</f>
        <v>0</v>
      </c>
      <c r="Z112" s="53" t="s">
        <v>176</v>
      </c>
      <c r="AA112" s="53" t="str">
        <f t="shared" si="0"/>
        <v>?</v>
      </c>
      <c r="AB112" s="53">
        <f>IF(M112=M111,0,IF(M112=M110,0,IF(M112=M109,0,IF(M112=M108,0,IF(M112=M107,0,IF(M112=M106,0,IF(M112=M105,0,1)))))))</f>
        <v>0</v>
      </c>
      <c r="AC112" s="417">
        <f t="shared" si="4"/>
        <v>0</v>
      </c>
      <c r="AD112" s="20"/>
    </row>
    <row r="113" spans="1:30" ht="15" customHeight="1" thickTop="1" thickBot="1">
      <c r="A113" s="1352"/>
      <c r="B113" s="1353"/>
      <c r="C113" s="1356"/>
      <c r="D113" s="1353"/>
      <c r="E113" s="1359"/>
      <c r="F113" s="1362"/>
      <c r="G113" s="1365"/>
      <c r="H113" s="297"/>
      <c r="I113" s="1362"/>
      <c r="J113" s="1362"/>
      <c r="K113" s="87"/>
      <c r="L113" s="73"/>
      <c r="M113" s="73"/>
      <c r="N113" s="11"/>
      <c r="O113" s="11"/>
      <c r="P113" s="11"/>
      <c r="Q113" s="11"/>
      <c r="R113" s="87"/>
      <c r="S113" s="1368">
        <f>SUM(N113:R120)</f>
        <v>0</v>
      </c>
      <c r="T113" s="1368">
        <f>IF(S113&gt;0,18,0)</f>
        <v>0</v>
      </c>
      <c r="U113" s="1371">
        <f>IF(S113&lt;=18,0,S113-T113)</f>
        <v>0</v>
      </c>
      <c r="V113" s="1373">
        <f>IF(S113&lt;T113,S113,T113)/IF(T113=0,1,T113)</f>
        <v>0</v>
      </c>
      <c r="W113" s="1374" t="str">
        <f>IF(V113=1,"pe",IF(V113&gt;0,"ne",""))</f>
        <v/>
      </c>
      <c r="X113" s="1349"/>
      <c r="Y113" s="53">
        <v>1</v>
      </c>
      <c r="Z113" s="53" t="s">
        <v>176</v>
      </c>
      <c r="AA113" s="53" t="str">
        <f t="shared" si="0"/>
        <v>?</v>
      </c>
      <c r="AB113" s="53">
        <v>1</v>
      </c>
      <c r="AC113" s="417">
        <f>C113</f>
        <v>0</v>
      </c>
      <c r="AD113" s="20"/>
    </row>
    <row r="114" spans="1:30" ht="15" customHeight="1" thickTop="1" thickBot="1">
      <c r="A114" s="1352"/>
      <c r="B114" s="1354"/>
      <c r="C114" s="1357"/>
      <c r="D114" s="1354"/>
      <c r="E114" s="1360"/>
      <c r="F114" s="1363"/>
      <c r="G114" s="1366"/>
      <c r="H114" s="1381"/>
      <c r="I114" s="1363"/>
      <c r="J114" s="1363"/>
      <c r="K114" s="88"/>
      <c r="L114" s="81"/>
      <c r="M114" s="81"/>
      <c r="N114" s="9"/>
      <c r="O114" s="9"/>
      <c r="P114" s="9"/>
      <c r="Q114" s="9"/>
      <c r="R114" s="88"/>
      <c r="S114" s="1369"/>
      <c r="T114" s="1369"/>
      <c r="U114" s="1372"/>
      <c r="V114" s="1373"/>
      <c r="W114" s="1375"/>
      <c r="X114" s="1349"/>
      <c r="Y114" s="53">
        <f>IF(L114=L113,0,1)</f>
        <v>0</v>
      </c>
      <c r="Z114" s="53" t="s">
        <v>176</v>
      </c>
      <c r="AA114" s="53" t="str">
        <f t="shared" si="0"/>
        <v>?</v>
      </c>
      <c r="AB114" s="53">
        <f>IF(M114=M113,0,1)</f>
        <v>0</v>
      </c>
      <c r="AC114" s="417">
        <f>AC113</f>
        <v>0</v>
      </c>
      <c r="AD114" s="20"/>
    </row>
    <row r="115" spans="1:30" ht="15" customHeight="1" thickTop="1" thickBot="1">
      <c r="A115" s="1352"/>
      <c r="B115" s="1354"/>
      <c r="C115" s="1357"/>
      <c r="D115" s="1354"/>
      <c r="E115" s="1360"/>
      <c r="F115" s="1363"/>
      <c r="G115" s="1366"/>
      <c r="H115" s="1381"/>
      <c r="I115" s="1363"/>
      <c r="J115" s="1363"/>
      <c r="K115" s="88"/>
      <c r="L115" s="81"/>
      <c r="M115" s="81"/>
      <c r="N115" s="9"/>
      <c r="O115" s="9"/>
      <c r="P115" s="9"/>
      <c r="Q115" s="9"/>
      <c r="R115" s="88"/>
      <c r="S115" s="1369"/>
      <c r="T115" s="1369"/>
      <c r="U115" s="1372"/>
      <c r="V115" s="1373"/>
      <c r="W115" s="1375"/>
      <c r="X115" s="1349"/>
      <c r="Y115" s="53">
        <f>IF(L115=L114,0,IF(L115=L113,0,1))</f>
        <v>0</v>
      </c>
      <c r="Z115" s="53" t="s">
        <v>176</v>
      </c>
      <c r="AA115" s="53" t="str">
        <f t="shared" si="0"/>
        <v>?</v>
      </c>
      <c r="AB115" s="53">
        <f>IF(M115=M114,0,IF(M115=M113,0,1))</f>
        <v>0</v>
      </c>
      <c r="AC115" s="417">
        <f t="shared" si="4"/>
        <v>0</v>
      </c>
      <c r="AD115" s="20"/>
    </row>
    <row r="116" spans="1:30" ht="15" customHeight="1" thickTop="1" thickBot="1">
      <c r="A116" s="1352"/>
      <c r="B116" s="1354"/>
      <c r="C116" s="1357"/>
      <c r="D116" s="1354"/>
      <c r="E116" s="1360"/>
      <c r="F116" s="1363"/>
      <c r="G116" s="1366"/>
      <c r="H116" s="1381"/>
      <c r="I116" s="1363"/>
      <c r="J116" s="1363"/>
      <c r="K116" s="88"/>
      <c r="L116" s="81"/>
      <c r="M116" s="81"/>
      <c r="N116" s="9"/>
      <c r="O116" s="9"/>
      <c r="P116" s="9"/>
      <c r="Q116" s="9"/>
      <c r="R116" s="88"/>
      <c r="S116" s="1369"/>
      <c r="T116" s="1369"/>
      <c r="U116" s="1372"/>
      <c r="V116" s="1373"/>
      <c r="W116" s="1375"/>
      <c r="X116" s="1349"/>
      <c r="Y116" s="53">
        <f>IF(L116=L115,0,IF(L116=L114,0,IF(L116=L113,0,1)))</f>
        <v>0</v>
      </c>
      <c r="Z116" s="53" t="s">
        <v>176</v>
      </c>
      <c r="AA116" s="53" t="str">
        <f t="shared" si="0"/>
        <v>?</v>
      </c>
      <c r="AB116" s="53">
        <f>IF(M116=M115,0,IF(M116=M114,0,IF(M116=M113,0,1)))</f>
        <v>0</v>
      </c>
      <c r="AC116" s="417">
        <f t="shared" si="4"/>
        <v>0</v>
      </c>
      <c r="AD116" s="20"/>
    </row>
    <row r="117" spans="1:30" ht="15" customHeight="1" thickTop="1" thickBot="1">
      <c r="A117" s="1352"/>
      <c r="B117" s="1354"/>
      <c r="C117" s="1357"/>
      <c r="D117" s="1354"/>
      <c r="E117" s="1360"/>
      <c r="F117" s="1363"/>
      <c r="G117" s="1366"/>
      <c r="H117" s="1381"/>
      <c r="I117" s="1363"/>
      <c r="J117" s="1363"/>
      <c r="K117" s="88"/>
      <c r="L117" s="81"/>
      <c r="M117" s="81"/>
      <c r="N117" s="9"/>
      <c r="O117" s="9"/>
      <c r="P117" s="9"/>
      <c r="Q117" s="9"/>
      <c r="R117" s="88"/>
      <c r="S117" s="1369"/>
      <c r="T117" s="1369"/>
      <c r="U117" s="1372"/>
      <c r="V117" s="1373"/>
      <c r="W117" s="1375"/>
      <c r="X117" s="1349"/>
      <c r="Y117" s="53">
        <f>IF(L117=L116,0,IF(L117=L115,0,IF(L117=L114,0,IF(L117=L113,0,1))))</f>
        <v>0</v>
      </c>
      <c r="Z117" s="53" t="s">
        <v>176</v>
      </c>
      <c r="AA117" s="53" t="str">
        <f t="shared" si="0"/>
        <v>?</v>
      </c>
      <c r="AB117" s="53">
        <f>IF(M117=M116,0,IF(M117=M115,0,IF(M117=M114,0,IF(M117=M113,0,1))))</f>
        <v>0</v>
      </c>
      <c r="AC117" s="417">
        <f t="shared" si="4"/>
        <v>0</v>
      </c>
      <c r="AD117" s="20"/>
    </row>
    <row r="118" spans="1:30" ht="15" customHeight="1" thickTop="1" thickBot="1">
      <c r="A118" s="1352"/>
      <c r="B118" s="1354"/>
      <c r="C118" s="1357"/>
      <c r="D118" s="1354"/>
      <c r="E118" s="1360"/>
      <c r="F118" s="1363"/>
      <c r="G118" s="1366"/>
      <c r="H118" s="1381"/>
      <c r="I118" s="1363"/>
      <c r="J118" s="1363"/>
      <c r="K118" s="88"/>
      <c r="L118" s="81"/>
      <c r="M118" s="81"/>
      <c r="N118" s="9"/>
      <c r="O118" s="9"/>
      <c r="P118" s="9"/>
      <c r="Q118" s="9"/>
      <c r="R118" s="88"/>
      <c r="S118" s="1369"/>
      <c r="T118" s="1369"/>
      <c r="U118" s="1350" t="str">
        <f>IF(U113&gt;9,"Błąd","")</f>
        <v/>
      </c>
      <c r="V118" s="1373"/>
      <c r="W118" s="1375"/>
      <c r="X118" s="1349"/>
      <c r="Y118" s="53">
        <f>IF(L118=L117,0,IF(L118=L116,0,IF(L118=L115,0,IF(L118=L114,0,IF(L118=L113,0,1)))))</f>
        <v>0</v>
      </c>
      <c r="Z118" s="53" t="s">
        <v>176</v>
      </c>
      <c r="AA118" s="53" t="str">
        <f t="shared" si="0"/>
        <v>?</v>
      </c>
      <c r="AB118" s="53">
        <f>IF(M118=M117,0,IF(M118=M116,0,IF(M118=M115,0,IF(M118=M114,0,IF(M118=M113,0,1)))))</f>
        <v>0</v>
      </c>
      <c r="AC118" s="417">
        <f t="shared" si="4"/>
        <v>0</v>
      </c>
      <c r="AD118" s="20"/>
    </row>
    <row r="119" spans="1:30" ht="15" customHeight="1" thickTop="1" thickBot="1">
      <c r="A119" s="1352"/>
      <c r="B119" s="1354"/>
      <c r="C119" s="1357"/>
      <c r="D119" s="1354"/>
      <c r="E119" s="1360"/>
      <c r="F119" s="1363"/>
      <c r="G119" s="1366"/>
      <c r="H119" s="1381"/>
      <c r="I119" s="1363"/>
      <c r="J119" s="1363"/>
      <c r="K119" s="88"/>
      <c r="L119" s="81"/>
      <c r="M119" s="81"/>
      <c r="N119" s="9"/>
      <c r="O119" s="9"/>
      <c r="P119" s="9"/>
      <c r="Q119" s="9"/>
      <c r="R119" s="88"/>
      <c r="S119" s="1369"/>
      <c r="T119" s="1369"/>
      <c r="U119" s="1350"/>
      <c r="V119" s="1373"/>
      <c r="W119" s="1375"/>
      <c r="X119" s="1349"/>
      <c r="Y119" s="53">
        <f>IF(L119=L118,0,IF(L119=L117,0,IF(L119=L116,0,IF(L119=L115,0,IF(L119=L114,0,IF(L119=L113,0,1))))))</f>
        <v>0</v>
      </c>
      <c r="Z119" s="53" t="s">
        <v>176</v>
      </c>
      <c r="AA119" s="53" t="str">
        <f t="shared" si="0"/>
        <v>?</v>
      </c>
      <c r="AB119" s="53">
        <f>IF(M119=M118,0,IF(M119=M117,0,IF(M119=M116,0,IF(M119=M115,0,IF(M119=M114,0,IF(M119=M113,0,1))))))</f>
        <v>0</v>
      </c>
      <c r="AC119" s="417">
        <f t="shared" si="4"/>
        <v>0</v>
      </c>
      <c r="AD119" s="20"/>
    </row>
    <row r="120" spans="1:30" ht="15" customHeight="1" thickTop="1" thickBot="1">
      <c r="A120" s="1352"/>
      <c r="B120" s="1355"/>
      <c r="C120" s="1358"/>
      <c r="D120" s="1355"/>
      <c r="E120" s="1361"/>
      <c r="F120" s="1364"/>
      <c r="G120" s="1367"/>
      <c r="H120" s="1382"/>
      <c r="I120" s="1364"/>
      <c r="J120" s="1364"/>
      <c r="K120" s="86"/>
      <c r="L120" s="81"/>
      <c r="M120" s="83"/>
      <c r="N120" s="10"/>
      <c r="O120" s="10"/>
      <c r="P120" s="10"/>
      <c r="Q120" s="10"/>
      <c r="R120" s="86"/>
      <c r="S120" s="1370"/>
      <c r="T120" s="1370"/>
      <c r="U120" s="1351"/>
      <c r="V120" s="1373"/>
      <c r="W120" s="1376"/>
      <c r="X120" s="1349"/>
      <c r="Y120" s="53">
        <f>IF(L120=L119,0,IF(L120=L118,0,IF(L120=L117,0,IF(L120=L116,0,IF(L120=L115,0,IF(L120=L114,0,IF(L120=L113,0,1)))))))</f>
        <v>0</v>
      </c>
      <c r="Z120" s="53" t="s">
        <v>176</v>
      </c>
      <c r="AA120" s="53" t="str">
        <f t="shared" si="0"/>
        <v>?</v>
      </c>
      <c r="AB120" s="53">
        <f>IF(M120=M119,0,IF(M120=M118,0,IF(M120=M117,0,IF(M120=M116,0,IF(M120=M115,0,IF(M120=M114,0,IF(M120=M113,0,1)))))))</f>
        <v>0</v>
      </c>
      <c r="AC120" s="417">
        <f t="shared" si="4"/>
        <v>0</v>
      </c>
      <c r="AD120" s="20"/>
    </row>
    <row r="121" spans="1:30" ht="15" customHeight="1" thickTop="1" thickBot="1">
      <c r="A121" s="1352"/>
      <c r="B121" s="1353"/>
      <c r="C121" s="1356"/>
      <c r="D121" s="1353"/>
      <c r="E121" s="1359"/>
      <c r="F121" s="1362"/>
      <c r="G121" s="1365"/>
      <c r="H121" s="297"/>
      <c r="I121" s="1362"/>
      <c r="J121" s="1362"/>
      <c r="K121" s="87"/>
      <c r="L121" s="73"/>
      <c r="M121" s="73"/>
      <c r="N121" s="11"/>
      <c r="O121" s="11"/>
      <c r="P121" s="11"/>
      <c r="Q121" s="11"/>
      <c r="R121" s="87"/>
      <c r="S121" s="1368">
        <f>SUM(N121:R128)</f>
        <v>0</v>
      </c>
      <c r="T121" s="1368">
        <f>IF(S121&gt;0,18,0)</f>
        <v>0</v>
      </c>
      <c r="U121" s="1371">
        <f>IF(S121&lt;=18,0,S121-T121)</f>
        <v>0</v>
      </c>
      <c r="V121" s="1373">
        <f>IF(S121&lt;T121,S121,T121)/IF(T121=0,1,T121)</f>
        <v>0</v>
      </c>
      <c r="W121" s="1374" t="str">
        <f>IF(V121=1,"pe",IF(V121&gt;0,"ne",""))</f>
        <v/>
      </c>
      <c r="X121" s="1349"/>
      <c r="Y121" s="53">
        <v>1</v>
      </c>
      <c r="Z121" s="53" t="s">
        <v>176</v>
      </c>
      <c r="AA121" s="53" t="str">
        <f t="shared" si="0"/>
        <v>?</v>
      </c>
      <c r="AB121" s="53">
        <v>1</v>
      </c>
      <c r="AC121" s="417">
        <f>C121</f>
        <v>0</v>
      </c>
      <c r="AD121" s="20"/>
    </row>
    <row r="122" spans="1:30" ht="15" customHeight="1" thickTop="1" thickBot="1">
      <c r="A122" s="1352"/>
      <c r="B122" s="1354"/>
      <c r="C122" s="1357"/>
      <c r="D122" s="1354"/>
      <c r="E122" s="1360"/>
      <c r="F122" s="1363"/>
      <c r="G122" s="1366"/>
      <c r="H122" s="1381"/>
      <c r="I122" s="1363"/>
      <c r="J122" s="1363"/>
      <c r="K122" s="88"/>
      <c r="L122" s="81"/>
      <c r="M122" s="81"/>
      <c r="N122" s="9"/>
      <c r="O122" s="9"/>
      <c r="P122" s="9"/>
      <c r="Q122" s="9"/>
      <c r="R122" s="88"/>
      <c r="S122" s="1369"/>
      <c r="T122" s="1369"/>
      <c r="U122" s="1372"/>
      <c r="V122" s="1373"/>
      <c r="W122" s="1375"/>
      <c r="X122" s="1349"/>
      <c r="Y122" s="53">
        <f>IF(L122=L121,0,1)</f>
        <v>0</v>
      </c>
      <c r="Z122" s="53" t="s">
        <v>176</v>
      </c>
      <c r="AA122" s="53" t="str">
        <f t="shared" si="0"/>
        <v>?</v>
      </c>
      <c r="AB122" s="53">
        <f>IF(M122=M121,0,1)</f>
        <v>0</v>
      </c>
      <c r="AC122" s="417">
        <f>AC121</f>
        <v>0</v>
      </c>
      <c r="AD122" s="20"/>
    </row>
    <row r="123" spans="1:30" ht="15" customHeight="1" thickTop="1" thickBot="1">
      <c r="A123" s="1352"/>
      <c r="B123" s="1354"/>
      <c r="C123" s="1357"/>
      <c r="D123" s="1354"/>
      <c r="E123" s="1360"/>
      <c r="F123" s="1363"/>
      <c r="G123" s="1366"/>
      <c r="H123" s="1381"/>
      <c r="I123" s="1363"/>
      <c r="J123" s="1363"/>
      <c r="K123" s="88"/>
      <c r="L123" s="81"/>
      <c r="M123" s="81"/>
      <c r="N123" s="9"/>
      <c r="O123" s="9"/>
      <c r="P123" s="9"/>
      <c r="Q123" s="9"/>
      <c r="R123" s="88"/>
      <c r="S123" s="1369"/>
      <c r="T123" s="1369"/>
      <c r="U123" s="1372"/>
      <c r="V123" s="1373"/>
      <c r="W123" s="1375"/>
      <c r="X123" s="1349"/>
      <c r="Y123" s="53">
        <f>IF(L123=L122,0,IF(L123=L121,0,1))</f>
        <v>0</v>
      </c>
      <c r="Z123" s="53" t="s">
        <v>176</v>
      </c>
      <c r="AA123" s="53" t="str">
        <f t="shared" si="0"/>
        <v>?</v>
      </c>
      <c r="AB123" s="53">
        <f>IF(M123=M122,0,IF(M123=M121,0,1))</f>
        <v>0</v>
      </c>
      <c r="AC123" s="417">
        <f t="shared" si="4"/>
        <v>0</v>
      </c>
      <c r="AD123" s="20"/>
    </row>
    <row r="124" spans="1:30" ht="15" customHeight="1" thickTop="1" thickBot="1">
      <c r="A124" s="1352"/>
      <c r="B124" s="1354"/>
      <c r="C124" s="1357"/>
      <c r="D124" s="1354"/>
      <c r="E124" s="1360"/>
      <c r="F124" s="1363"/>
      <c r="G124" s="1366"/>
      <c r="H124" s="1381"/>
      <c r="I124" s="1363"/>
      <c r="J124" s="1363"/>
      <c r="K124" s="88"/>
      <c r="L124" s="81"/>
      <c r="M124" s="81"/>
      <c r="N124" s="9"/>
      <c r="O124" s="9"/>
      <c r="P124" s="9"/>
      <c r="Q124" s="9"/>
      <c r="R124" s="88"/>
      <c r="S124" s="1369"/>
      <c r="T124" s="1369"/>
      <c r="U124" s="1372"/>
      <c r="V124" s="1373"/>
      <c r="W124" s="1375"/>
      <c r="X124" s="1349"/>
      <c r="Y124" s="53">
        <f>IF(L124=L123,0,IF(L124=L122,0,IF(L124=L121,0,1)))</f>
        <v>0</v>
      </c>
      <c r="Z124" s="53" t="s">
        <v>176</v>
      </c>
      <c r="AA124" s="53" t="str">
        <f t="shared" si="0"/>
        <v>?</v>
      </c>
      <c r="AB124" s="53">
        <f>IF(M124=M123,0,IF(M124=M122,0,IF(M124=M121,0,1)))</f>
        <v>0</v>
      </c>
      <c r="AC124" s="417">
        <f t="shared" si="4"/>
        <v>0</v>
      </c>
      <c r="AD124" s="20"/>
    </row>
    <row r="125" spans="1:30" ht="15" customHeight="1" thickTop="1" thickBot="1">
      <c r="A125" s="1352"/>
      <c r="B125" s="1354"/>
      <c r="C125" s="1357"/>
      <c r="D125" s="1354"/>
      <c r="E125" s="1360"/>
      <c r="F125" s="1363"/>
      <c r="G125" s="1366"/>
      <c r="H125" s="1381"/>
      <c r="I125" s="1363"/>
      <c r="J125" s="1363"/>
      <c r="K125" s="88"/>
      <c r="L125" s="81"/>
      <c r="M125" s="81"/>
      <c r="N125" s="9"/>
      <c r="O125" s="9"/>
      <c r="P125" s="9"/>
      <c r="Q125" s="9"/>
      <c r="R125" s="88"/>
      <c r="S125" s="1369"/>
      <c r="T125" s="1369"/>
      <c r="U125" s="1372"/>
      <c r="V125" s="1373"/>
      <c r="W125" s="1375"/>
      <c r="X125" s="1349"/>
      <c r="Y125" s="53">
        <f>IF(L125=L124,0,IF(L125=L123,0,IF(L125=L122,0,IF(L125=L121,0,1))))</f>
        <v>0</v>
      </c>
      <c r="Z125" s="53" t="s">
        <v>176</v>
      </c>
      <c r="AA125" s="53" t="str">
        <f t="shared" si="0"/>
        <v>?</v>
      </c>
      <c r="AB125" s="53">
        <f>IF(M125=M124,0,IF(M125=M123,0,IF(M125=M122,0,IF(M125=M121,0,1))))</f>
        <v>0</v>
      </c>
      <c r="AC125" s="417">
        <f t="shared" si="4"/>
        <v>0</v>
      </c>
      <c r="AD125" s="20"/>
    </row>
    <row r="126" spans="1:30" ht="15" customHeight="1" thickTop="1" thickBot="1">
      <c r="A126" s="1352"/>
      <c r="B126" s="1354"/>
      <c r="C126" s="1357"/>
      <c r="D126" s="1354"/>
      <c r="E126" s="1360"/>
      <c r="F126" s="1363"/>
      <c r="G126" s="1366"/>
      <c r="H126" s="1381"/>
      <c r="I126" s="1363"/>
      <c r="J126" s="1363"/>
      <c r="K126" s="88"/>
      <c r="L126" s="81"/>
      <c r="M126" s="81"/>
      <c r="N126" s="9"/>
      <c r="O126" s="9"/>
      <c r="P126" s="9"/>
      <c r="Q126" s="9"/>
      <c r="R126" s="88"/>
      <c r="S126" s="1369"/>
      <c r="T126" s="1369"/>
      <c r="U126" s="1350" t="str">
        <f>IF(U121&gt;9,"Błąd","")</f>
        <v/>
      </c>
      <c r="V126" s="1373"/>
      <c r="W126" s="1375"/>
      <c r="X126" s="1349"/>
      <c r="Y126" s="53">
        <f>IF(L126=L125,0,IF(L126=L124,0,IF(L126=L123,0,IF(L126=L122,0,IF(L126=L121,0,1)))))</f>
        <v>0</v>
      </c>
      <c r="Z126" s="53" t="s">
        <v>176</v>
      </c>
      <c r="AA126" s="53" t="str">
        <f t="shared" si="0"/>
        <v>?</v>
      </c>
      <c r="AB126" s="53">
        <f>IF(M126=M125,0,IF(M126=M124,0,IF(M126=M123,0,IF(M126=M122,0,IF(M126=M121,0,1)))))</f>
        <v>0</v>
      </c>
      <c r="AC126" s="417">
        <f t="shared" si="4"/>
        <v>0</v>
      </c>
      <c r="AD126" s="20"/>
    </row>
    <row r="127" spans="1:30" ht="15" customHeight="1" thickTop="1" thickBot="1">
      <c r="A127" s="1352"/>
      <c r="B127" s="1354"/>
      <c r="C127" s="1357"/>
      <c r="D127" s="1354"/>
      <c r="E127" s="1360"/>
      <c r="F127" s="1363"/>
      <c r="G127" s="1366"/>
      <c r="H127" s="1381"/>
      <c r="I127" s="1363"/>
      <c r="J127" s="1363"/>
      <c r="K127" s="88"/>
      <c r="L127" s="81"/>
      <c r="M127" s="81"/>
      <c r="N127" s="9"/>
      <c r="O127" s="9"/>
      <c r="P127" s="9"/>
      <c r="Q127" s="9"/>
      <c r="R127" s="88"/>
      <c r="S127" s="1369"/>
      <c r="T127" s="1369"/>
      <c r="U127" s="1350"/>
      <c r="V127" s="1373"/>
      <c r="W127" s="1375"/>
      <c r="X127" s="1349"/>
      <c r="Y127" s="53">
        <f>IF(L127=L126,0,IF(L127=L125,0,IF(L127=L124,0,IF(L127=L123,0,IF(L127=L122,0,IF(L127=L121,0,1))))))</f>
        <v>0</v>
      </c>
      <c r="Z127" s="53" t="s">
        <v>176</v>
      </c>
      <c r="AA127" s="53" t="str">
        <f t="shared" si="0"/>
        <v>?</v>
      </c>
      <c r="AB127" s="53">
        <f>IF(M127=M126,0,IF(M127=M125,0,IF(M127=M124,0,IF(M127=M123,0,IF(M127=M122,0,IF(M127=M121,0,1))))))</f>
        <v>0</v>
      </c>
      <c r="AC127" s="417">
        <f t="shared" si="4"/>
        <v>0</v>
      </c>
      <c r="AD127" s="20"/>
    </row>
    <row r="128" spans="1:30" ht="15" customHeight="1" thickTop="1" thickBot="1">
      <c r="A128" s="1352"/>
      <c r="B128" s="1355"/>
      <c r="C128" s="1358"/>
      <c r="D128" s="1355"/>
      <c r="E128" s="1361"/>
      <c r="F128" s="1364"/>
      <c r="G128" s="1367"/>
      <c r="H128" s="1382"/>
      <c r="I128" s="1364"/>
      <c r="J128" s="1364"/>
      <c r="K128" s="86"/>
      <c r="L128" s="81"/>
      <c r="M128" s="83"/>
      <c r="N128" s="10"/>
      <c r="O128" s="10"/>
      <c r="P128" s="10"/>
      <c r="Q128" s="10"/>
      <c r="R128" s="86"/>
      <c r="S128" s="1370"/>
      <c r="T128" s="1370"/>
      <c r="U128" s="1351"/>
      <c r="V128" s="1373"/>
      <c r="W128" s="1376"/>
      <c r="X128" s="1349"/>
      <c r="Y128" s="53">
        <f>IF(L128=L127,0,IF(L128=L126,0,IF(L128=L125,0,IF(L128=L124,0,IF(L128=L123,0,IF(L128=L122,0,IF(L128=L121,0,1)))))))</f>
        <v>0</v>
      </c>
      <c r="Z128" s="53" t="s">
        <v>176</v>
      </c>
      <c r="AA128" s="53" t="str">
        <f t="shared" si="0"/>
        <v>?</v>
      </c>
      <c r="AB128" s="53">
        <f>IF(M128=M127,0,IF(M128=M126,0,IF(M128=M125,0,IF(M128=M124,0,IF(M128=M123,0,IF(M128=M122,0,IF(M128=M121,0,1)))))))</f>
        <v>0</v>
      </c>
      <c r="AC128" s="417">
        <f t="shared" si="4"/>
        <v>0</v>
      </c>
      <c r="AD128" s="20"/>
    </row>
    <row r="129" spans="1:30" ht="15" customHeight="1" thickTop="1" thickBot="1">
      <c r="A129" s="1352"/>
      <c r="B129" s="1353"/>
      <c r="C129" s="1356"/>
      <c r="D129" s="1353"/>
      <c r="E129" s="1359"/>
      <c r="F129" s="1362"/>
      <c r="G129" s="1365"/>
      <c r="H129" s="297"/>
      <c r="I129" s="1362"/>
      <c r="J129" s="1362"/>
      <c r="K129" s="87"/>
      <c r="L129" s="73"/>
      <c r="M129" s="73"/>
      <c r="N129" s="11"/>
      <c r="O129" s="11"/>
      <c r="P129" s="11"/>
      <c r="Q129" s="11"/>
      <c r="R129" s="87"/>
      <c r="S129" s="1368">
        <f>SUM(N129:R136)</f>
        <v>0</v>
      </c>
      <c r="T129" s="1368">
        <f>IF(S129&gt;0,18,0)</f>
        <v>0</v>
      </c>
      <c r="U129" s="1371">
        <f>IF(S129&lt;=18,0,S129-T129)</f>
        <v>0</v>
      </c>
      <c r="V129" s="1373">
        <f>IF(S129&lt;T129,S129,T129)/IF(T129=0,1,T129)</f>
        <v>0</v>
      </c>
      <c r="W129" s="1374" t="str">
        <f>IF(V129=1,"pe",IF(V129&gt;0,"ne",""))</f>
        <v/>
      </c>
      <c r="X129" s="1349"/>
      <c r="Y129" s="53">
        <v>1</v>
      </c>
      <c r="Z129" s="53" t="s">
        <v>176</v>
      </c>
      <c r="AA129" s="53" t="str">
        <f t="shared" ref="AA129:AA412" si="5">$C$2</f>
        <v>?</v>
      </c>
      <c r="AB129" s="53">
        <v>1</v>
      </c>
      <c r="AC129" s="417">
        <f>C129</f>
        <v>0</v>
      </c>
      <c r="AD129" s="20"/>
    </row>
    <row r="130" spans="1:30" ht="15" customHeight="1" thickTop="1" thickBot="1">
      <c r="A130" s="1352"/>
      <c r="B130" s="1354"/>
      <c r="C130" s="1357"/>
      <c r="D130" s="1354"/>
      <c r="E130" s="1360"/>
      <c r="F130" s="1363"/>
      <c r="G130" s="1366"/>
      <c r="H130" s="1381"/>
      <c r="I130" s="1363"/>
      <c r="J130" s="1363"/>
      <c r="K130" s="88"/>
      <c r="L130" s="81"/>
      <c r="M130" s="81"/>
      <c r="N130" s="9"/>
      <c r="O130" s="9"/>
      <c r="P130" s="9"/>
      <c r="Q130" s="9"/>
      <c r="R130" s="88"/>
      <c r="S130" s="1369"/>
      <c r="T130" s="1369"/>
      <c r="U130" s="1372"/>
      <c r="V130" s="1373"/>
      <c r="W130" s="1375"/>
      <c r="X130" s="1349"/>
      <c r="Y130" s="53">
        <f>IF(L130=L129,0,1)</f>
        <v>0</v>
      </c>
      <c r="Z130" s="53" t="s">
        <v>176</v>
      </c>
      <c r="AA130" s="53" t="str">
        <f t="shared" si="5"/>
        <v>?</v>
      </c>
      <c r="AB130" s="53">
        <f>IF(M130=M129,0,1)</f>
        <v>0</v>
      </c>
      <c r="AC130" s="417">
        <f>AC129</f>
        <v>0</v>
      </c>
      <c r="AD130" s="20"/>
    </row>
    <row r="131" spans="1:30" ht="15" customHeight="1" thickTop="1" thickBot="1">
      <c r="A131" s="1352"/>
      <c r="B131" s="1354"/>
      <c r="C131" s="1357"/>
      <c r="D131" s="1354"/>
      <c r="E131" s="1360"/>
      <c r="F131" s="1363"/>
      <c r="G131" s="1366"/>
      <c r="H131" s="1381"/>
      <c r="I131" s="1363"/>
      <c r="J131" s="1363"/>
      <c r="K131" s="88"/>
      <c r="L131" s="81"/>
      <c r="M131" s="81"/>
      <c r="N131" s="9"/>
      <c r="O131" s="9"/>
      <c r="P131" s="9"/>
      <c r="Q131" s="9"/>
      <c r="R131" s="88"/>
      <c r="S131" s="1369"/>
      <c r="T131" s="1369"/>
      <c r="U131" s="1372"/>
      <c r="V131" s="1373"/>
      <c r="W131" s="1375"/>
      <c r="X131" s="1349"/>
      <c r="Y131" s="53">
        <f>IF(L131=L130,0,IF(L131=L129,0,1))</f>
        <v>0</v>
      </c>
      <c r="Z131" s="53" t="s">
        <v>176</v>
      </c>
      <c r="AA131" s="53" t="str">
        <f t="shared" si="5"/>
        <v>?</v>
      </c>
      <c r="AB131" s="53">
        <f>IF(M131=M130,0,IF(M131=M129,0,1))</f>
        <v>0</v>
      </c>
      <c r="AC131" s="417">
        <f t="shared" si="4"/>
        <v>0</v>
      </c>
      <c r="AD131" s="20"/>
    </row>
    <row r="132" spans="1:30" ht="15" customHeight="1" thickTop="1" thickBot="1">
      <c r="A132" s="1352"/>
      <c r="B132" s="1354"/>
      <c r="C132" s="1357"/>
      <c r="D132" s="1354"/>
      <c r="E132" s="1360"/>
      <c r="F132" s="1363"/>
      <c r="G132" s="1366"/>
      <c r="H132" s="1381"/>
      <c r="I132" s="1363"/>
      <c r="J132" s="1363"/>
      <c r="K132" s="88"/>
      <c r="L132" s="81"/>
      <c r="M132" s="81"/>
      <c r="N132" s="9"/>
      <c r="O132" s="9"/>
      <c r="P132" s="9"/>
      <c r="Q132" s="9"/>
      <c r="R132" s="88"/>
      <c r="S132" s="1369"/>
      <c r="T132" s="1369"/>
      <c r="U132" s="1372"/>
      <c r="V132" s="1373"/>
      <c r="W132" s="1375"/>
      <c r="X132" s="1349"/>
      <c r="Y132" s="53">
        <f>IF(L132=L131,0,IF(L132=L130,0,IF(L132=L129,0,1)))</f>
        <v>0</v>
      </c>
      <c r="Z132" s="53" t="s">
        <v>176</v>
      </c>
      <c r="AA132" s="53" t="str">
        <f t="shared" si="5"/>
        <v>?</v>
      </c>
      <c r="AB132" s="53">
        <f>IF(M132=M131,0,IF(M132=M130,0,IF(M132=M129,0,1)))</f>
        <v>0</v>
      </c>
      <c r="AC132" s="417">
        <f t="shared" si="4"/>
        <v>0</v>
      </c>
      <c r="AD132" s="20"/>
    </row>
    <row r="133" spans="1:30" ht="15" customHeight="1" thickTop="1" thickBot="1">
      <c r="A133" s="1352"/>
      <c r="B133" s="1354"/>
      <c r="C133" s="1357"/>
      <c r="D133" s="1354"/>
      <c r="E133" s="1360"/>
      <c r="F133" s="1363"/>
      <c r="G133" s="1366"/>
      <c r="H133" s="1381"/>
      <c r="I133" s="1363"/>
      <c r="J133" s="1363"/>
      <c r="K133" s="88"/>
      <c r="L133" s="81"/>
      <c r="M133" s="81"/>
      <c r="N133" s="9"/>
      <c r="O133" s="9"/>
      <c r="P133" s="9"/>
      <c r="Q133" s="9"/>
      <c r="R133" s="88"/>
      <c r="S133" s="1369"/>
      <c r="T133" s="1369"/>
      <c r="U133" s="1372"/>
      <c r="V133" s="1373"/>
      <c r="W133" s="1375"/>
      <c r="X133" s="1349"/>
      <c r="Y133" s="53">
        <f>IF(L133=L132,0,IF(L133=L131,0,IF(L133=L130,0,IF(L133=L129,0,1))))</f>
        <v>0</v>
      </c>
      <c r="Z133" s="53" t="s">
        <v>176</v>
      </c>
      <c r="AA133" s="53" t="str">
        <f t="shared" si="5"/>
        <v>?</v>
      </c>
      <c r="AB133" s="53">
        <f>IF(M133=M132,0,IF(M133=M131,0,IF(M133=M130,0,IF(M133=M129,0,1))))</f>
        <v>0</v>
      </c>
      <c r="AC133" s="417">
        <f t="shared" si="4"/>
        <v>0</v>
      </c>
      <c r="AD133" s="20"/>
    </row>
    <row r="134" spans="1:30" ht="15" customHeight="1" thickTop="1" thickBot="1">
      <c r="A134" s="1352"/>
      <c r="B134" s="1354"/>
      <c r="C134" s="1357"/>
      <c r="D134" s="1354"/>
      <c r="E134" s="1360"/>
      <c r="F134" s="1363"/>
      <c r="G134" s="1366"/>
      <c r="H134" s="1381"/>
      <c r="I134" s="1363"/>
      <c r="J134" s="1363"/>
      <c r="K134" s="88"/>
      <c r="L134" s="81"/>
      <c r="M134" s="81"/>
      <c r="N134" s="9"/>
      <c r="O134" s="9"/>
      <c r="P134" s="9"/>
      <c r="Q134" s="9"/>
      <c r="R134" s="88"/>
      <c r="S134" s="1369"/>
      <c r="T134" s="1369"/>
      <c r="U134" s="1350" t="str">
        <f>IF(U129&gt;9,"Błąd","")</f>
        <v/>
      </c>
      <c r="V134" s="1373"/>
      <c r="W134" s="1375"/>
      <c r="X134" s="1349"/>
      <c r="Y134" s="53">
        <f>IF(L134=L133,0,IF(L134=L132,0,IF(L134=L131,0,IF(L134=L130,0,IF(L134=L129,0,1)))))</f>
        <v>0</v>
      </c>
      <c r="Z134" s="53" t="s">
        <v>176</v>
      </c>
      <c r="AA134" s="53" t="str">
        <f t="shared" si="5"/>
        <v>?</v>
      </c>
      <c r="AB134" s="53">
        <f>IF(M134=M133,0,IF(M134=M132,0,IF(M134=M131,0,IF(M134=M130,0,IF(M134=M129,0,1)))))</f>
        <v>0</v>
      </c>
      <c r="AC134" s="417">
        <f t="shared" si="4"/>
        <v>0</v>
      </c>
      <c r="AD134" s="20"/>
    </row>
    <row r="135" spans="1:30" ht="15" customHeight="1" thickTop="1" thickBot="1">
      <c r="A135" s="1352"/>
      <c r="B135" s="1354"/>
      <c r="C135" s="1357"/>
      <c r="D135" s="1354"/>
      <c r="E135" s="1360"/>
      <c r="F135" s="1363"/>
      <c r="G135" s="1366"/>
      <c r="H135" s="1381"/>
      <c r="I135" s="1363"/>
      <c r="J135" s="1363"/>
      <c r="K135" s="88"/>
      <c r="L135" s="81"/>
      <c r="M135" s="81"/>
      <c r="N135" s="9"/>
      <c r="O135" s="9"/>
      <c r="P135" s="9"/>
      <c r="Q135" s="9"/>
      <c r="R135" s="88"/>
      <c r="S135" s="1369"/>
      <c r="T135" s="1369"/>
      <c r="U135" s="1350"/>
      <c r="V135" s="1373"/>
      <c r="W135" s="1375"/>
      <c r="X135" s="1349"/>
      <c r="Y135" s="53">
        <f>IF(L135=L134,0,IF(L135=L133,0,IF(L135=L132,0,IF(L135=L131,0,IF(L135=L130,0,IF(L135=L129,0,1))))))</f>
        <v>0</v>
      </c>
      <c r="Z135" s="53" t="s">
        <v>176</v>
      </c>
      <c r="AA135" s="53" t="str">
        <f t="shared" si="5"/>
        <v>?</v>
      </c>
      <c r="AB135" s="53">
        <f>IF(M135=M134,0,IF(M135=M133,0,IF(M135=M132,0,IF(M135=M131,0,IF(M135=M130,0,IF(M135=M129,0,1))))))</f>
        <v>0</v>
      </c>
      <c r="AC135" s="417">
        <f t="shared" si="4"/>
        <v>0</v>
      </c>
      <c r="AD135" s="20"/>
    </row>
    <row r="136" spans="1:30" ht="15" customHeight="1" thickTop="1" thickBot="1">
      <c r="A136" s="1352"/>
      <c r="B136" s="1355"/>
      <c r="C136" s="1358"/>
      <c r="D136" s="1355"/>
      <c r="E136" s="1361"/>
      <c r="F136" s="1364"/>
      <c r="G136" s="1367"/>
      <c r="H136" s="1382"/>
      <c r="I136" s="1364"/>
      <c r="J136" s="1364"/>
      <c r="K136" s="86"/>
      <c r="L136" s="81"/>
      <c r="M136" s="83"/>
      <c r="N136" s="10"/>
      <c r="O136" s="10"/>
      <c r="P136" s="10"/>
      <c r="Q136" s="10"/>
      <c r="R136" s="86"/>
      <c r="S136" s="1370"/>
      <c r="T136" s="1370"/>
      <c r="U136" s="1351"/>
      <c r="V136" s="1373"/>
      <c r="W136" s="1376"/>
      <c r="X136" s="1349"/>
      <c r="Y136" s="53">
        <f>IF(L136=L135,0,IF(L136=L134,0,IF(L136=L133,0,IF(L136=L132,0,IF(L136=L131,0,IF(L136=L130,0,IF(L136=L129,0,1)))))))</f>
        <v>0</v>
      </c>
      <c r="Z136" s="53" t="s">
        <v>176</v>
      </c>
      <c r="AA136" s="53" t="str">
        <f t="shared" si="5"/>
        <v>?</v>
      </c>
      <c r="AB136" s="53">
        <f>IF(M136=M135,0,IF(M136=M134,0,IF(M136=M133,0,IF(M136=M132,0,IF(M136=M131,0,IF(M136=M130,0,IF(M136=M129,0,1)))))))</f>
        <v>0</v>
      </c>
      <c r="AC136" s="417">
        <f t="shared" si="4"/>
        <v>0</v>
      </c>
      <c r="AD136" s="20"/>
    </row>
    <row r="137" spans="1:30" ht="15" customHeight="1" thickTop="1" thickBot="1">
      <c r="A137" s="1352"/>
      <c r="B137" s="1353"/>
      <c r="C137" s="1356"/>
      <c r="D137" s="1353"/>
      <c r="E137" s="1359"/>
      <c r="F137" s="1362"/>
      <c r="G137" s="1365"/>
      <c r="H137" s="297"/>
      <c r="I137" s="1362"/>
      <c r="J137" s="1362"/>
      <c r="K137" s="87"/>
      <c r="L137" s="73"/>
      <c r="M137" s="73"/>
      <c r="N137" s="11"/>
      <c r="O137" s="11"/>
      <c r="P137" s="11"/>
      <c r="Q137" s="11"/>
      <c r="R137" s="87"/>
      <c r="S137" s="1368">
        <f>SUM(N137:R144)</f>
        <v>0</v>
      </c>
      <c r="T137" s="1368">
        <f>IF(S137&gt;0,18,0)</f>
        <v>0</v>
      </c>
      <c r="U137" s="1371">
        <f>IF(S137&lt;=18,0,S137-T137)</f>
        <v>0</v>
      </c>
      <c r="V137" s="1373">
        <f>IF(S137&lt;T137,S137,T137)/IF(T137=0,1,T137)</f>
        <v>0</v>
      </c>
      <c r="W137" s="1374" t="str">
        <f>IF(V137=1,"pe",IF(V137&gt;0,"ne",""))</f>
        <v/>
      </c>
      <c r="X137" s="1349"/>
      <c r="Y137" s="53">
        <v>1</v>
      </c>
      <c r="Z137" s="53" t="s">
        <v>176</v>
      </c>
      <c r="AA137" s="53" t="str">
        <f t="shared" si="5"/>
        <v>?</v>
      </c>
      <c r="AB137" s="53">
        <v>1</v>
      </c>
      <c r="AC137" s="417">
        <f>C137</f>
        <v>0</v>
      </c>
      <c r="AD137" s="20"/>
    </row>
    <row r="138" spans="1:30" ht="15" customHeight="1" thickTop="1" thickBot="1">
      <c r="A138" s="1352"/>
      <c r="B138" s="1354"/>
      <c r="C138" s="1357"/>
      <c r="D138" s="1354"/>
      <c r="E138" s="1360"/>
      <c r="F138" s="1363"/>
      <c r="G138" s="1366"/>
      <c r="H138" s="1381"/>
      <c r="I138" s="1363"/>
      <c r="J138" s="1363"/>
      <c r="K138" s="88"/>
      <c r="L138" s="81"/>
      <c r="M138" s="81"/>
      <c r="N138" s="9"/>
      <c r="O138" s="9"/>
      <c r="P138" s="9"/>
      <c r="Q138" s="9"/>
      <c r="R138" s="88"/>
      <c r="S138" s="1369"/>
      <c r="T138" s="1369"/>
      <c r="U138" s="1372"/>
      <c r="V138" s="1373"/>
      <c r="W138" s="1375"/>
      <c r="X138" s="1349"/>
      <c r="Y138" s="53">
        <f>IF(L138=L137,0,1)</f>
        <v>0</v>
      </c>
      <c r="Z138" s="53" t="s">
        <v>176</v>
      </c>
      <c r="AA138" s="53" t="str">
        <f t="shared" si="5"/>
        <v>?</v>
      </c>
      <c r="AB138" s="53">
        <f>IF(M138=M137,0,1)</f>
        <v>0</v>
      </c>
      <c r="AC138" s="417">
        <f>AC137</f>
        <v>0</v>
      </c>
      <c r="AD138" s="20"/>
    </row>
    <row r="139" spans="1:30" ht="15" customHeight="1" thickTop="1" thickBot="1">
      <c r="A139" s="1352"/>
      <c r="B139" s="1354"/>
      <c r="C139" s="1357"/>
      <c r="D139" s="1354"/>
      <c r="E139" s="1360"/>
      <c r="F139" s="1363"/>
      <c r="G139" s="1366"/>
      <c r="H139" s="1381"/>
      <c r="I139" s="1363"/>
      <c r="J139" s="1363"/>
      <c r="K139" s="88"/>
      <c r="L139" s="81"/>
      <c r="M139" s="81"/>
      <c r="N139" s="9"/>
      <c r="O139" s="9"/>
      <c r="P139" s="9"/>
      <c r="Q139" s="9"/>
      <c r="R139" s="88"/>
      <c r="S139" s="1369"/>
      <c r="T139" s="1369"/>
      <c r="U139" s="1372"/>
      <c r="V139" s="1373"/>
      <c r="W139" s="1375"/>
      <c r="X139" s="1349"/>
      <c r="Y139" s="53">
        <f>IF(L139=L138,0,IF(L139=L137,0,1))</f>
        <v>0</v>
      </c>
      <c r="Z139" s="53" t="s">
        <v>176</v>
      </c>
      <c r="AA139" s="53" t="str">
        <f t="shared" si="5"/>
        <v>?</v>
      </c>
      <c r="AB139" s="53">
        <f>IF(M139=M138,0,IF(M139=M137,0,1))</f>
        <v>0</v>
      </c>
      <c r="AC139" s="417">
        <f t="shared" ref="AC139:AC152" si="6">AC138</f>
        <v>0</v>
      </c>
      <c r="AD139" s="20"/>
    </row>
    <row r="140" spans="1:30" ht="15" customHeight="1" thickTop="1" thickBot="1">
      <c r="A140" s="1352"/>
      <c r="B140" s="1354"/>
      <c r="C140" s="1357"/>
      <c r="D140" s="1354"/>
      <c r="E140" s="1360"/>
      <c r="F140" s="1363"/>
      <c r="G140" s="1366"/>
      <c r="H140" s="1381"/>
      <c r="I140" s="1363"/>
      <c r="J140" s="1363"/>
      <c r="K140" s="88"/>
      <c r="L140" s="81"/>
      <c r="M140" s="81"/>
      <c r="N140" s="9"/>
      <c r="O140" s="9"/>
      <c r="P140" s="9"/>
      <c r="Q140" s="9"/>
      <c r="R140" s="88"/>
      <c r="S140" s="1369"/>
      <c r="T140" s="1369"/>
      <c r="U140" s="1372"/>
      <c r="V140" s="1373"/>
      <c r="W140" s="1375"/>
      <c r="X140" s="1349"/>
      <c r="Y140" s="53">
        <f>IF(L140=L139,0,IF(L140=L138,0,IF(L140=L137,0,1)))</f>
        <v>0</v>
      </c>
      <c r="Z140" s="53" t="s">
        <v>176</v>
      </c>
      <c r="AA140" s="53" t="str">
        <f t="shared" si="5"/>
        <v>?</v>
      </c>
      <c r="AB140" s="53">
        <f>IF(M140=M139,0,IF(M140=M138,0,IF(M140=M137,0,1)))</f>
        <v>0</v>
      </c>
      <c r="AC140" s="417">
        <f t="shared" si="6"/>
        <v>0</v>
      </c>
      <c r="AD140" s="20"/>
    </row>
    <row r="141" spans="1:30" ht="15" customHeight="1" thickTop="1" thickBot="1">
      <c r="A141" s="1352"/>
      <c r="B141" s="1354"/>
      <c r="C141" s="1357"/>
      <c r="D141" s="1354"/>
      <c r="E141" s="1360"/>
      <c r="F141" s="1363"/>
      <c r="G141" s="1366"/>
      <c r="H141" s="1381"/>
      <c r="I141" s="1363"/>
      <c r="J141" s="1363"/>
      <c r="K141" s="88"/>
      <c r="L141" s="81"/>
      <c r="M141" s="81"/>
      <c r="N141" s="9"/>
      <c r="O141" s="9"/>
      <c r="P141" s="9"/>
      <c r="Q141" s="9"/>
      <c r="R141" s="88"/>
      <c r="S141" s="1369"/>
      <c r="T141" s="1369"/>
      <c r="U141" s="1372"/>
      <c r="V141" s="1373"/>
      <c r="W141" s="1375"/>
      <c r="X141" s="1349"/>
      <c r="Y141" s="53">
        <f>IF(L141=L140,0,IF(L141=L139,0,IF(L141=L138,0,IF(L141=L137,0,1))))</f>
        <v>0</v>
      </c>
      <c r="Z141" s="53" t="s">
        <v>176</v>
      </c>
      <c r="AA141" s="53" t="str">
        <f t="shared" si="5"/>
        <v>?</v>
      </c>
      <c r="AB141" s="53">
        <f>IF(M141=M140,0,IF(M141=M139,0,IF(M141=M138,0,IF(M141=M137,0,1))))</f>
        <v>0</v>
      </c>
      <c r="AC141" s="417">
        <f t="shared" si="6"/>
        <v>0</v>
      </c>
      <c r="AD141" s="20"/>
    </row>
    <row r="142" spans="1:30" ht="15" customHeight="1" thickTop="1" thickBot="1">
      <c r="A142" s="1352"/>
      <c r="B142" s="1354"/>
      <c r="C142" s="1357"/>
      <c r="D142" s="1354"/>
      <c r="E142" s="1360"/>
      <c r="F142" s="1363"/>
      <c r="G142" s="1366"/>
      <c r="H142" s="1381"/>
      <c r="I142" s="1363"/>
      <c r="J142" s="1363"/>
      <c r="K142" s="88"/>
      <c r="L142" s="81"/>
      <c r="M142" s="81"/>
      <c r="N142" s="9"/>
      <c r="O142" s="9"/>
      <c r="P142" s="9"/>
      <c r="Q142" s="9"/>
      <c r="R142" s="88"/>
      <c r="S142" s="1369"/>
      <c r="T142" s="1369"/>
      <c r="U142" s="1350" t="str">
        <f>IF(U137&gt;9,"Błąd","")</f>
        <v/>
      </c>
      <c r="V142" s="1373"/>
      <c r="W142" s="1375"/>
      <c r="X142" s="1349"/>
      <c r="Y142" s="53">
        <f>IF(L142=L141,0,IF(L142=L140,0,IF(L142=L139,0,IF(L142=L138,0,IF(L142=L137,0,1)))))</f>
        <v>0</v>
      </c>
      <c r="Z142" s="53" t="s">
        <v>176</v>
      </c>
      <c r="AA142" s="53" t="str">
        <f t="shared" si="5"/>
        <v>?</v>
      </c>
      <c r="AB142" s="53">
        <f>IF(M142=M141,0,IF(M142=M140,0,IF(M142=M139,0,IF(M142=M138,0,IF(M142=M137,0,1)))))</f>
        <v>0</v>
      </c>
      <c r="AC142" s="417">
        <f t="shared" si="6"/>
        <v>0</v>
      </c>
      <c r="AD142" s="20"/>
    </row>
    <row r="143" spans="1:30" ht="15" customHeight="1" thickTop="1" thickBot="1">
      <c r="A143" s="1352"/>
      <c r="B143" s="1354"/>
      <c r="C143" s="1357"/>
      <c r="D143" s="1354"/>
      <c r="E143" s="1360"/>
      <c r="F143" s="1363"/>
      <c r="G143" s="1366"/>
      <c r="H143" s="1381"/>
      <c r="I143" s="1363"/>
      <c r="J143" s="1363"/>
      <c r="K143" s="88"/>
      <c r="L143" s="81"/>
      <c r="M143" s="81"/>
      <c r="N143" s="9"/>
      <c r="O143" s="9"/>
      <c r="P143" s="9"/>
      <c r="Q143" s="9"/>
      <c r="R143" s="88"/>
      <c r="S143" s="1369"/>
      <c r="T143" s="1369"/>
      <c r="U143" s="1350"/>
      <c r="V143" s="1373"/>
      <c r="W143" s="1375"/>
      <c r="X143" s="1349"/>
      <c r="Y143" s="53">
        <f>IF(L143=L142,0,IF(L143=L141,0,IF(L143=L140,0,IF(L143=L139,0,IF(L143=L138,0,IF(L143=L137,0,1))))))</f>
        <v>0</v>
      </c>
      <c r="Z143" s="53" t="s">
        <v>176</v>
      </c>
      <c r="AA143" s="53" t="str">
        <f t="shared" si="5"/>
        <v>?</v>
      </c>
      <c r="AB143" s="53">
        <f>IF(M143=M142,0,IF(M143=M141,0,IF(M143=M140,0,IF(M143=M139,0,IF(M143=M138,0,IF(M143=M137,0,1))))))</f>
        <v>0</v>
      </c>
      <c r="AC143" s="417">
        <f t="shared" si="6"/>
        <v>0</v>
      </c>
      <c r="AD143" s="20"/>
    </row>
    <row r="144" spans="1:30" ht="15" customHeight="1" thickTop="1" thickBot="1">
      <c r="A144" s="1352"/>
      <c r="B144" s="1355"/>
      <c r="C144" s="1358"/>
      <c r="D144" s="1355"/>
      <c r="E144" s="1361"/>
      <c r="F144" s="1364"/>
      <c r="G144" s="1367"/>
      <c r="H144" s="1382"/>
      <c r="I144" s="1364"/>
      <c r="J144" s="1364"/>
      <c r="K144" s="86"/>
      <c r="L144" s="81"/>
      <c r="M144" s="83"/>
      <c r="N144" s="10"/>
      <c r="O144" s="10"/>
      <c r="P144" s="10"/>
      <c r="Q144" s="10"/>
      <c r="R144" s="86"/>
      <c r="S144" s="1370"/>
      <c r="T144" s="1370"/>
      <c r="U144" s="1351"/>
      <c r="V144" s="1373"/>
      <c r="W144" s="1376"/>
      <c r="X144" s="1349"/>
      <c r="Y144" s="53">
        <f>IF(L144=L143,0,IF(L144=L142,0,IF(L144=L141,0,IF(L144=L140,0,IF(L144=L139,0,IF(L144=L138,0,IF(L144=L137,0,1)))))))</f>
        <v>0</v>
      </c>
      <c r="Z144" s="53" t="s">
        <v>176</v>
      </c>
      <c r="AA144" s="53" t="str">
        <f t="shared" si="5"/>
        <v>?</v>
      </c>
      <c r="AB144" s="53">
        <f>IF(M144=M143,0,IF(M144=M142,0,IF(M144=M141,0,IF(M144=M140,0,IF(M144=M139,0,IF(M144=M138,0,IF(M144=M137,0,1)))))))</f>
        <v>0</v>
      </c>
      <c r="AC144" s="417">
        <f t="shared" si="6"/>
        <v>0</v>
      </c>
      <c r="AD144" s="20"/>
    </row>
    <row r="145" spans="1:30" ht="15" customHeight="1" thickTop="1" thickBot="1">
      <c r="A145" s="1352"/>
      <c r="B145" s="1353"/>
      <c r="C145" s="1356"/>
      <c r="D145" s="1353"/>
      <c r="E145" s="1359"/>
      <c r="F145" s="1362"/>
      <c r="G145" s="1365"/>
      <c r="H145" s="297"/>
      <c r="I145" s="1362"/>
      <c r="J145" s="1362"/>
      <c r="K145" s="87"/>
      <c r="L145" s="73"/>
      <c r="M145" s="73"/>
      <c r="N145" s="11"/>
      <c r="O145" s="11"/>
      <c r="P145" s="11"/>
      <c r="Q145" s="11"/>
      <c r="R145" s="87"/>
      <c r="S145" s="1368">
        <f>SUM(N145:R152)</f>
        <v>0</v>
      </c>
      <c r="T145" s="1368">
        <f>IF(S145&gt;0,18,0)</f>
        <v>0</v>
      </c>
      <c r="U145" s="1371">
        <f>IF(S145&lt;=18,0,S145-T145)</f>
        <v>0</v>
      </c>
      <c r="V145" s="1373">
        <f>IF(S145&lt;T145,S145,T145)/IF(T145=0,1,T145)</f>
        <v>0</v>
      </c>
      <c r="W145" s="1374" t="str">
        <f>IF(V145=1,"pe",IF(V145&gt;0,"ne",""))</f>
        <v/>
      </c>
      <c r="X145" s="1349"/>
      <c r="Y145" s="53">
        <v>1</v>
      </c>
      <c r="Z145" s="53" t="s">
        <v>176</v>
      </c>
      <c r="AA145" s="53" t="str">
        <f t="shared" si="5"/>
        <v>?</v>
      </c>
      <c r="AB145" s="53">
        <v>1</v>
      </c>
      <c r="AC145" s="417">
        <f>C145</f>
        <v>0</v>
      </c>
      <c r="AD145" s="20"/>
    </row>
    <row r="146" spans="1:30" ht="15" customHeight="1" thickTop="1" thickBot="1">
      <c r="A146" s="1352"/>
      <c r="B146" s="1354"/>
      <c r="C146" s="1357"/>
      <c r="D146" s="1354"/>
      <c r="E146" s="1360"/>
      <c r="F146" s="1363"/>
      <c r="G146" s="1366"/>
      <c r="H146" s="1381"/>
      <c r="I146" s="1363"/>
      <c r="J146" s="1363"/>
      <c r="K146" s="88"/>
      <c r="L146" s="81"/>
      <c r="M146" s="81"/>
      <c r="N146" s="9"/>
      <c r="O146" s="9"/>
      <c r="P146" s="9"/>
      <c r="Q146" s="9"/>
      <c r="R146" s="88"/>
      <c r="S146" s="1369"/>
      <c r="T146" s="1369"/>
      <c r="U146" s="1372"/>
      <c r="V146" s="1373"/>
      <c r="W146" s="1375"/>
      <c r="X146" s="1349"/>
      <c r="Y146" s="53">
        <f>IF(L146=L145,0,1)</f>
        <v>0</v>
      </c>
      <c r="Z146" s="53" t="s">
        <v>176</v>
      </c>
      <c r="AA146" s="53" t="str">
        <f t="shared" si="5"/>
        <v>?</v>
      </c>
      <c r="AB146" s="53">
        <f>IF(M146=M145,0,1)</f>
        <v>0</v>
      </c>
      <c r="AC146" s="417">
        <f>AC145</f>
        <v>0</v>
      </c>
      <c r="AD146" s="20"/>
    </row>
    <row r="147" spans="1:30" ht="15" customHeight="1" thickTop="1" thickBot="1">
      <c r="A147" s="1352"/>
      <c r="B147" s="1354"/>
      <c r="C147" s="1357"/>
      <c r="D147" s="1354"/>
      <c r="E147" s="1360"/>
      <c r="F147" s="1363"/>
      <c r="G147" s="1366"/>
      <c r="H147" s="1381"/>
      <c r="I147" s="1363"/>
      <c r="J147" s="1363"/>
      <c r="K147" s="88"/>
      <c r="L147" s="81"/>
      <c r="M147" s="81"/>
      <c r="N147" s="9"/>
      <c r="O147" s="9"/>
      <c r="P147" s="9"/>
      <c r="Q147" s="9"/>
      <c r="R147" s="88"/>
      <c r="S147" s="1369"/>
      <c r="T147" s="1369"/>
      <c r="U147" s="1372"/>
      <c r="V147" s="1373"/>
      <c r="W147" s="1375"/>
      <c r="X147" s="1349"/>
      <c r="Y147" s="53">
        <f>IF(L147=L146,0,IF(L147=L145,0,1))</f>
        <v>0</v>
      </c>
      <c r="Z147" s="53" t="s">
        <v>176</v>
      </c>
      <c r="AA147" s="53" t="str">
        <f t="shared" si="5"/>
        <v>?</v>
      </c>
      <c r="AB147" s="53">
        <f>IF(M147=M146,0,IF(M147=M145,0,1))</f>
        <v>0</v>
      </c>
      <c r="AC147" s="417">
        <f t="shared" si="6"/>
        <v>0</v>
      </c>
      <c r="AD147" s="20"/>
    </row>
    <row r="148" spans="1:30" ht="15" customHeight="1" thickTop="1" thickBot="1">
      <c r="A148" s="1352"/>
      <c r="B148" s="1354"/>
      <c r="C148" s="1357"/>
      <c r="D148" s="1354"/>
      <c r="E148" s="1360"/>
      <c r="F148" s="1363"/>
      <c r="G148" s="1366"/>
      <c r="H148" s="1381"/>
      <c r="I148" s="1363"/>
      <c r="J148" s="1363"/>
      <c r="K148" s="88"/>
      <c r="L148" s="81"/>
      <c r="M148" s="81"/>
      <c r="N148" s="9"/>
      <c r="O148" s="9"/>
      <c r="P148" s="9"/>
      <c r="Q148" s="9"/>
      <c r="R148" s="88"/>
      <c r="S148" s="1369"/>
      <c r="T148" s="1369"/>
      <c r="U148" s="1372"/>
      <c r="V148" s="1373"/>
      <c r="W148" s="1375"/>
      <c r="X148" s="1349"/>
      <c r="Y148" s="53">
        <f>IF(L148=L147,0,IF(L148=L146,0,IF(L148=L145,0,1)))</f>
        <v>0</v>
      </c>
      <c r="Z148" s="53" t="s">
        <v>176</v>
      </c>
      <c r="AA148" s="53" t="str">
        <f t="shared" si="5"/>
        <v>?</v>
      </c>
      <c r="AB148" s="53">
        <f>IF(M148=M147,0,IF(M148=M146,0,IF(M148=M145,0,1)))</f>
        <v>0</v>
      </c>
      <c r="AC148" s="417">
        <f t="shared" si="6"/>
        <v>0</v>
      </c>
      <c r="AD148" s="20"/>
    </row>
    <row r="149" spans="1:30" ht="15" customHeight="1" thickTop="1" thickBot="1">
      <c r="A149" s="1352"/>
      <c r="B149" s="1354"/>
      <c r="C149" s="1357"/>
      <c r="D149" s="1354"/>
      <c r="E149" s="1360"/>
      <c r="F149" s="1363"/>
      <c r="G149" s="1366"/>
      <c r="H149" s="1381"/>
      <c r="I149" s="1363"/>
      <c r="J149" s="1363"/>
      <c r="K149" s="88"/>
      <c r="L149" s="81"/>
      <c r="M149" s="81"/>
      <c r="N149" s="9"/>
      <c r="O149" s="9"/>
      <c r="P149" s="9"/>
      <c r="Q149" s="9"/>
      <c r="R149" s="88"/>
      <c r="S149" s="1369"/>
      <c r="T149" s="1369"/>
      <c r="U149" s="1372"/>
      <c r="V149" s="1373"/>
      <c r="W149" s="1375"/>
      <c r="X149" s="1349"/>
      <c r="Y149" s="53">
        <f>IF(L149=L148,0,IF(L149=L147,0,IF(L149=L146,0,IF(L149=L145,0,1))))</f>
        <v>0</v>
      </c>
      <c r="Z149" s="53" t="s">
        <v>176</v>
      </c>
      <c r="AA149" s="53" t="str">
        <f t="shared" si="5"/>
        <v>?</v>
      </c>
      <c r="AB149" s="53">
        <f>IF(M149=M148,0,IF(M149=M147,0,IF(M149=M146,0,IF(M149=M145,0,1))))</f>
        <v>0</v>
      </c>
      <c r="AC149" s="417">
        <f t="shared" si="6"/>
        <v>0</v>
      </c>
      <c r="AD149" s="20"/>
    </row>
    <row r="150" spans="1:30" ht="15" customHeight="1" thickTop="1" thickBot="1">
      <c r="A150" s="1352"/>
      <c r="B150" s="1354"/>
      <c r="C150" s="1357"/>
      <c r="D150" s="1354"/>
      <c r="E150" s="1360"/>
      <c r="F150" s="1363"/>
      <c r="G150" s="1366"/>
      <c r="H150" s="1381"/>
      <c r="I150" s="1363"/>
      <c r="J150" s="1363"/>
      <c r="K150" s="88"/>
      <c r="L150" s="81"/>
      <c r="M150" s="81"/>
      <c r="N150" s="9"/>
      <c r="O150" s="9"/>
      <c r="P150" s="9"/>
      <c r="Q150" s="9"/>
      <c r="R150" s="88"/>
      <c r="S150" s="1369"/>
      <c r="T150" s="1369"/>
      <c r="U150" s="1350" t="str">
        <f>IF(U145&gt;9,"Błąd","")</f>
        <v/>
      </c>
      <c r="V150" s="1373"/>
      <c r="W150" s="1375"/>
      <c r="X150" s="1349"/>
      <c r="Y150" s="53">
        <f>IF(L150=L149,0,IF(L150=L148,0,IF(L150=L147,0,IF(L150=L146,0,IF(L150=L145,0,1)))))</f>
        <v>0</v>
      </c>
      <c r="Z150" s="53" t="s">
        <v>176</v>
      </c>
      <c r="AA150" s="53" t="str">
        <f t="shared" si="5"/>
        <v>?</v>
      </c>
      <c r="AB150" s="53">
        <f>IF(M150=M149,0,IF(M150=M148,0,IF(M150=M147,0,IF(M150=M146,0,IF(M150=M145,0,1)))))</f>
        <v>0</v>
      </c>
      <c r="AC150" s="417">
        <f t="shared" si="6"/>
        <v>0</v>
      </c>
      <c r="AD150" s="20"/>
    </row>
    <row r="151" spans="1:30" ht="15" customHeight="1" thickTop="1" thickBot="1">
      <c r="A151" s="1352"/>
      <c r="B151" s="1354"/>
      <c r="C151" s="1357"/>
      <c r="D151" s="1354"/>
      <c r="E151" s="1360"/>
      <c r="F151" s="1363"/>
      <c r="G151" s="1366"/>
      <c r="H151" s="1381"/>
      <c r="I151" s="1363"/>
      <c r="J151" s="1363"/>
      <c r="K151" s="88"/>
      <c r="L151" s="81"/>
      <c r="M151" s="81"/>
      <c r="N151" s="9"/>
      <c r="O151" s="9"/>
      <c r="P151" s="9"/>
      <c r="Q151" s="9"/>
      <c r="R151" s="88"/>
      <c r="S151" s="1369"/>
      <c r="T151" s="1369"/>
      <c r="U151" s="1350"/>
      <c r="V151" s="1373"/>
      <c r="W151" s="1375"/>
      <c r="X151" s="1349"/>
      <c r="Y151" s="53">
        <f>IF(L151=L150,0,IF(L151=L149,0,IF(L151=L148,0,IF(L151=L147,0,IF(L151=L146,0,IF(L151=L145,0,1))))))</f>
        <v>0</v>
      </c>
      <c r="Z151" s="53" t="s">
        <v>176</v>
      </c>
      <c r="AA151" s="53" t="str">
        <f t="shared" si="5"/>
        <v>?</v>
      </c>
      <c r="AB151" s="53">
        <f>IF(M151=M150,0,IF(M151=M149,0,IF(M151=M148,0,IF(M151=M147,0,IF(M151=M146,0,IF(M151=M145,0,1))))))</f>
        <v>0</v>
      </c>
      <c r="AC151" s="417">
        <f t="shared" si="6"/>
        <v>0</v>
      </c>
      <c r="AD151" s="20"/>
    </row>
    <row r="152" spans="1:30" ht="15" customHeight="1" thickTop="1" thickBot="1">
      <c r="A152" s="1352"/>
      <c r="B152" s="1355"/>
      <c r="C152" s="1358"/>
      <c r="D152" s="1355"/>
      <c r="E152" s="1361"/>
      <c r="F152" s="1364"/>
      <c r="G152" s="1367"/>
      <c r="H152" s="1382"/>
      <c r="I152" s="1364"/>
      <c r="J152" s="1364"/>
      <c r="K152" s="86"/>
      <c r="L152" s="81"/>
      <c r="M152" s="83"/>
      <c r="N152" s="10"/>
      <c r="O152" s="10"/>
      <c r="P152" s="10"/>
      <c r="Q152" s="10"/>
      <c r="R152" s="86"/>
      <c r="S152" s="1370"/>
      <c r="T152" s="1370"/>
      <c r="U152" s="1351"/>
      <c r="V152" s="1373"/>
      <c r="W152" s="1376"/>
      <c r="X152" s="1349"/>
      <c r="Y152" s="53">
        <f>IF(L152=L151,0,IF(L152=L150,0,IF(L152=L149,0,IF(L152=L148,0,IF(L152=L147,0,IF(L152=L146,0,IF(L152=L145,0,1)))))))</f>
        <v>0</v>
      </c>
      <c r="Z152" s="53" t="s">
        <v>176</v>
      </c>
      <c r="AA152" s="53" t="str">
        <f t="shared" si="5"/>
        <v>?</v>
      </c>
      <c r="AB152" s="53">
        <f>IF(M152=M151,0,IF(M152=M150,0,IF(M152=M149,0,IF(M152=M148,0,IF(M152=M147,0,IF(M152=M146,0,IF(M152=M145,0,1)))))))</f>
        <v>0</v>
      </c>
      <c r="AC152" s="417">
        <f t="shared" si="6"/>
        <v>0</v>
      </c>
      <c r="AD152" s="20"/>
    </row>
    <row r="153" spans="1:30" ht="15" customHeight="1" thickTop="1" thickBot="1">
      <c r="A153" s="1380"/>
      <c r="B153" s="1353"/>
      <c r="C153" s="1356"/>
      <c r="D153" s="1353"/>
      <c r="E153" s="1359"/>
      <c r="F153" s="1362"/>
      <c r="G153" s="1365"/>
      <c r="H153" s="297"/>
      <c r="I153" s="1362"/>
      <c r="J153" s="1362"/>
      <c r="K153" s="87"/>
      <c r="L153" s="73"/>
      <c r="M153" s="73"/>
      <c r="N153" s="11"/>
      <c r="O153" s="11"/>
      <c r="P153" s="11"/>
      <c r="Q153" s="11"/>
      <c r="R153" s="87"/>
      <c r="S153" s="1368">
        <f>SUM(N153:R160)</f>
        <v>0</v>
      </c>
      <c r="T153" s="1368">
        <f>IF(S153&gt;0,18,0)</f>
        <v>0</v>
      </c>
      <c r="U153" s="1371">
        <f>IF(S153&lt;=18,0,S153-T153)</f>
        <v>0</v>
      </c>
      <c r="V153" s="1391">
        <f>IF(S153&lt;T153,S153,T153)/IF(T153=0,1,T153)</f>
        <v>0</v>
      </c>
      <c r="W153" s="1374" t="str">
        <f>IF(V153=1,"pe",IF(V153&gt;0,"ne",""))</f>
        <v/>
      </c>
      <c r="X153" s="1349"/>
      <c r="Y153" s="53">
        <v>1</v>
      </c>
      <c r="Z153" s="53" t="s">
        <v>176</v>
      </c>
      <c r="AA153" s="53" t="str">
        <f t="shared" si="5"/>
        <v>?</v>
      </c>
      <c r="AB153" s="53">
        <v>1</v>
      </c>
      <c r="AC153" s="417">
        <f>C153</f>
        <v>0</v>
      </c>
      <c r="AD153" s="20"/>
    </row>
    <row r="154" spans="1:30" ht="15" customHeight="1" thickTop="1" thickBot="1">
      <c r="A154" s="1380"/>
      <c r="B154" s="1354"/>
      <c r="C154" s="1357"/>
      <c r="D154" s="1354"/>
      <c r="E154" s="1360"/>
      <c r="F154" s="1363"/>
      <c r="G154" s="1366"/>
      <c r="H154" s="1381"/>
      <c r="I154" s="1363"/>
      <c r="J154" s="1363"/>
      <c r="K154" s="88"/>
      <c r="L154" s="81"/>
      <c r="M154" s="81"/>
      <c r="N154" s="9"/>
      <c r="O154" s="9"/>
      <c r="P154" s="9"/>
      <c r="Q154" s="9"/>
      <c r="R154" s="88"/>
      <c r="S154" s="1369"/>
      <c r="T154" s="1369"/>
      <c r="U154" s="1372"/>
      <c r="V154" s="1392"/>
      <c r="W154" s="1375"/>
      <c r="X154" s="1349"/>
      <c r="Y154" s="53">
        <f>IF(L154=L153,0,1)</f>
        <v>0</v>
      </c>
      <c r="Z154" s="53" t="s">
        <v>176</v>
      </c>
      <c r="AA154" s="53" t="str">
        <f t="shared" si="5"/>
        <v>?</v>
      </c>
      <c r="AB154" s="53">
        <f>IF(M154=M153,0,1)</f>
        <v>0</v>
      </c>
      <c r="AC154" s="417">
        <f>AC153</f>
        <v>0</v>
      </c>
      <c r="AD154" s="20"/>
    </row>
    <row r="155" spans="1:30" ht="15" customHeight="1" thickTop="1" thickBot="1">
      <c r="A155" s="1380"/>
      <c r="B155" s="1354"/>
      <c r="C155" s="1357"/>
      <c r="D155" s="1354"/>
      <c r="E155" s="1360"/>
      <c r="F155" s="1363"/>
      <c r="G155" s="1366"/>
      <c r="H155" s="1381"/>
      <c r="I155" s="1363"/>
      <c r="J155" s="1363"/>
      <c r="K155" s="88"/>
      <c r="L155" s="81"/>
      <c r="M155" s="81"/>
      <c r="N155" s="9"/>
      <c r="O155" s="9"/>
      <c r="P155" s="9"/>
      <c r="Q155" s="9"/>
      <c r="R155" s="88"/>
      <c r="S155" s="1369"/>
      <c r="T155" s="1369"/>
      <c r="U155" s="1372"/>
      <c r="V155" s="1392"/>
      <c r="W155" s="1375"/>
      <c r="X155" s="1349"/>
      <c r="Y155" s="53">
        <f>IF(L155=L154,0,IF(L155=L153,0,1))</f>
        <v>0</v>
      </c>
      <c r="Z155" s="53" t="s">
        <v>176</v>
      </c>
      <c r="AA155" s="53" t="str">
        <f t="shared" si="5"/>
        <v>?</v>
      </c>
      <c r="AB155" s="53">
        <f>IF(M155=M154,0,IF(M155=M153,0,1))</f>
        <v>0</v>
      </c>
      <c r="AC155" s="417">
        <f t="shared" ref="AC155:AC160" si="7">AC154</f>
        <v>0</v>
      </c>
      <c r="AD155" s="20"/>
    </row>
    <row r="156" spans="1:30" ht="15" customHeight="1" thickTop="1" thickBot="1">
      <c r="A156" s="1380"/>
      <c r="B156" s="1354"/>
      <c r="C156" s="1357"/>
      <c r="D156" s="1354"/>
      <c r="E156" s="1360"/>
      <c r="F156" s="1363"/>
      <c r="G156" s="1366"/>
      <c r="H156" s="1381"/>
      <c r="I156" s="1363"/>
      <c r="J156" s="1363"/>
      <c r="K156" s="88"/>
      <c r="L156" s="81"/>
      <c r="M156" s="81"/>
      <c r="N156" s="9"/>
      <c r="O156" s="9"/>
      <c r="P156" s="9"/>
      <c r="Q156" s="9"/>
      <c r="R156" s="88"/>
      <c r="S156" s="1369"/>
      <c r="T156" s="1369"/>
      <c r="U156" s="1372"/>
      <c r="V156" s="1392"/>
      <c r="W156" s="1375"/>
      <c r="X156" s="1349"/>
      <c r="Y156" s="53">
        <f>IF(L156=L155,0,IF(L156=L154,0,IF(L156=L153,0,1)))</f>
        <v>0</v>
      </c>
      <c r="Z156" s="53" t="s">
        <v>176</v>
      </c>
      <c r="AA156" s="53" t="str">
        <f t="shared" si="5"/>
        <v>?</v>
      </c>
      <c r="AB156" s="53">
        <f>IF(M156=M155,0,IF(M156=M154,0,IF(M156=M153,0,1)))</f>
        <v>0</v>
      </c>
      <c r="AC156" s="417">
        <f t="shared" si="7"/>
        <v>0</v>
      </c>
      <c r="AD156" s="20"/>
    </row>
    <row r="157" spans="1:30" ht="15" customHeight="1" thickTop="1" thickBot="1">
      <c r="A157" s="1380"/>
      <c r="B157" s="1354"/>
      <c r="C157" s="1357"/>
      <c r="D157" s="1354"/>
      <c r="E157" s="1360"/>
      <c r="F157" s="1363"/>
      <c r="G157" s="1366"/>
      <c r="H157" s="1381"/>
      <c r="I157" s="1363"/>
      <c r="J157" s="1363"/>
      <c r="K157" s="88"/>
      <c r="L157" s="81"/>
      <c r="M157" s="81"/>
      <c r="N157" s="9"/>
      <c r="O157" s="9"/>
      <c r="P157" s="9"/>
      <c r="Q157" s="9"/>
      <c r="R157" s="88"/>
      <c r="S157" s="1369"/>
      <c r="T157" s="1369"/>
      <c r="U157" s="1372"/>
      <c r="V157" s="1392"/>
      <c r="W157" s="1375"/>
      <c r="X157" s="1349"/>
      <c r="Y157" s="53">
        <f>IF(L157=L156,0,IF(L157=L155,0,IF(L157=L154,0,IF(L157=L153,0,1))))</f>
        <v>0</v>
      </c>
      <c r="Z157" s="53" t="s">
        <v>176</v>
      </c>
      <c r="AA157" s="53" t="str">
        <f t="shared" si="5"/>
        <v>?</v>
      </c>
      <c r="AB157" s="53">
        <f>IF(M157=M156,0,IF(M157=M155,0,IF(M157=M154,0,IF(M157=M153,0,1))))</f>
        <v>0</v>
      </c>
      <c r="AC157" s="417">
        <f t="shared" si="7"/>
        <v>0</v>
      </c>
      <c r="AD157" s="20"/>
    </row>
    <row r="158" spans="1:30" ht="15" customHeight="1" thickTop="1" thickBot="1">
      <c r="A158" s="1380"/>
      <c r="B158" s="1354"/>
      <c r="C158" s="1357"/>
      <c r="D158" s="1354"/>
      <c r="E158" s="1360"/>
      <c r="F158" s="1363"/>
      <c r="G158" s="1366"/>
      <c r="H158" s="1381"/>
      <c r="I158" s="1363"/>
      <c r="J158" s="1363"/>
      <c r="K158" s="88"/>
      <c r="L158" s="81"/>
      <c r="M158" s="81"/>
      <c r="N158" s="9"/>
      <c r="O158" s="9"/>
      <c r="P158" s="9"/>
      <c r="Q158" s="9"/>
      <c r="R158" s="88"/>
      <c r="S158" s="1369"/>
      <c r="T158" s="1369"/>
      <c r="U158" s="1350" t="str">
        <f>IF(U153&gt;9,"Błąd","")</f>
        <v/>
      </c>
      <c r="V158" s="1392"/>
      <c r="W158" s="1375"/>
      <c r="X158" s="1349"/>
      <c r="Y158" s="53">
        <f>IF(L158=L157,0,IF(L158=L156,0,IF(L158=L155,0,IF(L158=L154,0,IF(L158=L153,0,1)))))</f>
        <v>0</v>
      </c>
      <c r="Z158" s="53" t="s">
        <v>176</v>
      </c>
      <c r="AA158" s="53" t="str">
        <f t="shared" si="5"/>
        <v>?</v>
      </c>
      <c r="AB158" s="53">
        <f>IF(M158=M157,0,IF(M158=M156,0,IF(M158=M155,0,IF(M158=M154,0,IF(M158=M153,0,1)))))</f>
        <v>0</v>
      </c>
      <c r="AC158" s="417">
        <f t="shared" si="7"/>
        <v>0</v>
      </c>
      <c r="AD158" s="20"/>
    </row>
    <row r="159" spans="1:30" ht="15" customHeight="1" thickTop="1" thickBot="1">
      <c r="A159" s="1380"/>
      <c r="B159" s="1354"/>
      <c r="C159" s="1357"/>
      <c r="D159" s="1354"/>
      <c r="E159" s="1360"/>
      <c r="F159" s="1363"/>
      <c r="G159" s="1366"/>
      <c r="H159" s="1381"/>
      <c r="I159" s="1363"/>
      <c r="J159" s="1363"/>
      <c r="K159" s="88"/>
      <c r="L159" s="81"/>
      <c r="M159" s="81"/>
      <c r="N159" s="9"/>
      <c r="O159" s="9"/>
      <c r="P159" s="9"/>
      <c r="Q159" s="9"/>
      <c r="R159" s="88"/>
      <c r="S159" s="1369"/>
      <c r="T159" s="1369"/>
      <c r="U159" s="1350"/>
      <c r="V159" s="1392"/>
      <c r="W159" s="1375"/>
      <c r="X159" s="1349"/>
      <c r="Y159" s="53">
        <f>IF(L159=L158,0,IF(L159=L157,0,IF(L159=L156,0,IF(L159=L155,0,IF(L159=L154,0,IF(L159=L153,0,1))))))</f>
        <v>0</v>
      </c>
      <c r="Z159" s="53" t="s">
        <v>176</v>
      </c>
      <c r="AA159" s="53" t="str">
        <f t="shared" si="5"/>
        <v>?</v>
      </c>
      <c r="AB159" s="53">
        <f>IF(M159=M158,0,IF(M159=M157,0,IF(M159=M156,0,IF(M159=M155,0,IF(M159=M154,0,IF(M159=M153,0,1))))))</f>
        <v>0</v>
      </c>
      <c r="AC159" s="417">
        <f t="shared" si="7"/>
        <v>0</v>
      </c>
      <c r="AD159" s="20"/>
    </row>
    <row r="160" spans="1:30" ht="15" customHeight="1" thickTop="1" thickBot="1">
      <c r="A160" s="1380"/>
      <c r="B160" s="1355"/>
      <c r="C160" s="1358"/>
      <c r="D160" s="1355"/>
      <c r="E160" s="1361"/>
      <c r="F160" s="1364"/>
      <c r="G160" s="1367"/>
      <c r="H160" s="1382"/>
      <c r="I160" s="1364"/>
      <c r="J160" s="1364"/>
      <c r="K160" s="86"/>
      <c r="L160" s="81"/>
      <c r="M160" s="83"/>
      <c r="N160" s="10"/>
      <c r="O160" s="10"/>
      <c r="P160" s="10"/>
      <c r="Q160" s="10"/>
      <c r="R160" s="86"/>
      <c r="S160" s="1370"/>
      <c r="T160" s="1370"/>
      <c r="U160" s="1351"/>
      <c r="V160" s="1393"/>
      <c r="W160" s="1376"/>
      <c r="X160" s="1349"/>
      <c r="Y160" s="53">
        <f>IF(L160=L159,0,IF(L160=L158,0,IF(L160=L157,0,IF(L160=L156,0,IF(L160=L155,0,IF(L160=L154,0,IF(L160=L153,0,1)))))))</f>
        <v>0</v>
      </c>
      <c r="Z160" s="53" t="s">
        <v>176</v>
      </c>
      <c r="AA160" s="53" t="str">
        <f t="shared" si="5"/>
        <v>?</v>
      </c>
      <c r="AB160" s="53">
        <f>IF(M160=M159,0,IF(M160=M158,0,IF(M160=M157,0,IF(M160=M156,0,IF(M160=M155,0,IF(M160=M154,0,IF(M160=M153,0,1)))))))</f>
        <v>0</v>
      </c>
      <c r="AC160" s="417">
        <f t="shared" si="7"/>
        <v>0</v>
      </c>
      <c r="AD160" s="20"/>
    </row>
    <row r="161" spans="1:30" ht="15" customHeight="1" thickTop="1" thickBot="1">
      <c r="A161" s="1352"/>
      <c r="B161" s="1353"/>
      <c r="C161" s="1356"/>
      <c r="D161" s="1353"/>
      <c r="E161" s="1359"/>
      <c r="F161" s="1362"/>
      <c r="G161" s="1365"/>
      <c r="H161" s="297"/>
      <c r="I161" s="1362"/>
      <c r="J161" s="1362"/>
      <c r="K161" s="87"/>
      <c r="L161" s="73"/>
      <c r="M161" s="73"/>
      <c r="N161" s="11"/>
      <c r="O161" s="11"/>
      <c r="P161" s="11"/>
      <c r="Q161" s="11"/>
      <c r="R161" s="87"/>
      <c r="S161" s="1368">
        <f>SUM(N161:R168)</f>
        <v>0</v>
      </c>
      <c r="T161" s="1368">
        <f>IF(S161&gt;0,18,0)</f>
        <v>0</v>
      </c>
      <c r="U161" s="1371">
        <f>IF(S161&lt;=18,0,S161-T161)</f>
        <v>0</v>
      </c>
      <c r="V161" s="1373">
        <f>IF(S161&lt;T161,S161,T161)/IF(T161=0,1,T161)</f>
        <v>0</v>
      </c>
      <c r="W161" s="1374" t="str">
        <f>IF(V161=1,"pe",IF(V161&gt;0,"ne",""))</f>
        <v/>
      </c>
      <c r="X161" s="1349"/>
      <c r="Y161" s="53">
        <v>1</v>
      </c>
      <c r="Z161" s="53" t="s">
        <v>176</v>
      </c>
      <c r="AA161" s="53" t="str">
        <f t="shared" si="5"/>
        <v>?</v>
      </c>
      <c r="AB161" s="53">
        <v>1</v>
      </c>
      <c r="AC161" s="417">
        <f>C161</f>
        <v>0</v>
      </c>
      <c r="AD161" s="20"/>
    </row>
    <row r="162" spans="1:30" ht="15" customHeight="1" thickTop="1" thickBot="1">
      <c r="A162" s="1352"/>
      <c r="B162" s="1354"/>
      <c r="C162" s="1357"/>
      <c r="D162" s="1354"/>
      <c r="E162" s="1360"/>
      <c r="F162" s="1363"/>
      <c r="G162" s="1366"/>
      <c r="H162" s="1381"/>
      <c r="I162" s="1363"/>
      <c r="J162" s="1363"/>
      <c r="K162" s="88"/>
      <c r="L162" s="81"/>
      <c r="M162" s="81"/>
      <c r="N162" s="9"/>
      <c r="O162" s="9"/>
      <c r="P162" s="9"/>
      <c r="Q162" s="9"/>
      <c r="R162" s="88"/>
      <c r="S162" s="1369"/>
      <c r="T162" s="1369"/>
      <c r="U162" s="1372"/>
      <c r="V162" s="1373"/>
      <c r="W162" s="1375"/>
      <c r="X162" s="1349"/>
      <c r="Y162" s="53">
        <f>IF(L162=L161,0,1)</f>
        <v>0</v>
      </c>
      <c r="Z162" s="53" t="s">
        <v>176</v>
      </c>
      <c r="AA162" s="53" t="str">
        <f t="shared" si="5"/>
        <v>?</v>
      </c>
      <c r="AB162" s="53">
        <f>IF(M162=M161,0,1)</f>
        <v>0</v>
      </c>
      <c r="AC162" s="417">
        <f t="shared" ref="AC162:AC168" si="8">AC161</f>
        <v>0</v>
      </c>
      <c r="AD162" s="20"/>
    </row>
    <row r="163" spans="1:30" ht="15" customHeight="1" thickTop="1" thickBot="1">
      <c r="A163" s="1352"/>
      <c r="B163" s="1354"/>
      <c r="C163" s="1357"/>
      <c r="D163" s="1354"/>
      <c r="E163" s="1360"/>
      <c r="F163" s="1363"/>
      <c r="G163" s="1366"/>
      <c r="H163" s="1381"/>
      <c r="I163" s="1363"/>
      <c r="J163" s="1363"/>
      <c r="K163" s="88"/>
      <c r="L163" s="81"/>
      <c r="M163" s="81"/>
      <c r="N163" s="9"/>
      <c r="O163" s="9"/>
      <c r="P163" s="9"/>
      <c r="Q163" s="9"/>
      <c r="R163" s="88"/>
      <c r="S163" s="1369"/>
      <c r="T163" s="1369"/>
      <c r="U163" s="1372"/>
      <c r="V163" s="1373"/>
      <c r="W163" s="1375"/>
      <c r="X163" s="1349"/>
      <c r="Y163" s="53">
        <f>IF(L163=L162,0,IF(L163=L161,0,1))</f>
        <v>0</v>
      </c>
      <c r="Z163" s="53" t="s">
        <v>176</v>
      </c>
      <c r="AA163" s="53" t="str">
        <f t="shared" si="5"/>
        <v>?</v>
      </c>
      <c r="AB163" s="53">
        <f>IF(M163=M162,0,IF(M163=M161,0,1))</f>
        <v>0</v>
      </c>
      <c r="AC163" s="417">
        <f t="shared" si="8"/>
        <v>0</v>
      </c>
      <c r="AD163" s="20"/>
    </row>
    <row r="164" spans="1:30" ht="15" customHeight="1" thickTop="1" thickBot="1">
      <c r="A164" s="1352"/>
      <c r="B164" s="1354"/>
      <c r="C164" s="1357"/>
      <c r="D164" s="1354"/>
      <c r="E164" s="1360"/>
      <c r="F164" s="1363"/>
      <c r="G164" s="1366"/>
      <c r="H164" s="1381"/>
      <c r="I164" s="1363"/>
      <c r="J164" s="1363"/>
      <c r="K164" s="88"/>
      <c r="L164" s="81"/>
      <c r="M164" s="81"/>
      <c r="N164" s="9"/>
      <c r="O164" s="9"/>
      <c r="P164" s="9"/>
      <c r="Q164" s="9"/>
      <c r="R164" s="88"/>
      <c r="S164" s="1369"/>
      <c r="T164" s="1369"/>
      <c r="U164" s="1372"/>
      <c r="V164" s="1373"/>
      <c r="W164" s="1375"/>
      <c r="X164" s="1349"/>
      <c r="Y164" s="53">
        <f>IF(L164=L163,0,IF(L164=L162,0,IF(L164=L161,0,1)))</f>
        <v>0</v>
      </c>
      <c r="Z164" s="53" t="s">
        <v>176</v>
      </c>
      <c r="AA164" s="53" t="str">
        <f t="shared" si="5"/>
        <v>?</v>
      </c>
      <c r="AB164" s="53">
        <f>IF(M164=M163,0,IF(M164=M162,0,IF(M164=M161,0,1)))</f>
        <v>0</v>
      </c>
      <c r="AC164" s="417">
        <f t="shared" si="8"/>
        <v>0</v>
      </c>
      <c r="AD164" s="20"/>
    </row>
    <row r="165" spans="1:30" ht="15" customHeight="1" thickTop="1" thickBot="1">
      <c r="A165" s="1352"/>
      <c r="B165" s="1354"/>
      <c r="C165" s="1357"/>
      <c r="D165" s="1354"/>
      <c r="E165" s="1360"/>
      <c r="F165" s="1363"/>
      <c r="G165" s="1366"/>
      <c r="H165" s="1381"/>
      <c r="I165" s="1363"/>
      <c r="J165" s="1363"/>
      <c r="K165" s="88"/>
      <c r="L165" s="81"/>
      <c r="M165" s="81"/>
      <c r="N165" s="9"/>
      <c r="O165" s="9"/>
      <c r="P165" s="9"/>
      <c r="Q165" s="9"/>
      <c r="R165" s="88"/>
      <c r="S165" s="1369"/>
      <c r="T165" s="1369"/>
      <c r="U165" s="1372"/>
      <c r="V165" s="1373"/>
      <c r="W165" s="1375"/>
      <c r="X165" s="1349"/>
      <c r="Y165" s="53">
        <f>IF(L165=L164,0,IF(L165=L163,0,IF(L165=L162,0,IF(L165=L161,0,1))))</f>
        <v>0</v>
      </c>
      <c r="Z165" s="53" t="s">
        <v>176</v>
      </c>
      <c r="AA165" s="53" t="str">
        <f t="shared" si="5"/>
        <v>?</v>
      </c>
      <c r="AB165" s="53">
        <f>IF(M165=M164,0,IF(M165=M163,0,IF(M165=M162,0,IF(M165=M161,0,1))))</f>
        <v>0</v>
      </c>
      <c r="AC165" s="417">
        <f t="shared" si="8"/>
        <v>0</v>
      </c>
      <c r="AD165" s="20"/>
    </row>
    <row r="166" spans="1:30" ht="15" customHeight="1" thickTop="1" thickBot="1">
      <c r="A166" s="1352"/>
      <c r="B166" s="1354"/>
      <c r="C166" s="1357"/>
      <c r="D166" s="1354"/>
      <c r="E166" s="1360"/>
      <c r="F166" s="1363"/>
      <c r="G166" s="1366"/>
      <c r="H166" s="1381"/>
      <c r="I166" s="1363"/>
      <c r="J166" s="1363"/>
      <c r="K166" s="88"/>
      <c r="L166" s="81"/>
      <c r="M166" s="81"/>
      <c r="N166" s="9"/>
      <c r="O166" s="9"/>
      <c r="P166" s="9"/>
      <c r="Q166" s="9"/>
      <c r="R166" s="88"/>
      <c r="S166" s="1369"/>
      <c r="T166" s="1369"/>
      <c r="U166" s="1350" t="str">
        <f>IF(U161&gt;9,"Błąd","")</f>
        <v/>
      </c>
      <c r="V166" s="1373"/>
      <c r="W166" s="1375"/>
      <c r="X166" s="1349"/>
      <c r="Y166" s="53">
        <f>IF(L166=L165,0,IF(L166=L164,0,IF(L166=L163,0,IF(L166=L162,0,IF(L166=L161,0,1)))))</f>
        <v>0</v>
      </c>
      <c r="Z166" s="53" t="s">
        <v>176</v>
      </c>
      <c r="AA166" s="53" t="str">
        <f t="shared" si="5"/>
        <v>?</v>
      </c>
      <c r="AB166" s="53">
        <f>IF(M166=M165,0,IF(M166=M164,0,IF(M166=M163,0,IF(M166=M162,0,IF(M166=M161,0,1)))))</f>
        <v>0</v>
      </c>
      <c r="AC166" s="417">
        <f t="shared" si="8"/>
        <v>0</v>
      </c>
      <c r="AD166" s="20"/>
    </row>
    <row r="167" spans="1:30" ht="15" customHeight="1" thickTop="1" thickBot="1">
      <c r="A167" s="1352"/>
      <c r="B167" s="1354"/>
      <c r="C167" s="1357"/>
      <c r="D167" s="1354"/>
      <c r="E167" s="1360"/>
      <c r="F167" s="1363"/>
      <c r="G167" s="1366"/>
      <c r="H167" s="1381"/>
      <c r="I167" s="1363"/>
      <c r="J167" s="1363"/>
      <c r="K167" s="88"/>
      <c r="L167" s="81"/>
      <c r="M167" s="81"/>
      <c r="N167" s="9"/>
      <c r="O167" s="9"/>
      <c r="P167" s="9"/>
      <c r="Q167" s="9"/>
      <c r="R167" s="88"/>
      <c r="S167" s="1369"/>
      <c r="T167" s="1369"/>
      <c r="U167" s="1350"/>
      <c r="V167" s="1373"/>
      <c r="W167" s="1375"/>
      <c r="X167" s="1349"/>
      <c r="Y167" s="53">
        <f>IF(L167=L166,0,IF(L167=L165,0,IF(L167=L164,0,IF(L167=L163,0,IF(L167=L162,0,IF(L167=L161,0,1))))))</f>
        <v>0</v>
      </c>
      <c r="Z167" s="53" t="s">
        <v>176</v>
      </c>
      <c r="AA167" s="53" t="str">
        <f t="shared" si="5"/>
        <v>?</v>
      </c>
      <c r="AB167" s="53">
        <f>IF(M167=M166,0,IF(M167=M165,0,IF(M167=M164,0,IF(M167=M163,0,IF(M167=M162,0,IF(M167=M161,0,1))))))</f>
        <v>0</v>
      </c>
      <c r="AC167" s="417">
        <f t="shared" si="8"/>
        <v>0</v>
      </c>
      <c r="AD167" s="20"/>
    </row>
    <row r="168" spans="1:30" ht="15" customHeight="1" thickTop="1" thickBot="1">
      <c r="A168" s="1352"/>
      <c r="B168" s="1355"/>
      <c r="C168" s="1358"/>
      <c r="D168" s="1355"/>
      <c r="E168" s="1361"/>
      <c r="F168" s="1364"/>
      <c r="G168" s="1367"/>
      <c r="H168" s="1382"/>
      <c r="I168" s="1364"/>
      <c r="J168" s="1364"/>
      <c r="K168" s="86"/>
      <c r="L168" s="81"/>
      <c r="M168" s="83"/>
      <c r="N168" s="10"/>
      <c r="O168" s="10"/>
      <c r="P168" s="10"/>
      <c r="Q168" s="10"/>
      <c r="R168" s="86"/>
      <c r="S168" s="1370"/>
      <c r="T168" s="1370"/>
      <c r="U168" s="1351"/>
      <c r="V168" s="1373"/>
      <c r="W168" s="1376"/>
      <c r="X168" s="1349"/>
      <c r="Y168" s="53">
        <f>IF(L168=L167,0,IF(L168=L166,0,IF(L168=L165,0,IF(L168=L164,0,IF(L168=L163,0,IF(L168=L162,0,IF(L168=L161,0,1)))))))</f>
        <v>0</v>
      </c>
      <c r="Z168" s="53" t="s">
        <v>176</v>
      </c>
      <c r="AA168" s="53" t="str">
        <f t="shared" si="5"/>
        <v>?</v>
      </c>
      <c r="AB168" s="53">
        <f>IF(M168=M167,0,IF(M168=M166,0,IF(M168=M165,0,IF(M168=M164,0,IF(M168=M163,0,IF(M168=M162,0,IF(M168=M161,0,1)))))))</f>
        <v>0</v>
      </c>
      <c r="AC168" s="417">
        <f t="shared" si="8"/>
        <v>0</v>
      </c>
      <c r="AD168" s="20"/>
    </row>
    <row r="169" spans="1:30" ht="15" customHeight="1" thickTop="1" thickBot="1">
      <c r="A169" s="1352"/>
      <c r="B169" s="1353"/>
      <c r="C169" s="1356"/>
      <c r="D169" s="1353"/>
      <c r="E169" s="1359"/>
      <c r="F169" s="1362"/>
      <c r="G169" s="1365"/>
      <c r="H169" s="297"/>
      <c r="I169" s="1362"/>
      <c r="J169" s="1362"/>
      <c r="K169" s="87"/>
      <c r="L169" s="73"/>
      <c r="M169" s="73"/>
      <c r="N169" s="11"/>
      <c r="O169" s="11"/>
      <c r="P169" s="11"/>
      <c r="Q169" s="11"/>
      <c r="R169" s="87"/>
      <c r="S169" s="1368">
        <f>SUM(N169:R176)</f>
        <v>0</v>
      </c>
      <c r="T169" s="1368">
        <f>IF(S169&gt;0,18,0)</f>
        <v>0</v>
      </c>
      <c r="U169" s="1371">
        <f>IF(S169&lt;=18,0,S169-T169)</f>
        <v>0</v>
      </c>
      <c r="V169" s="1373">
        <f>IF(S169&lt;T169,S169,T169)/IF(T169=0,1,T169)</f>
        <v>0</v>
      </c>
      <c r="W169" s="1374" t="str">
        <f>IF(V169=1,"pe",IF(V169&gt;0,"ne",""))</f>
        <v/>
      </c>
      <c r="X169" s="1349"/>
      <c r="Y169" s="53">
        <v>1</v>
      </c>
      <c r="Z169" s="53" t="s">
        <v>176</v>
      </c>
      <c r="AA169" s="53" t="str">
        <f t="shared" si="5"/>
        <v>?</v>
      </c>
      <c r="AB169" s="53">
        <v>1</v>
      </c>
      <c r="AC169" s="417">
        <f>C169</f>
        <v>0</v>
      </c>
      <c r="AD169" s="20"/>
    </row>
    <row r="170" spans="1:30" ht="15" customHeight="1" thickTop="1" thickBot="1">
      <c r="A170" s="1352"/>
      <c r="B170" s="1354"/>
      <c r="C170" s="1357"/>
      <c r="D170" s="1354"/>
      <c r="E170" s="1360"/>
      <c r="F170" s="1363"/>
      <c r="G170" s="1366"/>
      <c r="H170" s="1381"/>
      <c r="I170" s="1363"/>
      <c r="J170" s="1363"/>
      <c r="K170" s="88"/>
      <c r="L170" s="81"/>
      <c r="M170" s="81"/>
      <c r="N170" s="9"/>
      <c r="O170" s="9"/>
      <c r="P170" s="9"/>
      <c r="Q170" s="9"/>
      <c r="R170" s="88"/>
      <c r="S170" s="1369"/>
      <c r="T170" s="1369"/>
      <c r="U170" s="1372"/>
      <c r="V170" s="1373"/>
      <c r="W170" s="1375"/>
      <c r="X170" s="1349"/>
      <c r="Y170" s="53">
        <f>IF(L170=L169,0,1)</f>
        <v>0</v>
      </c>
      <c r="Z170" s="53" t="s">
        <v>176</v>
      </c>
      <c r="AA170" s="53" t="str">
        <f t="shared" si="5"/>
        <v>?</v>
      </c>
      <c r="AB170" s="53">
        <f>IF(M170=M169,0,1)</f>
        <v>0</v>
      </c>
      <c r="AC170" s="417">
        <f t="shared" ref="AC170:AC176" si="9">AC169</f>
        <v>0</v>
      </c>
      <c r="AD170" s="20"/>
    </row>
    <row r="171" spans="1:30" ht="15" customHeight="1" thickTop="1" thickBot="1">
      <c r="A171" s="1352"/>
      <c r="B171" s="1354"/>
      <c r="C171" s="1357"/>
      <c r="D171" s="1354"/>
      <c r="E171" s="1360"/>
      <c r="F171" s="1363"/>
      <c r="G171" s="1366"/>
      <c r="H171" s="1381"/>
      <c r="I171" s="1363"/>
      <c r="J171" s="1363"/>
      <c r="K171" s="88"/>
      <c r="L171" s="81"/>
      <c r="M171" s="81"/>
      <c r="N171" s="9"/>
      <c r="O171" s="9"/>
      <c r="P171" s="9"/>
      <c r="Q171" s="9"/>
      <c r="R171" s="88"/>
      <c r="S171" s="1369"/>
      <c r="T171" s="1369"/>
      <c r="U171" s="1372"/>
      <c r="V171" s="1373"/>
      <c r="W171" s="1375"/>
      <c r="X171" s="1349"/>
      <c r="Y171" s="53">
        <f>IF(L171=L170,0,IF(L171=L169,0,1))</f>
        <v>0</v>
      </c>
      <c r="Z171" s="53" t="s">
        <v>176</v>
      </c>
      <c r="AA171" s="53" t="str">
        <f t="shared" si="5"/>
        <v>?</v>
      </c>
      <c r="AB171" s="53">
        <f>IF(M171=M170,0,IF(M171=M169,0,1))</f>
        <v>0</v>
      </c>
      <c r="AC171" s="417">
        <f t="shared" si="9"/>
        <v>0</v>
      </c>
      <c r="AD171" s="20"/>
    </row>
    <row r="172" spans="1:30" ht="15" customHeight="1" thickTop="1" thickBot="1">
      <c r="A172" s="1352"/>
      <c r="B172" s="1354"/>
      <c r="C172" s="1357"/>
      <c r="D172" s="1354"/>
      <c r="E172" s="1360"/>
      <c r="F172" s="1363"/>
      <c r="G172" s="1366"/>
      <c r="H172" s="1381"/>
      <c r="I172" s="1363"/>
      <c r="J172" s="1363"/>
      <c r="K172" s="88"/>
      <c r="L172" s="81"/>
      <c r="M172" s="81"/>
      <c r="N172" s="9"/>
      <c r="O172" s="9"/>
      <c r="P172" s="9"/>
      <c r="Q172" s="9"/>
      <c r="R172" s="88"/>
      <c r="S172" s="1369"/>
      <c r="T172" s="1369"/>
      <c r="U172" s="1372"/>
      <c r="V172" s="1373"/>
      <c r="W172" s="1375"/>
      <c r="X172" s="1349"/>
      <c r="Y172" s="53">
        <f>IF(L172=L171,0,IF(L172=L170,0,IF(L172=L169,0,1)))</f>
        <v>0</v>
      </c>
      <c r="Z172" s="53" t="s">
        <v>176</v>
      </c>
      <c r="AA172" s="53" t="str">
        <f t="shared" si="5"/>
        <v>?</v>
      </c>
      <c r="AB172" s="53">
        <f>IF(M172=M171,0,IF(M172=M170,0,IF(M172=M169,0,1)))</f>
        <v>0</v>
      </c>
      <c r="AC172" s="417">
        <f t="shared" si="9"/>
        <v>0</v>
      </c>
      <c r="AD172" s="20"/>
    </row>
    <row r="173" spans="1:30" ht="15" customHeight="1" thickTop="1" thickBot="1">
      <c r="A173" s="1352"/>
      <c r="B173" s="1354"/>
      <c r="C173" s="1357"/>
      <c r="D173" s="1354"/>
      <c r="E173" s="1360"/>
      <c r="F173" s="1363"/>
      <c r="G173" s="1366"/>
      <c r="H173" s="1381"/>
      <c r="I173" s="1363"/>
      <c r="J173" s="1363"/>
      <c r="K173" s="88"/>
      <c r="L173" s="81"/>
      <c r="M173" s="81"/>
      <c r="N173" s="9"/>
      <c r="O173" s="9"/>
      <c r="P173" s="9"/>
      <c r="Q173" s="9"/>
      <c r="R173" s="88"/>
      <c r="S173" s="1369"/>
      <c r="T173" s="1369"/>
      <c r="U173" s="1372"/>
      <c r="V173" s="1373"/>
      <c r="W173" s="1375"/>
      <c r="X173" s="1349"/>
      <c r="Y173" s="53">
        <f>IF(L173=L172,0,IF(L173=L171,0,IF(L173=L170,0,IF(L173=L169,0,1))))</f>
        <v>0</v>
      </c>
      <c r="Z173" s="53" t="s">
        <v>176</v>
      </c>
      <c r="AA173" s="53" t="str">
        <f t="shared" si="5"/>
        <v>?</v>
      </c>
      <c r="AB173" s="53">
        <f>IF(M173=M172,0,IF(M173=M171,0,IF(M173=M170,0,IF(M173=M169,0,1))))</f>
        <v>0</v>
      </c>
      <c r="AC173" s="417">
        <f t="shared" si="9"/>
        <v>0</v>
      </c>
      <c r="AD173" s="20"/>
    </row>
    <row r="174" spans="1:30" ht="15" customHeight="1" thickTop="1" thickBot="1">
      <c r="A174" s="1352"/>
      <c r="B174" s="1354"/>
      <c r="C174" s="1357"/>
      <c r="D174" s="1354"/>
      <c r="E174" s="1360"/>
      <c r="F174" s="1363"/>
      <c r="G174" s="1366"/>
      <c r="H174" s="1381"/>
      <c r="I174" s="1363"/>
      <c r="J174" s="1363"/>
      <c r="K174" s="88"/>
      <c r="L174" s="81"/>
      <c r="M174" s="81"/>
      <c r="N174" s="9"/>
      <c r="O174" s="9"/>
      <c r="P174" s="9"/>
      <c r="Q174" s="9"/>
      <c r="R174" s="88"/>
      <c r="S174" s="1369"/>
      <c r="T174" s="1369"/>
      <c r="U174" s="1350" t="str">
        <f>IF(U169&gt;9,"Błąd","")</f>
        <v/>
      </c>
      <c r="V174" s="1373"/>
      <c r="W174" s="1375"/>
      <c r="X174" s="1349"/>
      <c r="Y174" s="53">
        <f>IF(L174=L173,0,IF(L174=L172,0,IF(L174=L171,0,IF(L174=L170,0,IF(L174=L169,0,1)))))</f>
        <v>0</v>
      </c>
      <c r="Z174" s="53" t="s">
        <v>176</v>
      </c>
      <c r="AA174" s="53" t="str">
        <f t="shared" si="5"/>
        <v>?</v>
      </c>
      <c r="AB174" s="53">
        <f>IF(M174=M173,0,IF(M174=M172,0,IF(M174=M171,0,IF(M174=M170,0,IF(M174=M169,0,1)))))</f>
        <v>0</v>
      </c>
      <c r="AC174" s="417">
        <f t="shared" si="9"/>
        <v>0</v>
      </c>
      <c r="AD174" s="20"/>
    </row>
    <row r="175" spans="1:30" ht="15" customHeight="1" thickTop="1" thickBot="1">
      <c r="A175" s="1352"/>
      <c r="B175" s="1354"/>
      <c r="C175" s="1357"/>
      <c r="D175" s="1354"/>
      <c r="E175" s="1360"/>
      <c r="F175" s="1363"/>
      <c r="G175" s="1366"/>
      <c r="H175" s="1381"/>
      <c r="I175" s="1363"/>
      <c r="J175" s="1363"/>
      <c r="K175" s="88"/>
      <c r="L175" s="81"/>
      <c r="M175" s="81"/>
      <c r="N175" s="9"/>
      <c r="O175" s="9"/>
      <c r="P175" s="9"/>
      <c r="Q175" s="9"/>
      <c r="R175" s="88"/>
      <c r="S175" s="1369"/>
      <c r="T175" s="1369"/>
      <c r="U175" s="1350"/>
      <c r="V175" s="1373"/>
      <c r="W175" s="1375"/>
      <c r="X175" s="1349"/>
      <c r="Y175" s="53">
        <f>IF(L175=L174,0,IF(L175=L173,0,IF(L175=L172,0,IF(L175=L171,0,IF(L175=L170,0,IF(L175=L169,0,1))))))</f>
        <v>0</v>
      </c>
      <c r="Z175" s="53" t="s">
        <v>176</v>
      </c>
      <c r="AA175" s="53" t="str">
        <f t="shared" si="5"/>
        <v>?</v>
      </c>
      <c r="AB175" s="53">
        <f>IF(M175=M174,0,IF(M175=M173,0,IF(M175=M172,0,IF(M175=M171,0,IF(M175=M170,0,IF(M175=M169,0,1))))))</f>
        <v>0</v>
      </c>
      <c r="AC175" s="417">
        <f t="shared" si="9"/>
        <v>0</v>
      </c>
      <c r="AD175" s="20"/>
    </row>
    <row r="176" spans="1:30" ht="15" customHeight="1" thickTop="1" thickBot="1">
      <c r="A176" s="1352"/>
      <c r="B176" s="1355"/>
      <c r="C176" s="1358"/>
      <c r="D176" s="1355"/>
      <c r="E176" s="1361"/>
      <c r="F176" s="1364"/>
      <c r="G176" s="1367"/>
      <c r="H176" s="1382"/>
      <c r="I176" s="1364"/>
      <c r="J176" s="1364"/>
      <c r="K176" s="86"/>
      <c r="L176" s="81"/>
      <c r="M176" s="83"/>
      <c r="N176" s="10"/>
      <c r="O176" s="10"/>
      <c r="P176" s="10"/>
      <c r="Q176" s="10"/>
      <c r="R176" s="86"/>
      <c r="S176" s="1370"/>
      <c r="T176" s="1370"/>
      <c r="U176" s="1351"/>
      <c r="V176" s="1373"/>
      <c r="W176" s="1376"/>
      <c r="X176" s="1349"/>
      <c r="Y176" s="53">
        <f>IF(L176=L175,0,IF(L176=L174,0,IF(L176=L173,0,IF(L176=L172,0,IF(L176=L171,0,IF(L176=L170,0,IF(L176=L169,0,1)))))))</f>
        <v>0</v>
      </c>
      <c r="Z176" s="53" t="s">
        <v>176</v>
      </c>
      <c r="AA176" s="53" t="str">
        <f t="shared" si="5"/>
        <v>?</v>
      </c>
      <c r="AB176" s="53">
        <f>IF(M176=M175,0,IF(M176=M174,0,IF(M176=M173,0,IF(M176=M172,0,IF(M176=M171,0,IF(M176=M170,0,IF(M176=M169,0,1)))))))</f>
        <v>0</v>
      </c>
      <c r="AC176" s="417">
        <f t="shared" si="9"/>
        <v>0</v>
      </c>
      <c r="AD176" s="20"/>
    </row>
    <row r="177" spans="1:30" ht="15" customHeight="1" thickTop="1" thickBot="1">
      <c r="A177" s="1352"/>
      <c r="B177" s="1353"/>
      <c r="C177" s="1356"/>
      <c r="D177" s="1353"/>
      <c r="E177" s="1359"/>
      <c r="F177" s="1362"/>
      <c r="G177" s="1365"/>
      <c r="H177" s="297"/>
      <c r="I177" s="1362"/>
      <c r="J177" s="1362"/>
      <c r="K177" s="87"/>
      <c r="L177" s="73"/>
      <c r="M177" s="73"/>
      <c r="N177" s="11"/>
      <c r="O177" s="11"/>
      <c r="P177" s="11"/>
      <c r="Q177" s="11"/>
      <c r="R177" s="87"/>
      <c r="S177" s="1368">
        <f>SUM(N177:R184)</f>
        <v>0</v>
      </c>
      <c r="T177" s="1368">
        <f>IF(S177&gt;0,18,0)</f>
        <v>0</v>
      </c>
      <c r="U177" s="1371">
        <f>IF(S177&lt;=18,0,S177-T177)</f>
        <v>0</v>
      </c>
      <c r="V177" s="1373">
        <f>IF(S177&lt;T177,S177,T177)/IF(T177=0,1,T177)</f>
        <v>0</v>
      </c>
      <c r="W177" s="1374" t="str">
        <f>IF(V177=1,"pe",IF(V177&gt;0,"ne",""))</f>
        <v/>
      </c>
      <c r="X177" s="1349"/>
      <c r="Y177" s="53">
        <v>1</v>
      </c>
      <c r="Z177" s="53" t="s">
        <v>176</v>
      </c>
      <c r="AA177" s="53" t="str">
        <f t="shared" si="5"/>
        <v>?</v>
      </c>
      <c r="AB177" s="53">
        <v>1</v>
      </c>
      <c r="AC177" s="417">
        <f>C177</f>
        <v>0</v>
      </c>
      <c r="AD177" s="20"/>
    </row>
    <row r="178" spans="1:30" ht="15" customHeight="1" thickTop="1" thickBot="1">
      <c r="A178" s="1352"/>
      <c r="B178" s="1354"/>
      <c r="C178" s="1357"/>
      <c r="D178" s="1354"/>
      <c r="E178" s="1360"/>
      <c r="F178" s="1363"/>
      <c r="G178" s="1366"/>
      <c r="H178" s="1381"/>
      <c r="I178" s="1363"/>
      <c r="J178" s="1363"/>
      <c r="K178" s="88"/>
      <c r="L178" s="81"/>
      <c r="M178" s="81"/>
      <c r="N178" s="9"/>
      <c r="O178" s="9"/>
      <c r="P178" s="9"/>
      <c r="Q178" s="9"/>
      <c r="R178" s="88"/>
      <c r="S178" s="1369"/>
      <c r="T178" s="1369"/>
      <c r="U178" s="1372"/>
      <c r="V178" s="1373"/>
      <c r="W178" s="1375"/>
      <c r="X178" s="1349"/>
      <c r="Y178" s="53">
        <f>IF(L178=L177,0,1)</f>
        <v>0</v>
      </c>
      <c r="Z178" s="53" t="s">
        <v>176</v>
      </c>
      <c r="AA178" s="53" t="str">
        <f t="shared" si="5"/>
        <v>?</v>
      </c>
      <c r="AB178" s="53">
        <f>IF(M178=M177,0,1)</f>
        <v>0</v>
      </c>
      <c r="AC178" s="417">
        <f>AC177</f>
        <v>0</v>
      </c>
      <c r="AD178" s="20"/>
    </row>
    <row r="179" spans="1:30" ht="15" customHeight="1" thickTop="1" thickBot="1">
      <c r="A179" s="1352"/>
      <c r="B179" s="1354"/>
      <c r="C179" s="1357"/>
      <c r="D179" s="1354"/>
      <c r="E179" s="1360"/>
      <c r="F179" s="1363"/>
      <c r="G179" s="1366"/>
      <c r="H179" s="1381"/>
      <c r="I179" s="1363"/>
      <c r="J179" s="1363"/>
      <c r="K179" s="88"/>
      <c r="L179" s="81"/>
      <c r="M179" s="81"/>
      <c r="N179" s="9"/>
      <c r="O179" s="9"/>
      <c r="P179" s="9"/>
      <c r="Q179" s="9"/>
      <c r="R179" s="88"/>
      <c r="S179" s="1369"/>
      <c r="T179" s="1369"/>
      <c r="U179" s="1372"/>
      <c r="V179" s="1373"/>
      <c r="W179" s="1375"/>
      <c r="X179" s="1349"/>
      <c r="Y179" s="53">
        <f>IF(L179=L178,0,IF(L179=L177,0,1))</f>
        <v>0</v>
      </c>
      <c r="Z179" s="53" t="s">
        <v>176</v>
      </c>
      <c r="AA179" s="53" t="str">
        <f t="shared" si="5"/>
        <v>?</v>
      </c>
      <c r="AB179" s="53">
        <f>IF(M179=M178,0,IF(M179=M177,0,1))</f>
        <v>0</v>
      </c>
      <c r="AC179" s="417">
        <f t="shared" ref="AC179:AC192" si="10">AC178</f>
        <v>0</v>
      </c>
      <c r="AD179" s="20"/>
    </row>
    <row r="180" spans="1:30" ht="15" customHeight="1" thickTop="1" thickBot="1">
      <c r="A180" s="1352"/>
      <c r="B180" s="1354"/>
      <c r="C180" s="1357"/>
      <c r="D180" s="1354"/>
      <c r="E180" s="1360"/>
      <c r="F180" s="1363"/>
      <c r="G180" s="1366"/>
      <c r="H180" s="1381"/>
      <c r="I180" s="1363"/>
      <c r="J180" s="1363"/>
      <c r="K180" s="88"/>
      <c r="L180" s="81"/>
      <c r="M180" s="81"/>
      <c r="N180" s="9"/>
      <c r="O180" s="9"/>
      <c r="P180" s="9"/>
      <c r="Q180" s="9"/>
      <c r="R180" s="88"/>
      <c r="S180" s="1369"/>
      <c r="T180" s="1369"/>
      <c r="U180" s="1372"/>
      <c r="V180" s="1373"/>
      <c r="W180" s="1375"/>
      <c r="X180" s="1349"/>
      <c r="Y180" s="53">
        <f>IF(L180=L179,0,IF(L180=L178,0,IF(L180=L177,0,1)))</f>
        <v>0</v>
      </c>
      <c r="Z180" s="53" t="s">
        <v>176</v>
      </c>
      <c r="AA180" s="53" t="str">
        <f t="shared" si="5"/>
        <v>?</v>
      </c>
      <c r="AB180" s="53">
        <f>IF(M180=M179,0,IF(M180=M178,0,IF(M180=M177,0,1)))</f>
        <v>0</v>
      </c>
      <c r="AC180" s="417">
        <f t="shared" si="10"/>
        <v>0</v>
      </c>
      <c r="AD180" s="20"/>
    </row>
    <row r="181" spans="1:30" ht="15" customHeight="1" thickTop="1" thickBot="1">
      <c r="A181" s="1352"/>
      <c r="B181" s="1354"/>
      <c r="C181" s="1357"/>
      <c r="D181" s="1354"/>
      <c r="E181" s="1360"/>
      <c r="F181" s="1363"/>
      <c r="G181" s="1366"/>
      <c r="H181" s="1381"/>
      <c r="I181" s="1363"/>
      <c r="J181" s="1363"/>
      <c r="K181" s="88"/>
      <c r="L181" s="81"/>
      <c r="M181" s="81"/>
      <c r="N181" s="9"/>
      <c r="O181" s="9"/>
      <c r="P181" s="9"/>
      <c r="Q181" s="9"/>
      <c r="R181" s="88"/>
      <c r="S181" s="1369"/>
      <c r="T181" s="1369"/>
      <c r="U181" s="1372"/>
      <c r="V181" s="1373"/>
      <c r="W181" s="1375"/>
      <c r="X181" s="1349"/>
      <c r="Y181" s="53">
        <f>IF(L181=L180,0,IF(L181=L179,0,IF(L181=L178,0,IF(L181=L177,0,1))))</f>
        <v>0</v>
      </c>
      <c r="Z181" s="53" t="s">
        <v>176</v>
      </c>
      <c r="AA181" s="53" t="str">
        <f t="shared" si="5"/>
        <v>?</v>
      </c>
      <c r="AB181" s="53">
        <f>IF(M181=M180,0,IF(M181=M179,0,IF(M181=M178,0,IF(M181=M177,0,1))))</f>
        <v>0</v>
      </c>
      <c r="AC181" s="417">
        <f t="shared" si="10"/>
        <v>0</v>
      </c>
      <c r="AD181" s="20"/>
    </row>
    <row r="182" spans="1:30" ht="15" customHeight="1" thickTop="1" thickBot="1">
      <c r="A182" s="1352"/>
      <c r="B182" s="1354"/>
      <c r="C182" s="1357"/>
      <c r="D182" s="1354"/>
      <c r="E182" s="1360"/>
      <c r="F182" s="1363"/>
      <c r="G182" s="1366"/>
      <c r="H182" s="1381"/>
      <c r="I182" s="1363"/>
      <c r="J182" s="1363"/>
      <c r="K182" s="88"/>
      <c r="L182" s="81"/>
      <c r="M182" s="81"/>
      <c r="N182" s="9"/>
      <c r="O182" s="9"/>
      <c r="P182" s="9"/>
      <c r="Q182" s="9"/>
      <c r="R182" s="88"/>
      <c r="S182" s="1369"/>
      <c r="T182" s="1369"/>
      <c r="U182" s="1350" t="str">
        <f>IF(U177&gt;9,"Błąd","")</f>
        <v/>
      </c>
      <c r="V182" s="1373"/>
      <c r="W182" s="1375"/>
      <c r="X182" s="1349"/>
      <c r="Y182" s="53">
        <f>IF(L182=L181,0,IF(L182=L180,0,IF(L182=L179,0,IF(L182=L178,0,IF(L182=L177,0,1)))))</f>
        <v>0</v>
      </c>
      <c r="Z182" s="53" t="s">
        <v>176</v>
      </c>
      <c r="AA182" s="53" t="str">
        <f t="shared" si="5"/>
        <v>?</v>
      </c>
      <c r="AB182" s="53">
        <f>IF(M182=M181,0,IF(M182=M180,0,IF(M182=M179,0,IF(M182=M178,0,IF(M182=M177,0,1)))))</f>
        <v>0</v>
      </c>
      <c r="AC182" s="417">
        <f t="shared" si="10"/>
        <v>0</v>
      </c>
      <c r="AD182" s="20"/>
    </row>
    <row r="183" spans="1:30" ht="15" customHeight="1" thickTop="1" thickBot="1">
      <c r="A183" s="1352"/>
      <c r="B183" s="1354"/>
      <c r="C183" s="1357"/>
      <c r="D183" s="1354"/>
      <c r="E183" s="1360"/>
      <c r="F183" s="1363"/>
      <c r="G183" s="1366"/>
      <c r="H183" s="1381"/>
      <c r="I183" s="1363"/>
      <c r="J183" s="1363"/>
      <c r="K183" s="88"/>
      <c r="L183" s="81"/>
      <c r="M183" s="81"/>
      <c r="N183" s="9"/>
      <c r="O183" s="9"/>
      <c r="P183" s="9"/>
      <c r="Q183" s="9"/>
      <c r="R183" s="88"/>
      <c r="S183" s="1369"/>
      <c r="T183" s="1369"/>
      <c r="U183" s="1350"/>
      <c r="V183" s="1373"/>
      <c r="W183" s="1375"/>
      <c r="X183" s="1349"/>
      <c r="Y183" s="53">
        <f>IF(L183=L182,0,IF(L183=L181,0,IF(L183=L180,0,IF(L183=L179,0,IF(L183=L178,0,IF(L183=L177,0,1))))))</f>
        <v>0</v>
      </c>
      <c r="Z183" s="53" t="s">
        <v>176</v>
      </c>
      <c r="AA183" s="53" t="str">
        <f t="shared" si="5"/>
        <v>?</v>
      </c>
      <c r="AB183" s="53">
        <f>IF(M183=M182,0,IF(M183=M181,0,IF(M183=M180,0,IF(M183=M179,0,IF(M183=M178,0,IF(M183=M177,0,1))))))</f>
        <v>0</v>
      </c>
      <c r="AC183" s="417">
        <f t="shared" si="10"/>
        <v>0</v>
      </c>
      <c r="AD183" s="20"/>
    </row>
    <row r="184" spans="1:30" ht="15" customHeight="1" thickTop="1" thickBot="1">
      <c r="A184" s="1352"/>
      <c r="B184" s="1355"/>
      <c r="C184" s="1358"/>
      <c r="D184" s="1355"/>
      <c r="E184" s="1361"/>
      <c r="F184" s="1364"/>
      <c r="G184" s="1367"/>
      <c r="H184" s="1382"/>
      <c r="I184" s="1364"/>
      <c r="J184" s="1364"/>
      <c r="K184" s="86"/>
      <c r="L184" s="81"/>
      <c r="M184" s="83"/>
      <c r="N184" s="10"/>
      <c r="O184" s="10"/>
      <c r="P184" s="10"/>
      <c r="Q184" s="10"/>
      <c r="R184" s="86"/>
      <c r="S184" s="1370"/>
      <c r="T184" s="1370"/>
      <c r="U184" s="1351"/>
      <c r="V184" s="1373"/>
      <c r="W184" s="1376"/>
      <c r="X184" s="1349"/>
      <c r="Y184" s="53">
        <f>IF(L184=L183,0,IF(L184=L182,0,IF(L184=L181,0,IF(L184=L180,0,IF(L184=L179,0,IF(L184=L178,0,IF(L184=L177,0,1)))))))</f>
        <v>0</v>
      </c>
      <c r="Z184" s="53" t="s">
        <v>176</v>
      </c>
      <c r="AA184" s="53" t="str">
        <f t="shared" si="5"/>
        <v>?</v>
      </c>
      <c r="AB184" s="53">
        <f>IF(M184=M183,0,IF(M184=M182,0,IF(M184=M181,0,IF(M184=M180,0,IF(M184=M179,0,IF(M184=M178,0,IF(M184=M177,0,1)))))))</f>
        <v>0</v>
      </c>
      <c r="AC184" s="417">
        <f t="shared" si="10"/>
        <v>0</v>
      </c>
      <c r="AD184" s="20"/>
    </row>
    <row r="185" spans="1:30" ht="15" customHeight="1" thickTop="1" thickBot="1">
      <c r="A185" s="1352"/>
      <c r="B185" s="1353"/>
      <c r="C185" s="1356"/>
      <c r="D185" s="1353"/>
      <c r="E185" s="1359"/>
      <c r="F185" s="1362"/>
      <c r="G185" s="1365"/>
      <c r="H185" s="297"/>
      <c r="I185" s="1362"/>
      <c r="J185" s="1362"/>
      <c r="K185" s="87"/>
      <c r="L185" s="73"/>
      <c r="M185" s="73"/>
      <c r="N185" s="11"/>
      <c r="O185" s="11"/>
      <c r="P185" s="11"/>
      <c r="Q185" s="11"/>
      <c r="R185" s="87"/>
      <c r="S185" s="1368">
        <f>SUM(N185:R192)</f>
        <v>0</v>
      </c>
      <c r="T185" s="1368">
        <f>IF(S185&gt;0,18,0)</f>
        <v>0</v>
      </c>
      <c r="U185" s="1371">
        <f>IF(S185&lt;=18,0,S185-T185)</f>
        <v>0</v>
      </c>
      <c r="V185" s="1373">
        <f>IF(S185&lt;T185,S185,T185)/IF(T185=0,1,T185)</f>
        <v>0</v>
      </c>
      <c r="W185" s="1374" t="str">
        <f>IF(V185=1,"pe",IF(V185&gt;0,"ne",""))</f>
        <v/>
      </c>
      <c r="X185" s="1349"/>
      <c r="Y185" s="53">
        <v>1</v>
      </c>
      <c r="Z185" s="53" t="s">
        <v>176</v>
      </c>
      <c r="AA185" s="53" t="str">
        <f t="shared" si="5"/>
        <v>?</v>
      </c>
      <c r="AB185" s="53">
        <v>1</v>
      </c>
      <c r="AC185" s="417">
        <f>C185</f>
        <v>0</v>
      </c>
      <c r="AD185" s="20"/>
    </row>
    <row r="186" spans="1:30" ht="15" customHeight="1" thickTop="1" thickBot="1">
      <c r="A186" s="1352"/>
      <c r="B186" s="1354"/>
      <c r="C186" s="1357"/>
      <c r="D186" s="1354"/>
      <c r="E186" s="1360"/>
      <c r="F186" s="1363"/>
      <c r="G186" s="1366"/>
      <c r="H186" s="1381"/>
      <c r="I186" s="1363"/>
      <c r="J186" s="1363"/>
      <c r="K186" s="88"/>
      <c r="L186" s="81"/>
      <c r="M186" s="81"/>
      <c r="N186" s="9"/>
      <c r="O186" s="9"/>
      <c r="P186" s="9"/>
      <c r="Q186" s="9"/>
      <c r="R186" s="88"/>
      <c r="S186" s="1369"/>
      <c r="T186" s="1369"/>
      <c r="U186" s="1372"/>
      <c r="V186" s="1373"/>
      <c r="W186" s="1375"/>
      <c r="X186" s="1349"/>
      <c r="Y186" s="53">
        <f>IF(L186=L185,0,1)</f>
        <v>0</v>
      </c>
      <c r="Z186" s="53" t="s">
        <v>176</v>
      </c>
      <c r="AA186" s="53" t="str">
        <f t="shared" si="5"/>
        <v>?</v>
      </c>
      <c r="AB186" s="53">
        <f>IF(M186=M185,0,1)</f>
        <v>0</v>
      </c>
      <c r="AC186" s="417">
        <f>AC185</f>
        <v>0</v>
      </c>
      <c r="AD186" s="20"/>
    </row>
    <row r="187" spans="1:30" ht="15" customHeight="1" thickTop="1" thickBot="1">
      <c r="A187" s="1352"/>
      <c r="B187" s="1354"/>
      <c r="C187" s="1357"/>
      <c r="D187" s="1354"/>
      <c r="E187" s="1360"/>
      <c r="F187" s="1363"/>
      <c r="G187" s="1366"/>
      <c r="H187" s="1381"/>
      <c r="I187" s="1363"/>
      <c r="J187" s="1363"/>
      <c r="K187" s="88"/>
      <c r="L187" s="81"/>
      <c r="M187" s="81"/>
      <c r="N187" s="9"/>
      <c r="O187" s="9"/>
      <c r="P187" s="9"/>
      <c r="Q187" s="9"/>
      <c r="R187" s="88"/>
      <c r="S187" s="1369"/>
      <c r="T187" s="1369"/>
      <c r="U187" s="1372"/>
      <c r="V187" s="1373"/>
      <c r="W187" s="1375"/>
      <c r="X187" s="1349"/>
      <c r="Y187" s="53">
        <f>IF(L187=L186,0,IF(L187=L185,0,1))</f>
        <v>0</v>
      </c>
      <c r="Z187" s="53" t="s">
        <v>176</v>
      </c>
      <c r="AA187" s="53" t="str">
        <f t="shared" si="5"/>
        <v>?</v>
      </c>
      <c r="AB187" s="53">
        <f>IF(M187=M186,0,IF(M187=M185,0,1))</f>
        <v>0</v>
      </c>
      <c r="AC187" s="417">
        <f t="shared" si="10"/>
        <v>0</v>
      </c>
      <c r="AD187" s="20"/>
    </row>
    <row r="188" spans="1:30" ht="15" customHeight="1" thickTop="1" thickBot="1">
      <c r="A188" s="1352"/>
      <c r="B188" s="1354"/>
      <c r="C188" s="1357"/>
      <c r="D188" s="1354"/>
      <c r="E188" s="1360"/>
      <c r="F188" s="1363"/>
      <c r="G188" s="1366"/>
      <c r="H188" s="1381"/>
      <c r="I188" s="1363"/>
      <c r="J188" s="1363"/>
      <c r="K188" s="88"/>
      <c r="L188" s="81"/>
      <c r="M188" s="81"/>
      <c r="N188" s="9"/>
      <c r="O188" s="9"/>
      <c r="P188" s="9"/>
      <c r="Q188" s="9"/>
      <c r="R188" s="88"/>
      <c r="S188" s="1369"/>
      <c r="T188" s="1369"/>
      <c r="U188" s="1372"/>
      <c r="V188" s="1373"/>
      <c r="W188" s="1375"/>
      <c r="X188" s="1349"/>
      <c r="Y188" s="53">
        <f>IF(L188=L187,0,IF(L188=L186,0,IF(L188=L185,0,1)))</f>
        <v>0</v>
      </c>
      <c r="Z188" s="53" t="s">
        <v>176</v>
      </c>
      <c r="AA188" s="53" t="str">
        <f t="shared" si="5"/>
        <v>?</v>
      </c>
      <c r="AB188" s="53">
        <f>IF(M188=M187,0,IF(M188=M186,0,IF(M188=M185,0,1)))</f>
        <v>0</v>
      </c>
      <c r="AC188" s="417">
        <f t="shared" si="10"/>
        <v>0</v>
      </c>
      <c r="AD188" s="20"/>
    </row>
    <row r="189" spans="1:30" ht="15" customHeight="1" thickTop="1" thickBot="1">
      <c r="A189" s="1352"/>
      <c r="B189" s="1354"/>
      <c r="C189" s="1357"/>
      <c r="D189" s="1354"/>
      <c r="E189" s="1360"/>
      <c r="F189" s="1363"/>
      <c r="G189" s="1366"/>
      <c r="H189" s="1381"/>
      <c r="I189" s="1363"/>
      <c r="J189" s="1363"/>
      <c r="K189" s="88"/>
      <c r="L189" s="81"/>
      <c r="M189" s="81"/>
      <c r="N189" s="9"/>
      <c r="O189" s="9"/>
      <c r="P189" s="9"/>
      <c r="Q189" s="9"/>
      <c r="R189" s="88"/>
      <c r="S189" s="1369"/>
      <c r="T189" s="1369"/>
      <c r="U189" s="1372"/>
      <c r="V189" s="1373"/>
      <c r="W189" s="1375"/>
      <c r="X189" s="1349"/>
      <c r="Y189" s="53">
        <f>IF(L189=L188,0,IF(L189=L187,0,IF(L189=L186,0,IF(L189=L185,0,1))))</f>
        <v>0</v>
      </c>
      <c r="Z189" s="53" t="s">
        <v>176</v>
      </c>
      <c r="AA189" s="53" t="str">
        <f t="shared" si="5"/>
        <v>?</v>
      </c>
      <c r="AB189" s="53">
        <f>IF(M189=M188,0,IF(M189=M187,0,IF(M189=M186,0,IF(M189=M185,0,1))))</f>
        <v>0</v>
      </c>
      <c r="AC189" s="417">
        <f t="shared" si="10"/>
        <v>0</v>
      </c>
      <c r="AD189" s="20"/>
    </row>
    <row r="190" spans="1:30" ht="15" customHeight="1" thickTop="1" thickBot="1">
      <c r="A190" s="1352"/>
      <c r="B190" s="1354"/>
      <c r="C190" s="1357"/>
      <c r="D190" s="1354"/>
      <c r="E190" s="1360"/>
      <c r="F190" s="1363"/>
      <c r="G190" s="1366"/>
      <c r="H190" s="1381"/>
      <c r="I190" s="1363"/>
      <c r="J190" s="1363"/>
      <c r="K190" s="88"/>
      <c r="L190" s="81"/>
      <c r="M190" s="81"/>
      <c r="N190" s="9"/>
      <c r="O190" s="9"/>
      <c r="P190" s="9"/>
      <c r="Q190" s="9"/>
      <c r="R190" s="88"/>
      <c r="S190" s="1369"/>
      <c r="T190" s="1369"/>
      <c r="U190" s="1350" t="str">
        <f>IF(U185&gt;9,"Błąd","")</f>
        <v/>
      </c>
      <c r="V190" s="1373"/>
      <c r="W190" s="1375"/>
      <c r="X190" s="1349"/>
      <c r="Y190" s="53">
        <f>IF(L190=L189,0,IF(L190=L188,0,IF(L190=L187,0,IF(L190=L186,0,IF(L190=L185,0,1)))))</f>
        <v>0</v>
      </c>
      <c r="Z190" s="53" t="s">
        <v>176</v>
      </c>
      <c r="AA190" s="53" t="str">
        <f t="shared" si="5"/>
        <v>?</v>
      </c>
      <c r="AB190" s="53">
        <f>IF(M190=M189,0,IF(M190=M188,0,IF(M190=M187,0,IF(M190=M186,0,IF(M190=M185,0,1)))))</f>
        <v>0</v>
      </c>
      <c r="AC190" s="417">
        <f t="shared" si="10"/>
        <v>0</v>
      </c>
      <c r="AD190" s="20"/>
    </row>
    <row r="191" spans="1:30" ht="15" customHeight="1" thickTop="1" thickBot="1">
      <c r="A191" s="1352"/>
      <c r="B191" s="1354"/>
      <c r="C191" s="1357"/>
      <c r="D191" s="1354"/>
      <c r="E191" s="1360"/>
      <c r="F191" s="1363"/>
      <c r="G191" s="1366"/>
      <c r="H191" s="1381"/>
      <c r="I191" s="1363"/>
      <c r="J191" s="1363"/>
      <c r="K191" s="88"/>
      <c r="L191" s="81"/>
      <c r="M191" s="81"/>
      <c r="N191" s="9"/>
      <c r="O191" s="9"/>
      <c r="P191" s="9"/>
      <c r="Q191" s="9"/>
      <c r="R191" s="88"/>
      <c r="S191" s="1369"/>
      <c r="T191" s="1369"/>
      <c r="U191" s="1350"/>
      <c r="V191" s="1373"/>
      <c r="W191" s="1375"/>
      <c r="X191" s="1349"/>
      <c r="Y191" s="53">
        <f>IF(L191=L190,0,IF(L191=L189,0,IF(L191=L188,0,IF(L191=L187,0,IF(L191=L186,0,IF(L191=L185,0,1))))))</f>
        <v>0</v>
      </c>
      <c r="Z191" s="53" t="s">
        <v>176</v>
      </c>
      <c r="AA191" s="53" t="str">
        <f t="shared" si="5"/>
        <v>?</v>
      </c>
      <c r="AB191" s="53">
        <f>IF(M191=M190,0,IF(M191=M189,0,IF(M191=M188,0,IF(M191=M187,0,IF(M191=M186,0,IF(M191=M185,0,1))))))</f>
        <v>0</v>
      </c>
      <c r="AC191" s="417">
        <f t="shared" si="10"/>
        <v>0</v>
      </c>
      <c r="AD191" s="20"/>
    </row>
    <row r="192" spans="1:30" ht="15" customHeight="1" thickTop="1" thickBot="1">
      <c r="A192" s="1352"/>
      <c r="B192" s="1355"/>
      <c r="C192" s="1358"/>
      <c r="D192" s="1355"/>
      <c r="E192" s="1361"/>
      <c r="F192" s="1364"/>
      <c r="G192" s="1367"/>
      <c r="H192" s="1382"/>
      <c r="I192" s="1364"/>
      <c r="J192" s="1364"/>
      <c r="K192" s="86"/>
      <c r="L192" s="81"/>
      <c r="M192" s="83"/>
      <c r="N192" s="10"/>
      <c r="O192" s="10"/>
      <c r="P192" s="10"/>
      <c r="Q192" s="10"/>
      <c r="R192" s="86"/>
      <c r="S192" s="1370"/>
      <c r="T192" s="1370"/>
      <c r="U192" s="1351"/>
      <c r="V192" s="1373"/>
      <c r="W192" s="1376"/>
      <c r="X192" s="1349"/>
      <c r="Y192" s="53">
        <f>IF(L192=L191,0,IF(L192=L190,0,IF(L192=L189,0,IF(L192=L188,0,IF(L192=L187,0,IF(L192=L186,0,IF(L192=L185,0,1)))))))</f>
        <v>0</v>
      </c>
      <c r="Z192" s="53" t="s">
        <v>176</v>
      </c>
      <c r="AA192" s="53" t="str">
        <f t="shared" si="5"/>
        <v>?</v>
      </c>
      <c r="AB192" s="53">
        <f>IF(M192=M191,0,IF(M192=M190,0,IF(M192=M189,0,IF(M192=M188,0,IF(M192=M187,0,IF(M192=M186,0,IF(M192=M185,0,1)))))))</f>
        <v>0</v>
      </c>
      <c r="AC192" s="417">
        <f t="shared" si="10"/>
        <v>0</v>
      </c>
      <c r="AD192" s="20"/>
    </row>
    <row r="193" spans="1:30" ht="15" customHeight="1" thickTop="1" thickBot="1">
      <c r="A193" s="1380"/>
      <c r="B193" s="1353"/>
      <c r="C193" s="1356"/>
      <c r="D193" s="1353"/>
      <c r="E193" s="1359"/>
      <c r="F193" s="1362"/>
      <c r="G193" s="1365"/>
      <c r="H193" s="297"/>
      <c r="I193" s="1362"/>
      <c r="J193" s="1362"/>
      <c r="K193" s="87"/>
      <c r="L193" s="73"/>
      <c r="M193" s="73"/>
      <c r="N193" s="11"/>
      <c r="O193" s="11"/>
      <c r="P193" s="11"/>
      <c r="Q193" s="11"/>
      <c r="R193" s="87"/>
      <c r="S193" s="1368">
        <f>SUM(N193:R200)</f>
        <v>0</v>
      </c>
      <c r="T193" s="1368">
        <f>IF(S193&gt;0,18,0)</f>
        <v>0</v>
      </c>
      <c r="U193" s="1371">
        <f>IF(S193&lt;=18,0,S193-T193)</f>
        <v>0</v>
      </c>
      <c r="V193" s="1391">
        <f>IF(S193&lt;T193,S193,T193)/IF(T193=0,1,T193)</f>
        <v>0</v>
      </c>
      <c r="W193" s="1374" t="str">
        <f>IF(V193=1,"pe",IF(V193&gt;0,"ne",""))</f>
        <v/>
      </c>
      <c r="X193" s="1349"/>
      <c r="Y193" s="53">
        <v>1</v>
      </c>
      <c r="Z193" s="53" t="s">
        <v>176</v>
      </c>
      <c r="AA193" s="53" t="str">
        <f t="shared" si="5"/>
        <v>?</v>
      </c>
      <c r="AB193" s="53">
        <v>1</v>
      </c>
      <c r="AC193" s="417">
        <f>C193</f>
        <v>0</v>
      </c>
      <c r="AD193" s="20"/>
    </row>
    <row r="194" spans="1:30" ht="15" customHeight="1" thickTop="1" thickBot="1">
      <c r="A194" s="1380"/>
      <c r="B194" s="1354"/>
      <c r="C194" s="1357"/>
      <c r="D194" s="1354"/>
      <c r="E194" s="1360"/>
      <c r="F194" s="1363"/>
      <c r="G194" s="1366"/>
      <c r="H194" s="1381"/>
      <c r="I194" s="1363"/>
      <c r="J194" s="1363"/>
      <c r="K194" s="88"/>
      <c r="L194" s="81"/>
      <c r="M194" s="81"/>
      <c r="N194" s="9"/>
      <c r="O194" s="9"/>
      <c r="P194" s="9"/>
      <c r="Q194" s="9"/>
      <c r="R194" s="88"/>
      <c r="S194" s="1369"/>
      <c r="T194" s="1369"/>
      <c r="U194" s="1372"/>
      <c r="V194" s="1392"/>
      <c r="W194" s="1375"/>
      <c r="X194" s="1349"/>
      <c r="Y194" s="53">
        <f>IF(L194=L193,0,1)</f>
        <v>0</v>
      </c>
      <c r="Z194" s="53" t="s">
        <v>176</v>
      </c>
      <c r="AA194" s="53" t="str">
        <f t="shared" si="5"/>
        <v>?</v>
      </c>
      <c r="AB194" s="53">
        <f>IF(M194=M193,0,1)</f>
        <v>0</v>
      </c>
      <c r="AC194" s="417">
        <f>AC193</f>
        <v>0</v>
      </c>
      <c r="AD194" s="20"/>
    </row>
    <row r="195" spans="1:30" ht="15" customHeight="1" thickTop="1" thickBot="1">
      <c r="A195" s="1380"/>
      <c r="B195" s="1354"/>
      <c r="C195" s="1357"/>
      <c r="D195" s="1354"/>
      <c r="E195" s="1360"/>
      <c r="F195" s="1363"/>
      <c r="G195" s="1366"/>
      <c r="H195" s="1381"/>
      <c r="I195" s="1363"/>
      <c r="J195" s="1363"/>
      <c r="K195" s="88"/>
      <c r="L195" s="81"/>
      <c r="M195" s="81"/>
      <c r="N195" s="9"/>
      <c r="O195" s="9"/>
      <c r="P195" s="9"/>
      <c r="Q195" s="9"/>
      <c r="R195" s="88"/>
      <c r="S195" s="1369"/>
      <c r="T195" s="1369"/>
      <c r="U195" s="1372"/>
      <c r="V195" s="1392"/>
      <c r="W195" s="1375"/>
      <c r="X195" s="1349"/>
      <c r="Y195" s="53">
        <f>IF(L195=L194,0,IF(L195=L193,0,1))</f>
        <v>0</v>
      </c>
      <c r="Z195" s="53" t="s">
        <v>176</v>
      </c>
      <c r="AA195" s="53" t="str">
        <f t="shared" si="5"/>
        <v>?</v>
      </c>
      <c r="AB195" s="53">
        <f>IF(M195=M194,0,IF(M195=M193,0,1))</f>
        <v>0</v>
      </c>
      <c r="AC195" s="417">
        <f t="shared" ref="AC195:AC200" si="11">AC194</f>
        <v>0</v>
      </c>
      <c r="AD195" s="20"/>
    </row>
    <row r="196" spans="1:30" ht="15" customHeight="1" thickTop="1" thickBot="1">
      <c r="A196" s="1380"/>
      <c r="B196" s="1354"/>
      <c r="C196" s="1357"/>
      <c r="D196" s="1354"/>
      <c r="E196" s="1360"/>
      <c r="F196" s="1363"/>
      <c r="G196" s="1366"/>
      <c r="H196" s="1381"/>
      <c r="I196" s="1363"/>
      <c r="J196" s="1363"/>
      <c r="K196" s="88"/>
      <c r="L196" s="81"/>
      <c r="M196" s="81"/>
      <c r="N196" s="9"/>
      <c r="O196" s="9"/>
      <c r="P196" s="9"/>
      <c r="Q196" s="9"/>
      <c r="R196" s="88"/>
      <c r="S196" s="1369"/>
      <c r="T196" s="1369"/>
      <c r="U196" s="1372"/>
      <c r="V196" s="1392"/>
      <c r="W196" s="1375"/>
      <c r="X196" s="1349"/>
      <c r="Y196" s="53">
        <f>IF(L196=L195,0,IF(L196=L194,0,IF(L196=L193,0,1)))</f>
        <v>0</v>
      </c>
      <c r="Z196" s="53" t="s">
        <v>176</v>
      </c>
      <c r="AA196" s="53" t="str">
        <f t="shared" si="5"/>
        <v>?</v>
      </c>
      <c r="AB196" s="53">
        <f>IF(M196=M195,0,IF(M196=M194,0,IF(M196=M193,0,1)))</f>
        <v>0</v>
      </c>
      <c r="AC196" s="417">
        <f t="shared" si="11"/>
        <v>0</v>
      </c>
      <c r="AD196" s="20"/>
    </row>
    <row r="197" spans="1:30" ht="15" customHeight="1" thickTop="1" thickBot="1">
      <c r="A197" s="1380"/>
      <c r="B197" s="1354"/>
      <c r="C197" s="1357"/>
      <c r="D197" s="1354"/>
      <c r="E197" s="1360"/>
      <c r="F197" s="1363"/>
      <c r="G197" s="1366"/>
      <c r="H197" s="1381"/>
      <c r="I197" s="1363"/>
      <c r="J197" s="1363"/>
      <c r="K197" s="88"/>
      <c r="L197" s="81"/>
      <c r="M197" s="81"/>
      <c r="N197" s="9"/>
      <c r="O197" s="9"/>
      <c r="P197" s="9"/>
      <c r="Q197" s="9"/>
      <c r="R197" s="88"/>
      <c r="S197" s="1369"/>
      <c r="T197" s="1369"/>
      <c r="U197" s="1372"/>
      <c r="V197" s="1392"/>
      <c r="W197" s="1375"/>
      <c r="X197" s="1349"/>
      <c r="Y197" s="53">
        <f>IF(L197=L196,0,IF(L197=L195,0,IF(L197=L194,0,IF(L197=L193,0,1))))</f>
        <v>0</v>
      </c>
      <c r="Z197" s="53" t="s">
        <v>176</v>
      </c>
      <c r="AA197" s="53" t="str">
        <f t="shared" si="5"/>
        <v>?</v>
      </c>
      <c r="AB197" s="53">
        <f>IF(M197=M196,0,IF(M197=M195,0,IF(M197=M194,0,IF(M197=M193,0,1))))</f>
        <v>0</v>
      </c>
      <c r="AC197" s="417">
        <f t="shared" si="11"/>
        <v>0</v>
      </c>
      <c r="AD197" s="20"/>
    </row>
    <row r="198" spans="1:30" ht="15" customHeight="1" thickTop="1" thickBot="1">
      <c r="A198" s="1380"/>
      <c r="B198" s="1354"/>
      <c r="C198" s="1357"/>
      <c r="D198" s="1354"/>
      <c r="E198" s="1360"/>
      <c r="F198" s="1363"/>
      <c r="G198" s="1366"/>
      <c r="H198" s="1381"/>
      <c r="I198" s="1363"/>
      <c r="J198" s="1363"/>
      <c r="K198" s="88"/>
      <c r="L198" s="81"/>
      <c r="M198" s="81"/>
      <c r="N198" s="9"/>
      <c r="O198" s="9"/>
      <c r="P198" s="9"/>
      <c r="Q198" s="9"/>
      <c r="R198" s="88"/>
      <c r="S198" s="1369"/>
      <c r="T198" s="1369"/>
      <c r="U198" s="1350" t="str">
        <f>IF(U193&gt;9,"Błąd","")</f>
        <v/>
      </c>
      <c r="V198" s="1392"/>
      <c r="W198" s="1375"/>
      <c r="X198" s="1349"/>
      <c r="Y198" s="53">
        <f>IF(L198=L197,0,IF(L198=L196,0,IF(L198=L195,0,IF(L198=L194,0,IF(L198=L193,0,1)))))</f>
        <v>0</v>
      </c>
      <c r="Z198" s="53" t="s">
        <v>176</v>
      </c>
      <c r="AA198" s="53" t="str">
        <f t="shared" si="5"/>
        <v>?</v>
      </c>
      <c r="AB198" s="53">
        <f>IF(M198=M197,0,IF(M198=M196,0,IF(M198=M195,0,IF(M198=M194,0,IF(M198=M193,0,1)))))</f>
        <v>0</v>
      </c>
      <c r="AC198" s="417">
        <f t="shared" si="11"/>
        <v>0</v>
      </c>
      <c r="AD198" s="20"/>
    </row>
    <row r="199" spans="1:30" ht="15" customHeight="1" thickTop="1" thickBot="1">
      <c r="A199" s="1380"/>
      <c r="B199" s="1354"/>
      <c r="C199" s="1357"/>
      <c r="D199" s="1354"/>
      <c r="E199" s="1360"/>
      <c r="F199" s="1363"/>
      <c r="G199" s="1366"/>
      <c r="H199" s="1381"/>
      <c r="I199" s="1363"/>
      <c r="J199" s="1363"/>
      <c r="K199" s="88"/>
      <c r="L199" s="81"/>
      <c r="M199" s="81"/>
      <c r="N199" s="9"/>
      <c r="O199" s="9"/>
      <c r="P199" s="9"/>
      <c r="Q199" s="9"/>
      <c r="R199" s="88"/>
      <c r="S199" s="1369"/>
      <c r="T199" s="1369"/>
      <c r="U199" s="1350"/>
      <c r="V199" s="1392"/>
      <c r="W199" s="1375"/>
      <c r="X199" s="1349"/>
      <c r="Y199" s="53">
        <f>IF(L199=L198,0,IF(L199=L197,0,IF(L199=L196,0,IF(L199=L195,0,IF(L199=L194,0,IF(L199=L193,0,1))))))</f>
        <v>0</v>
      </c>
      <c r="Z199" s="53" t="s">
        <v>176</v>
      </c>
      <c r="AA199" s="53" t="str">
        <f t="shared" si="5"/>
        <v>?</v>
      </c>
      <c r="AB199" s="53">
        <f>IF(M199=M198,0,IF(M199=M197,0,IF(M199=M196,0,IF(M199=M195,0,IF(M199=M194,0,IF(M199=M193,0,1))))))</f>
        <v>0</v>
      </c>
      <c r="AC199" s="417">
        <f t="shared" si="11"/>
        <v>0</v>
      </c>
      <c r="AD199" s="20"/>
    </row>
    <row r="200" spans="1:30" ht="15" customHeight="1" thickTop="1" thickBot="1">
      <c r="A200" s="1380"/>
      <c r="B200" s="1355"/>
      <c r="C200" s="1358"/>
      <c r="D200" s="1355"/>
      <c r="E200" s="1361"/>
      <c r="F200" s="1364"/>
      <c r="G200" s="1367"/>
      <c r="H200" s="1382"/>
      <c r="I200" s="1364"/>
      <c r="J200" s="1364"/>
      <c r="K200" s="86"/>
      <c r="L200" s="81"/>
      <c r="M200" s="83"/>
      <c r="N200" s="10"/>
      <c r="O200" s="10"/>
      <c r="P200" s="10"/>
      <c r="Q200" s="10"/>
      <c r="R200" s="86"/>
      <c r="S200" s="1370"/>
      <c r="T200" s="1370"/>
      <c r="U200" s="1351"/>
      <c r="V200" s="1393"/>
      <c r="W200" s="1376"/>
      <c r="X200" s="1349"/>
      <c r="Y200" s="53">
        <f>IF(L200=L199,0,IF(L200=L198,0,IF(L200=L197,0,IF(L200=L196,0,IF(L200=L195,0,IF(L200=L194,0,IF(L200=L193,0,1)))))))</f>
        <v>0</v>
      </c>
      <c r="Z200" s="53" t="s">
        <v>176</v>
      </c>
      <c r="AA200" s="53" t="str">
        <f t="shared" si="5"/>
        <v>?</v>
      </c>
      <c r="AB200" s="53">
        <f>IF(M200=M199,0,IF(M200=M198,0,IF(M200=M197,0,IF(M200=M196,0,IF(M200=M195,0,IF(M200=M194,0,IF(M200=M193,0,1)))))))</f>
        <v>0</v>
      </c>
      <c r="AC200" s="417">
        <f t="shared" si="11"/>
        <v>0</v>
      </c>
      <c r="AD200" s="20"/>
    </row>
    <row r="201" spans="1:30" ht="15" customHeight="1" thickTop="1" thickBot="1">
      <c r="A201" s="1352"/>
      <c r="B201" s="1353"/>
      <c r="C201" s="1356"/>
      <c r="D201" s="1353"/>
      <c r="E201" s="1359"/>
      <c r="F201" s="1362"/>
      <c r="G201" s="1365"/>
      <c r="H201" s="297"/>
      <c r="I201" s="1362"/>
      <c r="J201" s="1362"/>
      <c r="K201" s="87"/>
      <c r="L201" s="73"/>
      <c r="M201" s="73"/>
      <c r="N201" s="11"/>
      <c r="O201" s="11"/>
      <c r="P201" s="11"/>
      <c r="Q201" s="11"/>
      <c r="R201" s="87"/>
      <c r="S201" s="1368">
        <f>SUM(N201:R208)</f>
        <v>0</v>
      </c>
      <c r="T201" s="1368">
        <f>IF(S201&gt;0,18,0)</f>
        <v>0</v>
      </c>
      <c r="U201" s="1371">
        <f>IF(S201&lt;=18,0,S201-T201)</f>
        <v>0</v>
      </c>
      <c r="V201" s="1373">
        <f>IF(S201&lt;T201,S201,T201)/IF(T201=0,1,T201)</f>
        <v>0</v>
      </c>
      <c r="W201" s="1374" t="str">
        <f>IF(V201=1,"pe",IF(V201&gt;0,"ne",""))</f>
        <v/>
      </c>
      <c r="X201" s="1349"/>
      <c r="Y201" s="53">
        <v>1</v>
      </c>
      <c r="Z201" s="53" t="s">
        <v>176</v>
      </c>
      <c r="AA201" s="53" t="str">
        <f t="shared" si="5"/>
        <v>?</v>
      </c>
      <c r="AB201" s="53">
        <v>1</v>
      </c>
      <c r="AC201" s="417">
        <f>C201</f>
        <v>0</v>
      </c>
      <c r="AD201" s="20"/>
    </row>
    <row r="202" spans="1:30" ht="15" customHeight="1" thickTop="1" thickBot="1">
      <c r="A202" s="1352"/>
      <c r="B202" s="1354"/>
      <c r="C202" s="1357"/>
      <c r="D202" s="1354"/>
      <c r="E202" s="1360"/>
      <c r="F202" s="1363"/>
      <c r="G202" s="1366"/>
      <c r="H202" s="1381"/>
      <c r="I202" s="1363"/>
      <c r="J202" s="1363"/>
      <c r="K202" s="88"/>
      <c r="L202" s="81"/>
      <c r="M202" s="81"/>
      <c r="N202" s="9"/>
      <c r="O202" s="9"/>
      <c r="P202" s="9"/>
      <c r="Q202" s="9"/>
      <c r="R202" s="88"/>
      <c r="S202" s="1369"/>
      <c r="T202" s="1369"/>
      <c r="U202" s="1372"/>
      <c r="V202" s="1373"/>
      <c r="W202" s="1375"/>
      <c r="X202" s="1349"/>
      <c r="Y202" s="53">
        <f>IF(L202=L201,0,1)</f>
        <v>0</v>
      </c>
      <c r="Z202" s="53" t="s">
        <v>176</v>
      </c>
      <c r="AA202" s="53" t="str">
        <f t="shared" si="5"/>
        <v>?</v>
      </c>
      <c r="AB202" s="53">
        <f>IF(M202=M201,0,1)</f>
        <v>0</v>
      </c>
      <c r="AC202" s="417">
        <f t="shared" ref="AC202:AC208" si="12">AC201</f>
        <v>0</v>
      </c>
      <c r="AD202" s="20"/>
    </row>
    <row r="203" spans="1:30" ht="15" customHeight="1" thickTop="1" thickBot="1">
      <c r="A203" s="1352"/>
      <c r="B203" s="1354"/>
      <c r="C203" s="1357"/>
      <c r="D203" s="1354"/>
      <c r="E203" s="1360"/>
      <c r="F203" s="1363"/>
      <c r="G203" s="1366"/>
      <c r="H203" s="1381"/>
      <c r="I203" s="1363"/>
      <c r="J203" s="1363"/>
      <c r="K203" s="88"/>
      <c r="L203" s="81"/>
      <c r="M203" s="81"/>
      <c r="N203" s="9"/>
      <c r="O203" s="9"/>
      <c r="P203" s="9"/>
      <c r="Q203" s="9"/>
      <c r="R203" s="88"/>
      <c r="S203" s="1369"/>
      <c r="T203" s="1369"/>
      <c r="U203" s="1372"/>
      <c r="V203" s="1373"/>
      <c r="W203" s="1375"/>
      <c r="X203" s="1349"/>
      <c r="Y203" s="53">
        <f>IF(L203=L202,0,IF(L203=L201,0,1))</f>
        <v>0</v>
      </c>
      <c r="Z203" s="53" t="s">
        <v>176</v>
      </c>
      <c r="AA203" s="53" t="str">
        <f t="shared" si="5"/>
        <v>?</v>
      </c>
      <c r="AB203" s="53">
        <f>IF(M203=M202,0,IF(M203=M201,0,1))</f>
        <v>0</v>
      </c>
      <c r="AC203" s="417">
        <f t="shared" si="12"/>
        <v>0</v>
      </c>
      <c r="AD203" s="20"/>
    </row>
    <row r="204" spans="1:30" ht="15" customHeight="1" thickTop="1" thickBot="1">
      <c r="A204" s="1352"/>
      <c r="B204" s="1354"/>
      <c r="C204" s="1357"/>
      <c r="D204" s="1354"/>
      <c r="E204" s="1360"/>
      <c r="F204" s="1363"/>
      <c r="G204" s="1366"/>
      <c r="H204" s="1381"/>
      <c r="I204" s="1363"/>
      <c r="J204" s="1363"/>
      <c r="K204" s="88"/>
      <c r="L204" s="81"/>
      <c r="M204" s="81"/>
      <c r="N204" s="9"/>
      <c r="O204" s="9"/>
      <c r="P204" s="9"/>
      <c r="Q204" s="9"/>
      <c r="R204" s="88"/>
      <c r="S204" s="1369"/>
      <c r="T204" s="1369"/>
      <c r="U204" s="1372"/>
      <c r="V204" s="1373"/>
      <c r="W204" s="1375"/>
      <c r="X204" s="1349"/>
      <c r="Y204" s="53">
        <f>IF(L204=L203,0,IF(L204=L202,0,IF(L204=L201,0,1)))</f>
        <v>0</v>
      </c>
      <c r="Z204" s="53" t="s">
        <v>176</v>
      </c>
      <c r="AA204" s="53" t="str">
        <f t="shared" si="5"/>
        <v>?</v>
      </c>
      <c r="AB204" s="53">
        <f>IF(M204=M203,0,IF(M204=M202,0,IF(M204=M201,0,1)))</f>
        <v>0</v>
      </c>
      <c r="AC204" s="417">
        <f t="shared" si="12"/>
        <v>0</v>
      </c>
      <c r="AD204" s="20"/>
    </row>
    <row r="205" spans="1:30" ht="15" customHeight="1" thickTop="1" thickBot="1">
      <c r="A205" s="1352"/>
      <c r="B205" s="1354"/>
      <c r="C205" s="1357"/>
      <c r="D205" s="1354"/>
      <c r="E205" s="1360"/>
      <c r="F205" s="1363"/>
      <c r="G205" s="1366"/>
      <c r="H205" s="1381"/>
      <c r="I205" s="1363"/>
      <c r="J205" s="1363"/>
      <c r="K205" s="88"/>
      <c r="L205" s="81"/>
      <c r="M205" s="81"/>
      <c r="N205" s="9"/>
      <c r="O205" s="9"/>
      <c r="P205" s="9"/>
      <c r="Q205" s="9"/>
      <c r="R205" s="88"/>
      <c r="S205" s="1369"/>
      <c r="T205" s="1369"/>
      <c r="U205" s="1372"/>
      <c r="V205" s="1373"/>
      <c r="W205" s="1375"/>
      <c r="X205" s="1349"/>
      <c r="Y205" s="53">
        <f>IF(L205=L204,0,IF(L205=L203,0,IF(L205=L202,0,IF(L205=L201,0,1))))</f>
        <v>0</v>
      </c>
      <c r="Z205" s="53" t="s">
        <v>176</v>
      </c>
      <c r="AA205" s="53" t="str">
        <f t="shared" si="5"/>
        <v>?</v>
      </c>
      <c r="AB205" s="53">
        <f>IF(M205=M204,0,IF(M205=M203,0,IF(M205=M202,0,IF(M205=M201,0,1))))</f>
        <v>0</v>
      </c>
      <c r="AC205" s="417">
        <f t="shared" si="12"/>
        <v>0</v>
      </c>
      <c r="AD205" s="20"/>
    </row>
    <row r="206" spans="1:30" ht="15" customHeight="1" thickTop="1" thickBot="1">
      <c r="A206" s="1352"/>
      <c r="B206" s="1354"/>
      <c r="C206" s="1357"/>
      <c r="D206" s="1354"/>
      <c r="E206" s="1360"/>
      <c r="F206" s="1363"/>
      <c r="G206" s="1366"/>
      <c r="H206" s="1381"/>
      <c r="I206" s="1363"/>
      <c r="J206" s="1363"/>
      <c r="K206" s="88"/>
      <c r="L206" s="81"/>
      <c r="M206" s="81"/>
      <c r="N206" s="9"/>
      <c r="O206" s="9"/>
      <c r="P206" s="9"/>
      <c r="Q206" s="9"/>
      <c r="R206" s="88"/>
      <c r="S206" s="1369"/>
      <c r="T206" s="1369"/>
      <c r="U206" s="1350" t="str">
        <f>IF(U201&gt;9,"Błąd","")</f>
        <v/>
      </c>
      <c r="V206" s="1373"/>
      <c r="W206" s="1375"/>
      <c r="X206" s="1349"/>
      <c r="Y206" s="53">
        <f>IF(L206=L205,0,IF(L206=L204,0,IF(L206=L203,0,IF(L206=L202,0,IF(L206=L201,0,1)))))</f>
        <v>0</v>
      </c>
      <c r="Z206" s="53" t="s">
        <v>176</v>
      </c>
      <c r="AA206" s="53" t="str">
        <f t="shared" si="5"/>
        <v>?</v>
      </c>
      <c r="AB206" s="53">
        <f>IF(M206=M205,0,IF(M206=M204,0,IF(M206=M203,0,IF(M206=M202,0,IF(M206=M201,0,1)))))</f>
        <v>0</v>
      </c>
      <c r="AC206" s="417">
        <f t="shared" si="12"/>
        <v>0</v>
      </c>
      <c r="AD206" s="20"/>
    </row>
    <row r="207" spans="1:30" ht="15" customHeight="1" thickTop="1" thickBot="1">
      <c r="A207" s="1352"/>
      <c r="B207" s="1354"/>
      <c r="C207" s="1357"/>
      <c r="D207" s="1354"/>
      <c r="E207" s="1360"/>
      <c r="F207" s="1363"/>
      <c r="G207" s="1366"/>
      <c r="H207" s="1381"/>
      <c r="I207" s="1363"/>
      <c r="J207" s="1363"/>
      <c r="K207" s="88"/>
      <c r="L207" s="81"/>
      <c r="M207" s="81"/>
      <c r="N207" s="9"/>
      <c r="O207" s="9"/>
      <c r="P207" s="9"/>
      <c r="Q207" s="9"/>
      <c r="R207" s="88"/>
      <c r="S207" s="1369"/>
      <c r="T207" s="1369"/>
      <c r="U207" s="1350"/>
      <c r="V207" s="1373"/>
      <c r="W207" s="1375"/>
      <c r="X207" s="1349"/>
      <c r="Y207" s="53">
        <f>IF(L207=L206,0,IF(L207=L205,0,IF(L207=L204,0,IF(L207=L203,0,IF(L207=L202,0,IF(L207=L201,0,1))))))</f>
        <v>0</v>
      </c>
      <c r="Z207" s="53" t="s">
        <v>176</v>
      </c>
      <c r="AA207" s="53" t="str">
        <f t="shared" si="5"/>
        <v>?</v>
      </c>
      <c r="AB207" s="53">
        <f>IF(M207=M206,0,IF(M207=M205,0,IF(M207=M204,0,IF(M207=M203,0,IF(M207=M202,0,IF(M207=M201,0,1))))))</f>
        <v>0</v>
      </c>
      <c r="AC207" s="417">
        <f t="shared" si="12"/>
        <v>0</v>
      </c>
      <c r="AD207" s="20"/>
    </row>
    <row r="208" spans="1:30" ht="15" customHeight="1" thickTop="1" thickBot="1">
      <c r="A208" s="1352"/>
      <c r="B208" s="1355"/>
      <c r="C208" s="1358"/>
      <c r="D208" s="1355"/>
      <c r="E208" s="1361"/>
      <c r="F208" s="1364"/>
      <c r="G208" s="1367"/>
      <c r="H208" s="1382"/>
      <c r="I208" s="1364"/>
      <c r="J208" s="1364"/>
      <c r="K208" s="86"/>
      <c r="L208" s="81"/>
      <c r="M208" s="83"/>
      <c r="N208" s="10"/>
      <c r="O208" s="10"/>
      <c r="P208" s="10"/>
      <c r="Q208" s="10"/>
      <c r="R208" s="86"/>
      <c r="S208" s="1370"/>
      <c r="T208" s="1370"/>
      <c r="U208" s="1351"/>
      <c r="V208" s="1373"/>
      <c r="W208" s="1376"/>
      <c r="X208" s="1349"/>
      <c r="Y208" s="53">
        <f>IF(L208=L207,0,IF(L208=L206,0,IF(L208=L205,0,IF(L208=L204,0,IF(L208=L203,0,IF(L208=L202,0,IF(L208=L201,0,1)))))))</f>
        <v>0</v>
      </c>
      <c r="Z208" s="53" t="s">
        <v>176</v>
      </c>
      <c r="AA208" s="53" t="str">
        <f t="shared" si="5"/>
        <v>?</v>
      </c>
      <c r="AB208" s="53">
        <f>IF(M208=M207,0,IF(M208=M206,0,IF(M208=M205,0,IF(M208=M204,0,IF(M208=M203,0,IF(M208=M202,0,IF(M208=M201,0,1)))))))</f>
        <v>0</v>
      </c>
      <c r="AC208" s="417">
        <f t="shared" si="12"/>
        <v>0</v>
      </c>
      <c r="AD208" s="20"/>
    </row>
    <row r="209" spans="1:30" ht="15" customHeight="1" thickTop="1" thickBot="1">
      <c r="A209" s="1352"/>
      <c r="B209" s="1353"/>
      <c r="C209" s="1356"/>
      <c r="D209" s="1353"/>
      <c r="E209" s="1359"/>
      <c r="F209" s="1362"/>
      <c r="G209" s="1365"/>
      <c r="H209" s="297"/>
      <c r="I209" s="1362"/>
      <c r="J209" s="1362"/>
      <c r="K209" s="87"/>
      <c r="L209" s="73"/>
      <c r="M209" s="73"/>
      <c r="N209" s="11"/>
      <c r="O209" s="11"/>
      <c r="P209" s="11"/>
      <c r="Q209" s="11"/>
      <c r="R209" s="87"/>
      <c r="S209" s="1368">
        <f>SUM(N209:R216)</f>
        <v>0</v>
      </c>
      <c r="T209" s="1368">
        <f>IF(S209&gt;0,18,0)</f>
        <v>0</v>
      </c>
      <c r="U209" s="1371">
        <f>IF(S209&lt;=18,0,S209-T209)</f>
        <v>0</v>
      </c>
      <c r="V209" s="1373">
        <f>IF(S209&lt;T209,S209,T209)/IF(T209=0,1,T209)</f>
        <v>0</v>
      </c>
      <c r="W209" s="1374" t="str">
        <f>IF(V209=1,"pe",IF(V209&gt;0,"ne",""))</f>
        <v/>
      </c>
      <c r="X209" s="1349"/>
      <c r="Y209" s="53">
        <v>1</v>
      </c>
      <c r="Z209" s="53" t="s">
        <v>176</v>
      </c>
      <c r="AA209" s="53" t="str">
        <f t="shared" si="5"/>
        <v>?</v>
      </c>
      <c r="AB209" s="53">
        <v>1</v>
      </c>
      <c r="AC209" s="417">
        <f>C209</f>
        <v>0</v>
      </c>
      <c r="AD209" s="20"/>
    </row>
    <row r="210" spans="1:30" ht="15" customHeight="1" thickTop="1" thickBot="1">
      <c r="A210" s="1352"/>
      <c r="B210" s="1354"/>
      <c r="C210" s="1357"/>
      <c r="D210" s="1354"/>
      <c r="E210" s="1360"/>
      <c r="F210" s="1363"/>
      <c r="G210" s="1366"/>
      <c r="H210" s="1381"/>
      <c r="I210" s="1363"/>
      <c r="J210" s="1363"/>
      <c r="K210" s="88"/>
      <c r="L210" s="81"/>
      <c r="M210" s="81"/>
      <c r="N210" s="9"/>
      <c r="O210" s="9"/>
      <c r="P210" s="9"/>
      <c r="Q210" s="9"/>
      <c r="R210" s="88"/>
      <c r="S210" s="1369"/>
      <c r="T210" s="1369"/>
      <c r="U210" s="1372"/>
      <c r="V210" s="1373"/>
      <c r="W210" s="1375"/>
      <c r="X210" s="1349"/>
      <c r="Y210" s="53">
        <f>IF(L210=L209,0,1)</f>
        <v>0</v>
      </c>
      <c r="Z210" s="53" t="s">
        <v>176</v>
      </c>
      <c r="AA210" s="53" t="str">
        <f t="shared" si="5"/>
        <v>?</v>
      </c>
      <c r="AB210" s="53">
        <f>IF(M210=M209,0,1)</f>
        <v>0</v>
      </c>
      <c r="AC210" s="417">
        <f t="shared" ref="AC210:AC216" si="13">AC209</f>
        <v>0</v>
      </c>
      <c r="AD210" s="20"/>
    </row>
    <row r="211" spans="1:30" ht="15" customHeight="1" thickTop="1" thickBot="1">
      <c r="A211" s="1352"/>
      <c r="B211" s="1354"/>
      <c r="C211" s="1357"/>
      <c r="D211" s="1354"/>
      <c r="E211" s="1360"/>
      <c r="F211" s="1363"/>
      <c r="G211" s="1366"/>
      <c r="H211" s="1381"/>
      <c r="I211" s="1363"/>
      <c r="J211" s="1363"/>
      <c r="K211" s="88"/>
      <c r="L211" s="81"/>
      <c r="M211" s="81"/>
      <c r="N211" s="9"/>
      <c r="O211" s="9"/>
      <c r="P211" s="9"/>
      <c r="Q211" s="9"/>
      <c r="R211" s="88"/>
      <c r="S211" s="1369"/>
      <c r="T211" s="1369"/>
      <c r="U211" s="1372"/>
      <c r="V211" s="1373"/>
      <c r="W211" s="1375"/>
      <c r="X211" s="1349"/>
      <c r="Y211" s="53">
        <f>IF(L211=L210,0,IF(L211=L209,0,1))</f>
        <v>0</v>
      </c>
      <c r="Z211" s="53" t="s">
        <v>176</v>
      </c>
      <c r="AA211" s="53" t="str">
        <f t="shared" si="5"/>
        <v>?</v>
      </c>
      <c r="AB211" s="53">
        <f>IF(M211=M210,0,IF(M211=M209,0,1))</f>
        <v>0</v>
      </c>
      <c r="AC211" s="417">
        <f t="shared" si="13"/>
        <v>0</v>
      </c>
      <c r="AD211" s="20"/>
    </row>
    <row r="212" spans="1:30" ht="15" customHeight="1" thickTop="1" thickBot="1">
      <c r="A212" s="1352"/>
      <c r="B212" s="1354"/>
      <c r="C212" s="1357"/>
      <c r="D212" s="1354"/>
      <c r="E212" s="1360"/>
      <c r="F212" s="1363"/>
      <c r="G212" s="1366"/>
      <c r="H212" s="1381"/>
      <c r="I212" s="1363"/>
      <c r="J212" s="1363"/>
      <c r="K212" s="88"/>
      <c r="L212" s="81"/>
      <c r="M212" s="81"/>
      <c r="N212" s="9"/>
      <c r="O212" s="9"/>
      <c r="P212" s="9"/>
      <c r="Q212" s="9"/>
      <c r="R212" s="88"/>
      <c r="S212" s="1369"/>
      <c r="T212" s="1369"/>
      <c r="U212" s="1372"/>
      <c r="V212" s="1373"/>
      <c r="W212" s="1375"/>
      <c r="X212" s="1349"/>
      <c r="Y212" s="53">
        <f>IF(L212=L211,0,IF(L212=L210,0,IF(L212=L209,0,1)))</f>
        <v>0</v>
      </c>
      <c r="Z212" s="53" t="s">
        <v>176</v>
      </c>
      <c r="AA212" s="53" t="str">
        <f t="shared" si="5"/>
        <v>?</v>
      </c>
      <c r="AB212" s="53">
        <f>IF(M212=M211,0,IF(M212=M210,0,IF(M212=M209,0,1)))</f>
        <v>0</v>
      </c>
      <c r="AC212" s="417">
        <f t="shared" si="13"/>
        <v>0</v>
      </c>
      <c r="AD212" s="20"/>
    </row>
    <row r="213" spans="1:30" ht="15" customHeight="1" thickTop="1" thickBot="1">
      <c r="A213" s="1352"/>
      <c r="B213" s="1354"/>
      <c r="C213" s="1357"/>
      <c r="D213" s="1354"/>
      <c r="E213" s="1360"/>
      <c r="F213" s="1363"/>
      <c r="G213" s="1366"/>
      <c r="H213" s="1381"/>
      <c r="I213" s="1363"/>
      <c r="J213" s="1363"/>
      <c r="K213" s="88"/>
      <c r="L213" s="81"/>
      <c r="M213" s="81"/>
      <c r="N213" s="9"/>
      <c r="O213" s="9"/>
      <c r="P213" s="9"/>
      <c r="Q213" s="9"/>
      <c r="R213" s="88"/>
      <c r="S213" s="1369"/>
      <c r="T213" s="1369"/>
      <c r="U213" s="1372"/>
      <c r="V213" s="1373"/>
      <c r="W213" s="1375"/>
      <c r="X213" s="1349"/>
      <c r="Y213" s="53">
        <f>IF(L213=L212,0,IF(L213=L211,0,IF(L213=L210,0,IF(L213=L209,0,1))))</f>
        <v>0</v>
      </c>
      <c r="Z213" s="53" t="s">
        <v>176</v>
      </c>
      <c r="AA213" s="53" t="str">
        <f t="shared" si="5"/>
        <v>?</v>
      </c>
      <c r="AB213" s="53">
        <f>IF(M213=M212,0,IF(M213=M211,0,IF(M213=M210,0,IF(M213=M209,0,1))))</f>
        <v>0</v>
      </c>
      <c r="AC213" s="417">
        <f t="shared" si="13"/>
        <v>0</v>
      </c>
      <c r="AD213" s="20"/>
    </row>
    <row r="214" spans="1:30" ht="15" customHeight="1" thickTop="1" thickBot="1">
      <c r="A214" s="1352"/>
      <c r="B214" s="1354"/>
      <c r="C214" s="1357"/>
      <c r="D214" s="1354"/>
      <c r="E214" s="1360"/>
      <c r="F214" s="1363"/>
      <c r="G214" s="1366"/>
      <c r="H214" s="1381"/>
      <c r="I214" s="1363"/>
      <c r="J214" s="1363"/>
      <c r="K214" s="88"/>
      <c r="L214" s="81"/>
      <c r="M214" s="81"/>
      <c r="N214" s="9"/>
      <c r="O214" s="9"/>
      <c r="P214" s="9"/>
      <c r="Q214" s="9"/>
      <c r="R214" s="88"/>
      <c r="S214" s="1369"/>
      <c r="T214" s="1369"/>
      <c r="U214" s="1350" t="str">
        <f>IF(U209&gt;9,"Błąd","")</f>
        <v/>
      </c>
      <c r="V214" s="1373"/>
      <c r="W214" s="1375"/>
      <c r="X214" s="1349"/>
      <c r="Y214" s="53">
        <f>IF(L214=L213,0,IF(L214=L212,0,IF(L214=L211,0,IF(L214=L210,0,IF(L214=L209,0,1)))))</f>
        <v>0</v>
      </c>
      <c r="Z214" s="53" t="s">
        <v>176</v>
      </c>
      <c r="AA214" s="53" t="str">
        <f t="shared" si="5"/>
        <v>?</v>
      </c>
      <c r="AB214" s="53">
        <f>IF(M214=M213,0,IF(M214=M212,0,IF(M214=M211,0,IF(M214=M210,0,IF(M214=M209,0,1)))))</f>
        <v>0</v>
      </c>
      <c r="AC214" s="417">
        <f t="shared" si="13"/>
        <v>0</v>
      </c>
      <c r="AD214" s="20"/>
    </row>
    <row r="215" spans="1:30" ht="15" customHeight="1" thickTop="1" thickBot="1">
      <c r="A215" s="1352"/>
      <c r="B215" s="1354"/>
      <c r="C215" s="1357"/>
      <c r="D215" s="1354"/>
      <c r="E215" s="1360"/>
      <c r="F215" s="1363"/>
      <c r="G215" s="1366"/>
      <c r="H215" s="1381"/>
      <c r="I215" s="1363"/>
      <c r="J215" s="1363"/>
      <c r="K215" s="88"/>
      <c r="L215" s="81"/>
      <c r="M215" s="81"/>
      <c r="N215" s="9"/>
      <c r="O215" s="9"/>
      <c r="P215" s="9"/>
      <c r="Q215" s="9"/>
      <c r="R215" s="88"/>
      <c r="S215" s="1369"/>
      <c r="T215" s="1369"/>
      <c r="U215" s="1350"/>
      <c r="V215" s="1373"/>
      <c r="W215" s="1375"/>
      <c r="X215" s="1349"/>
      <c r="Y215" s="53">
        <f>IF(L215=L214,0,IF(L215=L213,0,IF(L215=L212,0,IF(L215=L211,0,IF(L215=L210,0,IF(L215=L209,0,1))))))</f>
        <v>0</v>
      </c>
      <c r="Z215" s="53" t="s">
        <v>176</v>
      </c>
      <c r="AA215" s="53" t="str">
        <f t="shared" si="5"/>
        <v>?</v>
      </c>
      <c r="AB215" s="53">
        <f>IF(M215=M214,0,IF(M215=M213,0,IF(M215=M212,0,IF(M215=M211,0,IF(M215=M210,0,IF(M215=M209,0,1))))))</f>
        <v>0</v>
      </c>
      <c r="AC215" s="417">
        <f t="shared" si="13"/>
        <v>0</v>
      </c>
      <c r="AD215" s="20"/>
    </row>
    <row r="216" spans="1:30" ht="15" customHeight="1" thickTop="1" thickBot="1">
      <c r="A216" s="1352"/>
      <c r="B216" s="1355"/>
      <c r="C216" s="1358"/>
      <c r="D216" s="1355"/>
      <c r="E216" s="1361"/>
      <c r="F216" s="1364"/>
      <c r="G216" s="1367"/>
      <c r="H216" s="1382"/>
      <c r="I216" s="1364"/>
      <c r="J216" s="1364"/>
      <c r="K216" s="86"/>
      <c r="L216" s="81"/>
      <c r="M216" s="83"/>
      <c r="N216" s="10"/>
      <c r="O216" s="10"/>
      <c r="P216" s="10"/>
      <c r="Q216" s="10"/>
      <c r="R216" s="86"/>
      <c r="S216" s="1370"/>
      <c r="T216" s="1370"/>
      <c r="U216" s="1351"/>
      <c r="V216" s="1373"/>
      <c r="W216" s="1376"/>
      <c r="X216" s="1349"/>
      <c r="Y216" s="53">
        <f>IF(L216=L215,0,IF(L216=L214,0,IF(L216=L213,0,IF(L216=L212,0,IF(L216=L211,0,IF(L216=L210,0,IF(L216=L209,0,1)))))))</f>
        <v>0</v>
      </c>
      <c r="Z216" s="53" t="s">
        <v>176</v>
      </c>
      <c r="AA216" s="53" t="str">
        <f t="shared" si="5"/>
        <v>?</v>
      </c>
      <c r="AB216" s="53">
        <f>IF(M216=M215,0,IF(M216=M214,0,IF(M216=M213,0,IF(M216=M212,0,IF(M216=M211,0,IF(M216=M210,0,IF(M216=M209,0,1)))))))</f>
        <v>0</v>
      </c>
      <c r="AC216" s="417">
        <f t="shared" si="13"/>
        <v>0</v>
      </c>
      <c r="AD216" s="20"/>
    </row>
    <row r="217" spans="1:30" ht="15" customHeight="1" thickTop="1" thickBot="1">
      <c r="A217" s="1352"/>
      <c r="B217" s="1353"/>
      <c r="C217" s="1356"/>
      <c r="D217" s="1353"/>
      <c r="E217" s="1359"/>
      <c r="F217" s="1362"/>
      <c r="G217" s="1365"/>
      <c r="H217" s="297"/>
      <c r="I217" s="1362"/>
      <c r="J217" s="1362"/>
      <c r="K217" s="87"/>
      <c r="L217" s="73"/>
      <c r="M217" s="73"/>
      <c r="N217" s="11"/>
      <c r="O217" s="11"/>
      <c r="P217" s="11"/>
      <c r="Q217" s="11"/>
      <c r="R217" s="87"/>
      <c r="S217" s="1368">
        <f>SUM(N217:R224)</f>
        <v>0</v>
      </c>
      <c r="T217" s="1368">
        <f>IF(S217&gt;0,18,0)</f>
        <v>0</v>
      </c>
      <c r="U217" s="1371">
        <f>IF(S217&lt;=18,0,S217-T217)</f>
        <v>0</v>
      </c>
      <c r="V217" s="1373">
        <f>IF(S217&lt;T217,S217,T217)/IF(T217=0,1,T217)</f>
        <v>0</v>
      </c>
      <c r="W217" s="1374" t="str">
        <f>IF(V217=1,"pe",IF(V217&gt;0,"ne",""))</f>
        <v/>
      </c>
      <c r="X217" s="1349"/>
      <c r="Y217" s="53">
        <v>1</v>
      </c>
      <c r="Z217" s="53" t="s">
        <v>176</v>
      </c>
      <c r="AA217" s="53" t="str">
        <f t="shared" si="5"/>
        <v>?</v>
      </c>
      <c r="AB217" s="53">
        <v>1</v>
      </c>
      <c r="AC217" s="417">
        <f>C217</f>
        <v>0</v>
      </c>
      <c r="AD217" s="20"/>
    </row>
    <row r="218" spans="1:30" ht="15" customHeight="1" thickTop="1" thickBot="1">
      <c r="A218" s="1352"/>
      <c r="B218" s="1354"/>
      <c r="C218" s="1357"/>
      <c r="D218" s="1354"/>
      <c r="E218" s="1360"/>
      <c r="F218" s="1363"/>
      <c r="G218" s="1366"/>
      <c r="H218" s="1381"/>
      <c r="I218" s="1363"/>
      <c r="J218" s="1363"/>
      <c r="K218" s="88"/>
      <c r="L218" s="81"/>
      <c r="M218" s="81"/>
      <c r="N218" s="9"/>
      <c r="O218" s="9"/>
      <c r="P218" s="9"/>
      <c r="Q218" s="9"/>
      <c r="R218" s="88"/>
      <c r="S218" s="1369"/>
      <c r="T218" s="1369"/>
      <c r="U218" s="1372"/>
      <c r="V218" s="1373"/>
      <c r="W218" s="1375"/>
      <c r="X218" s="1349"/>
      <c r="Y218" s="53">
        <f>IF(L218=L217,0,1)</f>
        <v>0</v>
      </c>
      <c r="Z218" s="53" t="s">
        <v>176</v>
      </c>
      <c r="AA218" s="53" t="str">
        <f t="shared" si="5"/>
        <v>?</v>
      </c>
      <c r="AB218" s="53">
        <f>IF(M218=M217,0,1)</f>
        <v>0</v>
      </c>
      <c r="AC218" s="417">
        <f>AC217</f>
        <v>0</v>
      </c>
      <c r="AD218" s="20"/>
    </row>
    <row r="219" spans="1:30" ht="15" customHeight="1" thickTop="1" thickBot="1">
      <c r="A219" s="1352"/>
      <c r="B219" s="1354"/>
      <c r="C219" s="1357"/>
      <c r="D219" s="1354"/>
      <c r="E219" s="1360"/>
      <c r="F219" s="1363"/>
      <c r="G219" s="1366"/>
      <c r="H219" s="1381"/>
      <c r="I219" s="1363"/>
      <c r="J219" s="1363"/>
      <c r="K219" s="88"/>
      <c r="L219" s="81"/>
      <c r="M219" s="81"/>
      <c r="N219" s="9"/>
      <c r="O219" s="9"/>
      <c r="P219" s="9"/>
      <c r="Q219" s="9"/>
      <c r="R219" s="88"/>
      <c r="S219" s="1369"/>
      <c r="T219" s="1369"/>
      <c r="U219" s="1372"/>
      <c r="V219" s="1373"/>
      <c r="W219" s="1375"/>
      <c r="X219" s="1349"/>
      <c r="Y219" s="53">
        <f>IF(L219=L218,0,IF(L219=L217,0,1))</f>
        <v>0</v>
      </c>
      <c r="Z219" s="53" t="s">
        <v>176</v>
      </c>
      <c r="AA219" s="53" t="str">
        <f t="shared" si="5"/>
        <v>?</v>
      </c>
      <c r="AB219" s="53">
        <f>IF(M219=M218,0,IF(M219=M217,0,1))</f>
        <v>0</v>
      </c>
      <c r="AC219" s="417">
        <f t="shared" ref="AC219:AC232" si="14">AC218</f>
        <v>0</v>
      </c>
      <c r="AD219" s="20"/>
    </row>
    <row r="220" spans="1:30" ht="15" customHeight="1" thickTop="1" thickBot="1">
      <c r="A220" s="1352"/>
      <c r="B220" s="1354"/>
      <c r="C220" s="1357"/>
      <c r="D220" s="1354"/>
      <c r="E220" s="1360"/>
      <c r="F220" s="1363"/>
      <c r="G220" s="1366"/>
      <c r="H220" s="1381"/>
      <c r="I220" s="1363"/>
      <c r="J220" s="1363"/>
      <c r="K220" s="88"/>
      <c r="L220" s="81"/>
      <c r="M220" s="81"/>
      <c r="N220" s="9"/>
      <c r="O220" s="9"/>
      <c r="P220" s="9"/>
      <c r="Q220" s="9"/>
      <c r="R220" s="88"/>
      <c r="S220" s="1369"/>
      <c r="T220" s="1369"/>
      <c r="U220" s="1372"/>
      <c r="V220" s="1373"/>
      <c r="W220" s="1375"/>
      <c r="X220" s="1349"/>
      <c r="Y220" s="53">
        <f>IF(L220=L219,0,IF(L220=L218,0,IF(L220=L217,0,1)))</f>
        <v>0</v>
      </c>
      <c r="Z220" s="53" t="s">
        <v>176</v>
      </c>
      <c r="AA220" s="53" t="str">
        <f t="shared" si="5"/>
        <v>?</v>
      </c>
      <c r="AB220" s="53">
        <f>IF(M220=M219,0,IF(M220=M218,0,IF(M220=M217,0,1)))</f>
        <v>0</v>
      </c>
      <c r="AC220" s="417">
        <f t="shared" si="14"/>
        <v>0</v>
      </c>
      <c r="AD220" s="20"/>
    </row>
    <row r="221" spans="1:30" ht="15" customHeight="1" thickTop="1" thickBot="1">
      <c r="A221" s="1352"/>
      <c r="B221" s="1354"/>
      <c r="C221" s="1357"/>
      <c r="D221" s="1354"/>
      <c r="E221" s="1360"/>
      <c r="F221" s="1363"/>
      <c r="G221" s="1366"/>
      <c r="H221" s="1381"/>
      <c r="I221" s="1363"/>
      <c r="J221" s="1363"/>
      <c r="K221" s="88"/>
      <c r="L221" s="81"/>
      <c r="M221" s="81"/>
      <c r="N221" s="9"/>
      <c r="O221" s="9"/>
      <c r="P221" s="9"/>
      <c r="Q221" s="9"/>
      <c r="R221" s="88"/>
      <c r="S221" s="1369"/>
      <c r="T221" s="1369"/>
      <c r="U221" s="1372"/>
      <c r="V221" s="1373"/>
      <c r="W221" s="1375"/>
      <c r="X221" s="1349"/>
      <c r="Y221" s="53">
        <f>IF(L221=L220,0,IF(L221=L219,0,IF(L221=L218,0,IF(L221=L217,0,1))))</f>
        <v>0</v>
      </c>
      <c r="Z221" s="53" t="s">
        <v>176</v>
      </c>
      <c r="AA221" s="53" t="str">
        <f t="shared" si="5"/>
        <v>?</v>
      </c>
      <c r="AB221" s="53">
        <f>IF(M221=M220,0,IF(M221=M219,0,IF(M221=M218,0,IF(M221=M217,0,1))))</f>
        <v>0</v>
      </c>
      <c r="AC221" s="417">
        <f t="shared" si="14"/>
        <v>0</v>
      </c>
      <c r="AD221" s="20"/>
    </row>
    <row r="222" spans="1:30" ht="15" customHeight="1" thickTop="1" thickBot="1">
      <c r="A222" s="1352"/>
      <c r="B222" s="1354"/>
      <c r="C222" s="1357"/>
      <c r="D222" s="1354"/>
      <c r="E222" s="1360"/>
      <c r="F222" s="1363"/>
      <c r="G222" s="1366"/>
      <c r="H222" s="1381"/>
      <c r="I222" s="1363"/>
      <c r="J222" s="1363"/>
      <c r="K222" s="88"/>
      <c r="L222" s="81"/>
      <c r="M222" s="81"/>
      <c r="N222" s="9"/>
      <c r="O222" s="9"/>
      <c r="P222" s="9"/>
      <c r="Q222" s="9"/>
      <c r="R222" s="88"/>
      <c r="S222" s="1369"/>
      <c r="T222" s="1369"/>
      <c r="U222" s="1350" t="str">
        <f>IF(U217&gt;9,"Błąd","")</f>
        <v/>
      </c>
      <c r="V222" s="1373"/>
      <c r="W222" s="1375"/>
      <c r="X222" s="1349"/>
      <c r="Y222" s="53">
        <f>IF(L222=L221,0,IF(L222=L220,0,IF(L222=L219,0,IF(L222=L218,0,IF(L222=L217,0,1)))))</f>
        <v>0</v>
      </c>
      <c r="Z222" s="53" t="s">
        <v>176</v>
      </c>
      <c r="AA222" s="53" t="str">
        <f t="shared" si="5"/>
        <v>?</v>
      </c>
      <c r="AB222" s="53">
        <f>IF(M222=M221,0,IF(M222=M220,0,IF(M222=M219,0,IF(M222=M218,0,IF(M222=M217,0,1)))))</f>
        <v>0</v>
      </c>
      <c r="AC222" s="417">
        <f t="shared" si="14"/>
        <v>0</v>
      </c>
      <c r="AD222" s="20"/>
    </row>
    <row r="223" spans="1:30" ht="15" customHeight="1" thickTop="1" thickBot="1">
      <c r="A223" s="1352"/>
      <c r="B223" s="1354"/>
      <c r="C223" s="1357"/>
      <c r="D223" s="1354"/>
      <c r="E223" s="1360"/>
      <c r="F223" s="1363"/>
      <c r="G223" s="1366"/>
      <c r="H223" s="1381"/>
      <c r="I223" s="1363"/>
      <c r="J223" s="1363"/>
      <c r="K223" s="88"/>
      <c r="L223" s="81"/>
      <c r="M223" s="81"/>
      <c r="N223" s="9"/>
      <c r="O223" s="9"/>
      <c r="P223" s="9"/>
      <c r="Q223" s="9"/>
      <c r="R223" s="88"/>
      <c r="S223" s="1369"/>
      <c r="T223" s="1369"/>
      <c r="U223" s="1350"/>
      <c r="V223" s="1373"/>
      <c r="W223" s="1375"/>
      <c r="X223" s="1349"/>
      <c r="Y223" s="53">
        <f>IF(L223=L222,0,IF(L223=L221,0,IF(L223=L220,0,IF(L223=L219,0,IF(L223=L218,0,IF(L223=L217,0,1))))))</f>
        <v>0</v>
      </c>
      <c r="Z223" s="53" t="s">
        <v>176</v>
      </c>
      <c r="AA223" s="53" t="str">
        <f t="shared" si="5"/>
        <v>?</v>
      </c>
      <c r="AB223" s="53">
        <f>IF(M223=M222,0,IF(M223=M221,0,IF(M223=M220,0,IF(M223=M219,0,IF(M223=M218,0,IF(M223=M217,0,1))))))</f>
        <v>0</v>
      </c>
      <c r="AC223" s="417">
        <f t="shared" si="14"/>
        <v>0</v>
      </c>
      <c r="AD223" s="20"/>
    </row>
    <row r="224" spans="1:30" ht="15" customHeight="1" thickTop="1" thickBot="1">
      <c r="A224" s="1352"/>
      <c r="B224" s="1355"/>
      <c r="C224" s="1358"/>
      <c r="D224" s="1355"/>
      <c r="E224" s="1361"/>
      <c r="F224" s="1364"/>
      <c r="G224" s="1367"/>
      <c r="H224" s="1382"/>
      <c r="I224" s="1364"/>
      <c r="J224" s="1364"/>
      <c r="K224" s="86"/>
      <c r="L224" s="81"/>
      <c r="M224" s="83"/>
      <c r="N224" s="10"/>
      <c r="O224" s="10"/>
      <c r="P224" s="10"/>
      <c r="Q224" s="10"/>
      <c r="R224" s="86"/>
      <c r="S224" s="1370"/>
      <c r="T224" s="1370"/>
      <c r="U224" s="1351"/>
      <c r="V224" s="1373"/>
      <c r="W224" s="1376"/>
      <c r="X224" s="1349"/>
      <c r="Y224" s="53">
        <f>IF(L224=L223,0,IF(L224=L222,0,IF(L224=L221,0,IF(L224=L220,0,IF(L224=L219,0,IF(L224=L218,0,IF(L224=L217,0,1)))))))</f>
        <v>0</v>
      </c>
      <c r="Z224" s="53" t="s">
        <v>176</v>
      </c>
      <c r="AA224" s="53" t="str">
        <f t="shared" si="5"/>
        <v>?</v>
      </c>
      <c r="AB224" s="53">
        <f>IF(M224=M223,0,IF(M224=M222,0,IF(M224=M221,0,IF(M224=M220,0,IF(M224=M219,0,IF(M224=M218,0,IF(M224=M217,0,1)))))))</f>
        <v>0</v>
      </c>
      <c r="AC224" s="417">
        <f t="shared" si="14"/>
        <v>0</v>
      </c>
      <c r="AD224" s="20"/>
    </row>
    <row r="225" spans="1:30" ht="15" customHeight="1" thickTop="1" thickBot="1">
      <c r="A225" s="1352"/>
      <c r="B225" s="1353"/>
      <c r="C225" s="1356"/>
      <c r="D225" s="1353"/>
      <c r="E225" s="1359"/>
      <c r="F225" s="1362"/>
      <c r="G225" s="1365"/>
      <c r="H225" s="297"/>
      <c r="I225" s="1362"/>
      <c r="J225" s="1362"/>
      <c r="K225" s="87"/>
      <c r="L225" s="73"/>
      <c r="M225" s="73"/>
      <c r="N225" s="11"/>
      <c r="O225" s="11"/>
      <c r="P225" s="11"/>
      <c r="Q225" s="11"/>
      <c r="R225" s="87"/>
      <c r="S225" s="1368">
        <f>SUM(N225:R232)</f>
        <v>0</v>
      </c>
      <c r="T225" s="1368">
        <f>IF(S225&gt;0,18,0)</f>
        <v>0</v>
      </c>
      <c r="U225" s="1371">
        <f>IF(S225&lt;=18,0,S225-T225)</f>
        <v>0</v>
      </c>
      <c r="V225" s="1373">
        <f>IF(S225&lt;T225,S225,T225)/IF(T225=0,1,T225)</f>
        <v>0</v>
      </c>
      <c r="W225" s="1374" t="str">
        <f>IF(V225=1,"pe",IF(V225&gt;0,"ne",""))</f>
        <v/>
      </c>
      <c r="X225" s="1349"/>
      <c r="Y225" s="53">
        <v>1</v>
      </c>
      <c r="Z225" s="53" t="s">
        <v>176</v>
      </c>
      <c r="AA225" s="53" t="str">
        <f t="shared" si="5"/>
        <v>?</v>
      </c>
      <c r="AB225" s="53">
        <v>1</v>
      </c>
      <c r="AC225" s="417">
        <f>C225</f>
        <v>0</v>
      </c>
      <c r="AD225" s="20"/>
    </row>
    <row r="226" spans="1:30" ht="15" customHeight="1" thickTop="1" thickBot="1">
      <c r="A226" s="1352"/>
      <c r="B226" s="1354"/>
      <c r="C226" s="1357"/>
      <c r="D226" s="1354"/>
      <c r="E226" s="1360"/>
      <c r="F226" s="1363"/>
      <c r="G226" s="1366"/>
      <c r="H226" s="1381"/>
      <c r="I226" s="1363"/>
      <c r="J226" s="1363"/>
      <c r="K226" s="88"/>
      <c r="L226" s="81"/>
      <c r="M226" s="81"/>
      <c r="N226" s="9"/>
      <c r="O226" s="9"/>
      <c r="P226" s="9"/>
      <c r="Q226" s="9"/>
      <c r="R226" s="88"/>
      <c r="S226" s="1369"/>
      <c r="T226" s="1369"/>
      <c r="U226" s="1372"/>
      <c r="V226" s="1373"/>
      <c r="W226" s="1375"/>
      <c r="X226" s="1349"/>
      <c r="Y226" s="53">
        <f>IF(L226=L225,0,1)</f>
        <v>0</v>
      </c>
      <c r="Z226" s="53" t="s">
        <v>176</v>
      </c>
      <c r="AA226" s="53" t="str">
        <f t="shared" si="5"/>
        <v>?</v>
      </c>
      <c r="AB226" s="53">
        <f>IF(M226=M225,0,1)</f>
        <v>0</v>
      </c>
      <c r="AC226" s="417">
        <f>AC225</f>
        <v>0</v>
      </c>
      <c r="AD226" s="20"/>
    </row>
    <row r="227" spans="1:30" ht="15" customHeight="1" thickTop="1" thickBot="1">
      <c r="A227" s="1352"/>
      <c r="B227" s="1354"/>
      <c r="C227" s="1357"/>
      <c r="D227" s="1354"/>
      <c r="E227" s="1360"/>
      <c r="F227" s="1363"/>
      <c r="G227" s="1366"/>
      <c r="H227" s="1381"/>
      <c r="I227" s="1363"/>
      <c r="J227" s="1363"/>
      <c r="K227" s="88"/>
      <c r="L227" s="81"/>
      <c r="M227" s="81"/>
      <c r="N227" s="9"/>
      <c r="O227" s="9"/>
      <c r="P227" s="9"/>
      <c r="Q227" s="9"/>
      <c r="R227" s="88"/>
      <c r="S227" s="1369"/>
      <c r="T227" s="1369"/>
      <c r="U227" s="1372"/>
      <c r="V227" s="1373"/>
      <c r="W227" s="1375"/>
      <c r="X227" s="1349"/>
      <c r="Y227" s="53">
        <f>IF(L227=L226,0,IF(L227=L225,0,1))</f>
        <v>0</v>
      </c>
      <c r="Z227" s="53" t="s">
        <v>176</v>
      </c>
      <c r="AA227" s="53" t="str">
        <f t="shared" si="5"/>
        <v>?</v>
      </c>
      <c r="AB227" s="53">
        <f>IF(M227=M226,0,IF(M227=M225,0,1))</f>
        <v>0</v>
      </c>
      <c r="AC227" s="417">
        <f t="shared" si="14"/>
        <v>0</v>
      </c>
      <c r="AD227" s="20"/>
    </row>
    <row r="228" spans="1:30" ht="15" customHeight="1" thickTop="1" thickBot="1">
      <c r="A228" s="1352"/>
      <c r="B228" s="1354"/>
      <c r="C228" s="1357"/>
      <c r="D228" s="1354"/>
      <c r="E228" s="1360"/>
      <c r="F228" s="1363"/>
      <c r="G228" s="1366"/>
      <c r="H228" s="1381"/>
      <c r="I228" s="1363"/>
      <c r="J228" s="1363"/>
      <c r="K228" s="88"/>
      <c r="L228" s="81"/>
      <c r="M228" s="81"/>
      <c r="N228" s="9"/>
      <c r="O228" s="9"/>
      <c r="P228" s="9"/>
      <c r="Q228" s="9"/>
      <c r="R228" s="88"/>
      <c r="S228" s="1369"/>
      <c r="T228" s="1369"/>
      <c r="U228" s="1372"/>
      <c r="V228" s="1373"/>
      <c r="W228" s="1375"/>
      <c r="X228" s="1349"/>
      <c r="Y228" s="53">
        <f>IF(L228=L227,0,IF(L228=L226,0,IF(L228=L225,0,1)))</f>
        <v>0</v>
      </c>
      <c r="Z228" s="53" t="s">
        <v>176</v>
      </c>
      <c r="AA228" s="53" t="str">
        <f t="shared" si="5"/>
        <v>?</v>
      </c>
      <c r="AB228" s="53">
        <f>IF(M228=M227,0,IF(M228=M226,0,IF(M228=M225,0,1)))</f>
        <v>0</v>
      </c>
      <c r="AC228" s="417">
        <f t="shared" si="14"/>
        <v>0</v>
      </c>
      <c r="AD228" s="20"/>
    </row>
    <row r="229" spans="1:30" ht="15" customHeight="1" thickTop="1" thickBot="1">
      <c r="A229" s="1352"/>
      <c r="B229" s="1354"/>
      <c r="C229" s="1357"/>
      <c r="D229" s="1354"/>
      <c r="E229" s="1360"/>
      <c r="F229" s="1363"/>
      <c r="G229" s="1366"/>
      <c r="H229" s="1381"/>
      <c r="I229" s="1363"/>
      <c r="J229" s="1363"/>
      <c r="K229" s="88"/>
      <c r="L229" s="81"/>
      <c r="M229" s="81"/>
      <c r="N229" s="9"/>
      <c r="O229" s="9"/>
      <c r="P229" s="9"/>
      <c r="Q229" s="9"/>
      <c r="R229" s="88"/>
      <c r="S229" s="1369"/>
      <c r="T229" s="1369"/>
      <c r="U229" s="1372"/>
      <c r="V229" s="1373"/>
      <c r="W229" s="1375"/>
      <c r="X229" s="1349"/>
      <c r="Y229" s="53">
        <f>IF(L229=L228,0,IF(L229=L227,0,IF(L229=L226,0,IF(L229=L225,0,1))))</f>
        <v>0</v>
      </c>
      <c r="Z229" s="53" t="s">
        <v>176</v>
      </c>
      <c r="AA229" s="53" t="str">
        <f t="shared" si="5"/>
        <v>?</v>
      </c>
      <c r="AB229" s="53">
        <f>IF(M229=M228,0,IF(M229=M227,0,IF(M229=M226,0,IF(M229=M225,0,1))))</f>
        <v>0</v>
      </c>
      <c r="AC229" s="417">
        <f t="shared" si="14"/>
        <v>0</v>
      </c>
      <c r="AD229" s="20"/>
    </row>
    <row r="230" spans="1:30" ht="15" customHeight="1" thickTop="1" thickBot="1">
      <c r="A230" s="1352"/>
      <c r="B230" s="1354"/>
      <c r="C230" s="1357"/>
      <c r="D230" s="1354"/>
      <c r="E230" s="1360"/>
      <c r="F230" s="1363"/>
      <c r="G230" s="1366"/>
      <c r="H230" s="1381"/>
      <c r="I230" s="1363"/>
      <c r="J230" s="1363"/>
      <c r="K230" s="88"/>
      <c r="L230" s="81"/>
      <c r="M230" s="81"/>
      <c r="N230" s="9"/>
      <c r="O230" s="9"/>
      <c r="P230" s="9"/>
      <c r="Q230" s="9"/>
      <c r="R230" s="88"/>
      <c r="S230" s="1369"/>
      <c r="T230" s="1369"/>
      <c r="U230" s="1350" t="str">
        <f>IF(U225&gt;9,"Błąd","")</f>
        <v/>
      </c>
      <c r="V230" s="1373"/>
      <c r="W230" s="1375"/>
      <c r="X230" s="1349"/>
      <c r="Y230" s="53">
        <f>IF(L230=L229,0,IF(L230=L228,0,IF(L230=L227,0,IF(L230=L226,0,IF(L230=L225,0,1)))))</f>
        <v>0</v>
      </c>
      <c r="Z230" s="53" t="s">
        <v>176</v>
      </c>
      <c r="AA230" s="53" t="str">
        <f t="shared" si="5"/>
        <v>?</v>
      </c>
      <c r="AB230" s="53">
        <f>IF(M230=M229,0,IF(M230=M228,0,IF(M230=M227,0,IF(M230=M226,0,IF(M230=M225,0,1)))))</f>
        <v>0</v>
      </c>
      <c r="AC230" s="417">
        <f t="shared" si="14"/>
        <v>0</v>
      </c>
      <c r="AD230" s="20"/>
    </row>
    <row r="231" spans="1:30" ht="15" customHeight="1" thickTop="1" thickBot="1">
      <c r="A231" s="1352"/>
      <c r="B231" s="1354"/>
      <c r="C231" s="1357"/>
      <c r="D231" s="1354"/>
      <c r="E231" s="1360"/>
      <c r="F231" s="1363"/>
      <c r="G231" s="1366"/>
      <c r="H231" s="1381"/>
      <c r="I231" s="1363"/>
      <c r="J231" s="1363"/>
      <c r="K231" s="88"/>
      <c r="L231" s="81"/>
      <c r="M231" s="81"/>
      <c r="N231" s="9"/>
      <c r="O231" s="9"/>
      <c r="P231" s="9"/>
      <c r="Q231" s="9"/>
      <c r="R231" s="88"/>
      <c r="S231" s="1369"/>
      <c r="T231" s="1369"/>
      <c r="U231" s="1350"/>
      <c r="V231" s="1373"/>
      <c r="W231" s="1375"/>
      <c r="X231" s="1349"/>
      <c r="Y231" s="53">
        <f>IF(L231=L230,0,IF(L231=L229,0,IF(L231=L228,0,IF(L231=L227,0,IF(L231=L226,0,IF(L231=L225,0,1))))))</f>
        <v>0</v>
      </c>
      <c r="Z231" s="53" t="s">
        <v>176</v>
      </c>
      <c r="AA231" s="53" t="str">
        <f t="shared" si="5"/>
        <v>?</v>
      </c>
      <c r="AB231" s="53">
        <f>IF(M231=M230,0,IF(M231=M229,0,IF(M231=M228,0,IF(M231=M227,0,IF(M231=M226,0,IF(M231=M225,0,1))))))</f>
        <v>0</v>
      </c>
      <c r="AC231" s="417">
        <f t="shared" si="14"/>
        <v>0</v>
      </c>
      <c r="AD231" s="20"/>
    </row>
    <row r="232" spans="1:30" ht="15" customHeight="1" thickTop="1" thickBot="1">
      <c r="A232" s="1352"/>
      <c r="B232" s="1355"/>
      <c r="C232" s="1358"/>
      <c r="D232" s="1355"/>
      <c r="E232" s="1361"/>
      <c r="F232" s="1364"/>
      <c r="G232" s="1367"/>
      <c r="H232" s="1382"/>
      <c r="I232" s="1364"/>
      <c r="J232" s="1364"/>
      <c r="K232" s="86"/>
      <c r="L232" s="81"/>
      <c r="M232" s="83"/>
      <c r="N232" s="10"/>
      <c r="O232" s="10"/>
      <c r="P232" s="10"/>
      <c r="Q232" s="10"/>
      <c r="R232" s="86"/>
      <c r="S232" s="1370"/>
      <c r="T232" s="1370"/>
      <c r="U232" s="1351"/>
      <c r="V232" s="1373"/>
      <c r="W232" s="1376"/>
      <c r="X232" s="1349"/>
      <c r="Y232" s="53">
        <f>IF(L232=L231,0,IF(L232=L230,0,IF(L232=L229,0,IF(L232=L228,0,IF(L232=L227,0,IF(L232=L226,0,IF(L232=L225,0,1)))))))</f>
        <v>0</v>
      </c>
      <c r="Z232" s="53" t="s">
        <v>176</v>
      </c>
      <c r="AA232" s="53" t="str">
        <f t="shared" si="5"/>
        <v>?</v>
      </c>
      <c r="AB232" s="53">
        <f>IF(M232=M231,0,IF(M232=M230,0,IF(M232=M229,0,IF(M232=M228,0,IF(M232=M227,0,IF(M232=M226,0,IF(M232=M225,0,1)))))))</f>
        <v>0</v>
      </c>
      <c r="AC232" s="417">
        <f t="shared" si="14"/>
        <v>0</v>
      </c>
      <c r="AD232" s="20"/>
    </row>
    <row r="233" spans="1:30" ht="15" customHeight="1" thickTop="1" thickBot="1">
      <c r="A233" s="1380"/>
      <c r="B233" s="1353"/>
      <c r="C233" s="1356"/>
      <c r="D233" s="1353"/>
      <c r="E233" s="1359"/>
      <c r="F233" s="1362"/>
      <c r="G233" s="1365"/>
      <c r="H233" s="297"/>
      <c r="I233" s="1362"/>
      <c r="J233" s="1362"/>
      <c r="K233" s="87"/>
      <c r="L233" s="73"/>
      <c r="M233" s="73"/>
      <c r="N233" s="11"/>
      <c r="O233" s="11"/>
      <c r="P233" s="11"/>
      <c r="Q233" s="11"/>
      <c r="R233" s="87"/>
      <c r="S233" s="1368">
        <f>SUM(N233:R240)</f>
        <v>0</v>
      </c>
      <c r="T233" s="1368">
        <f>IF(S233&gt;0,18,0)</f>
        <v>0</v>
      </c>
      <c r="U233" s="1371">
        <f>IF(S233&lt;=18,0,S233-T233)</f>
        <v>0</v>
      </c>
      <c r="V233" s="1391">
        <f>IF(S233&lt;T233,S233,T233)/IF(T233=0,1,T233)</f>
        <v>0</v>
      </c>
      <c r="W233" s="1374" t="str">
        <f>IF(V233=1,"pe",IF(V233&gt;0,"ne",""))</f>
        <v/>
      </c>
      <c r="X233" s="1349"/>
      <c r="Y233" s="53">
        <v>1</v>
      </c>
      <c r="Z233" s="53" t="s">
        <v>176</v>
      </c>
      <c r="AA233" s="53" t="str">
        <f t="shared" si="5"/>
        <v>?</v>
      </c>
      <c r="AB233" s="53">
        <v>1</v>
      </c>
      <c r="AC233" s="417">
        <f>C233</f>
        <v>0</v>
      </c>
      <c r="AD233" s="20"/>
    </row>
    <row r="234" spans="1:30" ht="15" customHeight="1" thickTop="1" thickBot="1">
      <c r="A234" s="1380"/>
      <c r="B234" s="1354"/>
      <c r="C234" s="1357"/>
      <c r="D234" s="1354"/>
      <c r="E234" s="1360"/>
      <c r="F234" s="1363"/>
      <c r="G234" s="1366"/>
      <c r="H234" s="1381"/>
      <c r="I234" s="1363"/>
      <c r="J234" s="1363"/>
      <c r="K234" s="88"/>
      <c r="L234" s="81"/>
      <c r="M234" s="81"/>
      <c r="N234" s="9"/>
      <c r="O234" s="9"/>
      <c r="P234" s="9"/>
      <c r="Q234" s="9"/>
      <c r="R234" s="88"/>
      <c r="S234" s="1369"/>
      <c r="T234" s="1369"/>
      <c r="U234" s="1372"/>
      <c r="V234" s="1392"/>
      <c r="W234" s="1375"/>
      <c r="X234" s="1349"/>
      <c r="Y234" s="53">
        <f>IF(L234=L233,0,1)</f>
        <v>0</v>
      </c>
      <c r="Z234" s="53" t="s">
        <v>176</v>
      </c>
      <c r="AA234" s="53" t="str">
        <f t="shared" si="5"/>
        <v>?</v>
      </c>
      <c r="AB234" s="53">
        <f>IF(M234=M233,0,1)</f>
        <v>0</v>
      </c>
      <c r="AC234" s="417">
        <f>AC233</f>
        <v>0</v>
      </c>
      <c r="AD234" s="20"/>
    </row>
    <row r="235" spans="1:30" ht="15" customHeight="1" thickTop="1" thickBot="1">
      <c r="A235" s="1380"/>
      <c r="B235" s="1354"/>
      <c r="C235" s="1357"/>
      <c r="D235" s="1354"/>
      <c r="E235" s="1360"/>
      <c r="F235" s="1363"/>
      <c r="G235" s="1366"/>
      <c r="H235" s="1381"/>
      <c r="I235" s="1363"/>
      <c r="J235" s="1363"/>
      <c r="K235" s="88"/>
      <c r="L235" s="81"/>
      <c r="M235" s="81"/>
      <c r="N235" s="9"/>
      <c r="O235" s="9"/>
      <c r="P235" s="9"/>
      <c r="Q235" s="9"/>
      <c r="R235" s="88"/>
      <c r="S235" s="1369"/>
      <c r="T235" s="1369"/>
      <c r="U235" s="1372"/>
      <c r="V235" s="1392"/>
      <c r="W235" s="1375"/>
      <c r="X235" s="1349"/>
      <c r="Y235" s="53">
        <f>IF(L235=L234,0,IF(L235=L233,0,1))</f>
        <v>0</v>
      </c>
      <c r="Z235" s="53" t="s">
        <v>176</v>
      </c>
      <c r="AA235" s="53" t="str">
        <f t="shared" si="5"/>
        <v>?</v>
      </c>
      <c r="AB235" s="53">
        <f>IF(M235=M234,0,IF(M235=M233,0,1))</f>
        <v>0</v>
      </c>
      <c r="AC235" s="417">
        <f t="shared" ref="AC235:AC240" si="15">AC234</f>
        <v>0</v>
      </c>
      <c r="AD235" s="20"/>
    </row>
    <row r="236" spans="1:30" ht="15" customHeight="1" thickTop="1" thickBot="1">
      <c r="A236" s="1380"/>
      <c r="B236" s="1354"/>
      <c r="C236" s="1357"/>
      <c r="D236" s="1354"/>
      <c r="E236" s="1360"/>
      <c r="F236" s="1363"/>
      <c r="G236" s="1366"/>
      <c r="H236" s="1381"/>
      <c r="I236" s="1363"/>
      <c r="J236" s="1363"/>
      <c r="K236" s="88"/>
      <c r="L236" s="81"/>
      <c r="M236" s="81"/>
      <c r="N236" s="9"/>
      <c r="O236" s="9"/>
      <c r="P236" s="9"/>
      <c r="Q236" s="9"/>
      <c r="R236" s="88"/>
      <c r="S236" s="1369"/>
      <c r="T236" s="1369"/>
      <c r="U236" s="1372"/>
      <c r="V236" s="1392"/>
      <c r="W236" s="1375"/>
      <c r="X236" s="1349"/>
      <c r="Y236" s="53">
        <f>IF(L236=L235,0,IF(L236=L234,0,IF(L236=L233,0,1)))</f>
        <v>0</v>
      </c>
      <c r="Z236" s="53" t="s">
        <v>176</v>
      </c>
      <c r="AA236" s="53" t="str">
        <f t="shared" si="5"/>
        <v>?</v>
      </c>
      <c r="AB236" s="53">
        <f>IF(M236=M235,0,IF(M236=M234,0,IF(M236=M233,0,1)))</f>
        <v>0</v>
      </c>
      <c r="AC236" s="417">
        <f t="shared" si="15"/>
        <v>0</v>
      </c>
      <c r="AD236" s="20"/>
    </row>
    <row r="237" spans="1:30" ht="15" customHeight="1" thickTop="1" thickBot="1">
      <c r="A237" s="1380"/>
      <c r="B237" s="1354"/>
      <c r="C237" s="1357"/>
      <c r="D237" s="1354"/>
      <c r="E237" s="1360"/>
      <c r="F237" s="1363"/>
      <c r="G237" s="1366"/>
      <c r="H237" s="1381"/>
      <c r="I237" s="1363"/>
      <c r="J237" s="1363"/>
      <c r="K237" s="88"/>
      <c r="L237" s="81"/>
      <c r="M237" s="81"/>
      <c r="N237" s="9"/>
      <c r="O237" s="9"/>
      <c r="P237" s="9"/>
      <c r="Q237" s="9"/>
      <c r="R237" s="88"/>
      <c r="S237" s="1369"/>
      <c r="T237" s="1369"/>
      <c r="U237" s="1372"/>
      <c r="V237" s="1392"/>
      <c r="W237" s="1375"/>
      <c r="X237" s="1349"/>
      <c r="Y237" s="53">
        <f>IF(L237=L236,0,IF(L237=L235,0,IF(L237=L234,0,IF(L237=L233,0,1))))</f>
        <v>0</v>
      </c>
      <c r="Z237" s="53" t="s">
        <v>176</v>
      </c>
      <c r="AA237" s="53" t="str">
        <f t="shared" si="5"/>
        <v>?</v>
      </c>
      <c r="AB237" s="53">
        <f>IF(M237=M236,0,IF(M237=M235,0,IF(M237=M234,0,IF(M237=M233,0,1))))</f>
        <v>0</v>
      </c>
      <c r="AC237" s="417">
        <f t="shared" si="15"/>
        <v>0</v>
      </c>
      <c r="AD237" s="20"/>
    </row>
    <row r="238" spans="1:30" ht="15" customHeight="1" thickTop="1" thickBot="1">
      <c r="A238" s="1380"/>
      <c r="B238" s="1354"/>
      <c r="C238" s="1357"/>
      <c r="D238" s="1354"/>
      <c r="E238" s="1360"/>
      <c r="F238" s="1363"/>
      <c r="G238" s="1366"/>
      <c r="H238" s="1381"/>
      <c r="I238" s="1363"/>
      <c r="J238" s="1363"/>
      <c r="K238" s="88"/>
      <c r="L238" s="81"/>
      <c r="M238" s="81"/>
      <c r="N238" s="9"/>
      <c r="O238" s="9"/>
      <c r="P238" s="9"/>
      <c r="Q238" s="9"/>
      <c r="R238" s="88"/>
      <c r="S238" s="1369"/>
      <c r="T238" s="1369"/>
      <c r="U238" s="1350" t="str">
        <f>IF(U233&gt;9,"Błąd","")</f>
        <v/>
      </c>
      <c r="V238" s="1392"/>
      <c r="W238" s="1375"/>
      <c r="X238" s="1349"/>
      <c r="Y238" s="53">
        <f>IF(L238=L237,0,IF(L238=L236,0,IF(L238=L235,0,IF(L238=L234,0,IF(L238=L233,0,1)))))</f>
        <v>0</v>
      </c>
      <c r="Z238" s="53" t="s">
        <v>176</v>
      </c>
      <c r="AA238" s="53" t="str">
        <f t="shared" si="5"/>
        <v>?</v>
      </c>
      <c r="AB238" s="53">
        <f>IF(M238=M237,0,IF(M238=M236,0,IF(M238=M235,0,IF(M238=M234,0,IF(M238=M233,0,1)))))</f>
        <v>0</v>
      </c>
      <c r="AC238" s="417">
        <f t="shared" si="15"/>
        <v>0</v>
      </c>
      <c r="AD238" s="20"/>
    </row>
    <row r="239" spans="1:30" ht="15" customHeight="1" thickTop="1" thickBot="1">
      <c r="A239" s="1380"/>
      <c r="B239" s="1354"/>
      <c r="C239" s="1357"/>
      <c r="D239" s="1354"/>
      <c r="E239" s="1360"/>
      <c r="F239" s="1363"/>
      <c r="G239" s="1366"/>
      <c r="H239" s="1381"/>
      <c r="I239" s="1363"/>
      <c r="J239" s="1363"/>
      <c r="K239" s="88"/>
      <c r="L239" s="81"/>
      <c r="M239" s="81"/>
      <c r="N239" s="9"/>
      <c r="O239" s="9"/>
      <c r="P239" s="9"/>
      <c r="Q239" s="9"/>
      <c r="R239" s="88"/>
      <c r="S239" s="1369"/>
      <c r="T239" s="1369"/>
      <c r="U239" s="1350"/>
      <c r="V239" s="1392"/>
      <c r="W239" s="1375"/>
      <c r="X239" s="1349"/>
      <c r="Y239" s="53">
        <f>IF(L239=L238,0,IF(L239=L237,0,IF(L239=L236,0,IF(L239=L235,0,IF(L239=L234,0,IF(L239=L233,0,1))))))</f>
        <v>0</v>
      </c>
      <c r="Z239" s="53" t="s">
        <v>176</v>
      </c>
      <c r="AA239" s="53" t="str">
        <f t="shared" si="5"/>
        <v>?</v>
      </c>
      <c r="AB239" s="53">
        <f>IF(M239=M238,0,IF(M239=M237,0,IF(M239=M236,0,IF(M239=M235,0,IF(M239=M234,0,IF(M239=M233,0,1))))))</f>
        <v>0</v>
      </c>
      <c r="AC239" s="417">
        <f t="shared" si="15"/>
        <v>0</v>
      </c>
      <c r="AD239" s="20"/>
    </row>
    <row r="240" spans="1:30" ht="15" customHeight="1" thickTop="1" thickBot="1">
      <c r="A240" s="1380"/>
      <c r="B240" s="1355"/>
      <c r="C240" s="1358"/>
      <c r="D240" s="1355"/>
      <c r="E240" s="1361"/>
      <c r="F240" s="1364"/>
      <c r="G240" s="1367"/>
      <c r="H240" s="1382"/>
      <c r="I240" s="1364"/>
      <c r="J240" s="1364"/>
      <c r="K240" s="86"/>
      <c r="L240" s="81"/>
      <c r="M240" s="83"/>
      <c r="N240" s="10"/>
      <c r="O240" s="10"/>
      <c r="P240" s="10"/>
      <c r="Q240" s="10"/>
      <c r="R240" s="86"/>
      <c r="S240" s="1370"/>
      <c r="T240" s="1370"/>
      <c r="U240" s="1351"/>
      <c r="V240" s="1393"/>
      <c r="W240" s="1376"/>
      <c r="X240" s="1349"/>
      <c r="Y240" s="53">
        <f>IF(L240=L239,0,IF(L240=L238,0,IF(L240=L237,0,IF(L240=L236,0,IF(L240=L235,0,IF(L240=L234,0,IF(L240=L233,0,1)))))))</f>
        <v>0</v>
      </c>
      <c r="Z240" s="53" t="s">
        <v>176</v>
      </c>
      <c r="AA240" s="53" t="str">
        <f t="shared" si="5"/>
        <v>?</v>
      </c>
      <c r="AB240" s="53">
        <f>IF(M240=M239,0,IF(M240=M238,0,IF(M240=M237,0,IF(M240=M236,0,IF(M240=M235,0,IF(M240=M234,0,IF(M240=M233,0,1)))))))</f>
        <v>0</v>
      </c>
      <c r="AC240" s="417">
        <f t="shared" si="15"/>
        <v>0</v>
      </c>
      <c r="AD240" s="20"/>
    </row>
    <row r="241" spans="1:30" ht="15" customHeight="1" thickTop="1" thickBot="1">
      <c r="A241" s="1352"/>
      <c r="B241" s="1353"/>
      <c r="C241" s="1356"/>
      <c r="D241" s="1353"/>
      <c r="E241" s="1359"/>
      <c r="F241" s="1362"/>
      <c r="G241" s="1365"/>
      <c r="H241" s="297"/>
      <c r="I241" s="1362"/>
      <c r="J241" s="1362"/>
      <c r="K241" s="87"/>
      <c r="L241" s="73"/>
      <c r="M241" s="73"/>
      <c r="N241" s="11"/>
      <c r="O241" s="11"/>
      <c r="P241" s="11"/>
      <c r="Q241" s="11"/>
      <c r="R241" s="87"/>
      <c r="S241" s="1368">
        <f>SUM(N241:R248)</f>
        <v>0</v>
      </c>
      <c r="T241" s="1368">
        <f>IF(S241&gt;0,18,0)</f>
        <v>0</v>
      </c>
      <c r="U241" s="1371">
        <f>IF(S241&lt;=18,0,S241-T241)</f>
        <v>0</v>
      </c>
      <c r="V241" s="1373">
        <f>IF(S241&lt;T241,S241,T241)/IF(T241=0,1,T241)</f>
        <v>0</v>
      </c>
      <c r="W241" s="1374" t="str">
        <f>IF(V241=1,"pe",IF(V241&gt;0,"ne",""))</f>
        <v/>
      </c>
      <c r="X241" s="1349"/>
      <c r="Y241" s="53">
        <v>1</v>
      </c>
      <c r="Z241" s="53" t="s">
        <v>176</v>
      </c>
      <c r="AA241" s="53" t="str">
        <f t="shared" si="5"/>
        <v>?</v>
      </c>
      <c r="AB241" s="53">
        <v>1</v>
      </c>
      <c r="AC241" s="417">
        <f>C241</f>
        <v>0</v>
      </c>
      <c r="AD241" s="20"/>
    </row>
    <row r="242" spans="1:30" ht="15" customHeight="1" thickTop="1" thickBot="1">
      <c r="A242" s="1352"/>
      <c r="B242" s="1354"/>
      <c r="C242" s="1357"/>
      <c r="D242" s="1354"/>
      <c r="E242" s="1360"/>
      <c r="F242" s="1363"/>
      <c r="G242" s="1366"/>
      <c r="H242" s="1381"/>
      <c r="I242" s="1363"/>
      <c r="J242" s="1363"/>
      <c r="K242" s="88"/>
      <c r="L242" s="81"/>
      <c r="M242" s="81"/>
      <c r="N242" s="9"/>
      <c r="O242" s="9"/>
      <c r="P242" s="9"/>
      <c r="Q242" s="9"/>
      <c r="R242" s="88"/>
      <c r="S242" s="1369"/>
      <c r="T242" s="1369"/>
      <c r="U242" s="1372"/>
      <c r="V242" s="1373"/>
      <c r="W242" s="1375"/>
      <c r="X242" s="1349"/>
      <c r="Y242" s="53">
        <f>IF(L242=L241,0,1)</f>
        <v>0</v>
      </c>
      <c r="Z242" s="53" t="s">
        <v>176</v>
      </c>
      <c r="AA242" s="53" t="str">
        <f t="shared" si="5"/>
        <v>?</v>
      </c>
      <c r="AB242" s="53">
        <f>IF(M242=M241,0,1)</f>
        <v>0</v>
      </c>
      <c r="AC242" s="417">
        <f t="shared" ref="AC242:AC248" si="16">AC241</f>
        <v>0</v>
      </c>
      <c r="AD242" s="20"/>
    </row>
    <row r="243" spans="1:30" ht="15" customHeight="1" thickTop="1" thickBot="1">
      <c r="A243" s="1352"/>
      <c r="B243" s="1354"/>
      <c r="C243" s="1357"/>
      <c r="D243" s="1354"/>
      <c r="E243" s="1360"/>
      <c r="F243" s="1363"/>
      <c r="G243" s="1366"/>
      <c r="H243" s="1381"/>
      <c r="I243" s="1363"/>
      <c r="J243" s="1363"/>
      <c r="K243" s="88"/>
      <c r="L243" s="81"/>
      <c r="M243" s="81"/>
      <c r="N243" s="9"/>
      <c r="O243" s="9"/>
      <c r="P243" s="9"/>
      <c r="Q243" s="9"/>
      <c r="R243" s="88"/>
      <c r="S243" s="1369"/>
      <c r="T243" s="1369"/>
      <c r="U243" s="1372"/>
      <c r="V243" s="1373"/>
      <c r="W243" s="1375"/>
      <c r="X243" s="1349"/>
      <c r="Y243" s="53">
        <f>IF(L243=L242,0,IF(L243=L241,0,1))</f>
        <v>0</v>
      </c>
      <c r="Z243" s="53" t="s">
        <v>176</v>
      </c>
      <c r="AA243" s="53" t="str">
        <f t="shared" si="5"/>
        <v>?</v>
      </c>
      <c r="AB243" s="53">
        <f>IF(M243=M242,0,IF(M243=M241,0,1))</f>
        <v>0</v>
      </c>
      <c r="AC243" s="417">
        <f t="shared" si="16"/>
        <v>0</v>
      </c>
      <c r="AD243" s="20"/>
    </row>
    <row r="244" spans="1:30" ht="15" customHeight="1" thickTop="1" thickBot="1">
      <c r="A244" s="1352"/>
      <c r="B244" s="1354"/>
      <c r="C244" s="1357"/>
      <c r="D244" s="1354"/>
      <c r="E244" s="1360"/>
      <c r="F244" s="1363"/>
      <c r="G244" s="1366"/>
      <c r="H244" s="1381"/>
      <c r="I244" s="1363"/>
      <c r="J244" s="1363"/>
      <c r="K244" s="88"/>
      <c r="L244" s="81"/>
      <c r="M244" s="81"/>
      <c r="N244" s="9"/>
      <c r="O244" s="9"/>
      <c r="P244" s="9"/>
      <c r="Q244" s="9"/>
      <c r="R244" s="88"/>
      <c r="S244" s="1369"/>
      <c r="T244" s="1369"/>
      <c r="U244" s="1372"/>
      <c r="V244" s="1373"/>
      <c r="W244" s="1375"/>
      <c r="X244" s="1349"/>
      <c r="Y244" s="53">
        <f>IF(L244=L243,0,IF(L244=L242,0,IF(L244=L241,0,1)))</f>
        <v>0</v>
      </c>
      <c r="Z244" s="53" t="s">
        <v>176</v>
      </c>
      <c r="AA244" s="53" t="str">
        <f t="shared" si="5"/>
        <v>?</v>
      </c>
      <c r="AB244" s="53">
        <f>IF(M244=M243,0,IF(M244=M242,0,IF(M244=M241,0,1)))</f>
        <v>0</v>
      </c>
      <c r="AC244" s="417">
        <f t="shared" si="16"/>
        <v>0</v>
      </c>
      <c r="AD244" s="20"/>
    </row>
    <row r="245" spans="1:30" ht="15" customHeight="1" thickTop="1" thickBot="1">
      <c r="A245" s="1352"/>
      <c r="B245" s="1354"/>
      <c r="C245" s="1357"/>
      <c r="D245" s="1354"/>
      <c r="E245" s="1360"/>
      <c r="F245" s="1363"/>
      <c r="G245" s="1366"/>
      <c r="H245" s="1381"/>
      <c r="I245" s="1363"/>
      <c r="J245" s="1363"/>
      <c r="K245" s="88"/>
      <c r="L245" s="81"/>
      <c r="M245" s="81"/>
      <c r="N245" s="9"/>
      <c r="O245" s="9"/>
      <c r="P245" s="9"/>
      <c r="Q245" s="9"/>
      <c r="R245" s="88"/>
      <c r="S245" s="1369"/>
      <c r="T245" s="1369"/>
      <c r="U245" s="1372"/>
      <c r="V245" s="1373"/>
      <c r="W245" s="1375"/>
      <c r="X245" s="1349"/>
      <c r="Y245" s="53">
        <f>IF(L245=L244,0,IF(L245=L243,0,IF(L245=L242,0,IF(L245=L241,0,1))))</f>
        <v>0</v>
      </c>
      <c r="Z245" s="53" t="s">
        <v>176</v>
      </c>
      <c r="AA245" s="53" t="str">
        <f t="shared" si="5"/>
        <v>?</v>
      </c>
      <c r="AB245" s="53">
        <f>IF(M245=M244,0,IF(M245=M243,0,IF(M245=M242,0,IF(M245=M241,0,1))))</f>
        <v>0</v>
      </c>
      <c r="AC245" s="417">
        <f t="shared" si="16"/>
        <v>0</v>
      </c>
      <c r="AD245" s="20"/>
    </row>
    <row r="246" spans="1:30" ht="15" customHeight="1" thickTop="1" thickBot="1">
      <c r="A246" s="1352"/>
      <c r="B246" s="1354"/>
      <c r="C246" s="1357"/>
      <c r="D246" s="1354"/>
      <c r="E246" s="1360"/>
      <c r="F246" s="1363"/>
      <c r="G246" s="1366"/>
      <c r="H246" s="1381"/>
      <c r="I246" s="1363"/>
      <c r="J246" s="1363"/>
      <c r="K246" s="88"/>
      <c r="L246" s="81"/>
      <c r="M246" s="81"/>
      <c r="N246" s="9"/>
      <c r="O246" s="9"/>
      <c r="P246" s="9"/>
      <c r="Q246" s="9"/>
      <c r="R246" s="88"/>
      <c r="S246" s="1369"/>
      <c r="T246" s="1369"/>
      <c r="U246" s="1350" t="str">
        <f>IF(U241&gt;9,"Błąd","")</f>
        <v/>
      </c>
      <c r="V246" s="1373"/>
      <c r="W246" s="1375"/>
      <c r="X246" s="1349"/>
      <c r="Y246" s="53">
        <f>IF(L246=L245,0,IF(L246=L244,0,IF(L246=L243,0,IF(L246=L242,0,IF(L246=L241,0,1)))))</f>
        <v>0</v>
      </c>
      <c r="Z246" s="53" t="s">
        <v>176</v>
      </c>
      <c r="AA246" s="53" t="str">
        <f t="shared" si="5"/>
        <v>?</v>
      </c>
      <c r="AB246" s="53">
        <f>IF(M246=M245,0,IF(M246=M244,0,IF(M246=M243,0,IF(M246=M242,0,IF(M246=M241,0,1)))))</f>
        <v>0</v>
      </c>
      <c r="AC246" s="417">
        <f t="shared" si="16"/>
        <v>0</v>
      </c>
      <c r="AD246" s="20"/>
    </row>
    <row r="247" spans="1:30" ht="15" customHeight="1" thickTop="1" thickBot="1">
      <c r="A247" s="1352"/>
      <c r="B247" s="1354"/>
      <c r="C247" s="1357"/>
      <c r="D247" s="1354"/>
      <c r="E247" s="1360"/>
      <c r="F247" s="1363"/>
      <c r="G247" s="1366"/>
      <c r="H247" s="1381"/>
      <c r="I247" s="1363"/>
      <c r="J247" s="1363"/>
      <c r="K247" s="88"/>
      <c r="L247" s="81"/>
      <c r="M247" s="81"/>
      <c r="N247" s="9"/>
      <c r="O247" s="9"/>
      <c r="P247" s="9"/>
      <c r="Q247" s="9"/>
      <c r="R247" s="88"/>
      <c r="S247" s="1369"/>
      <c r="T247" s="1369"/>
      <c r="U247" s="1350"/>
      <c r="V247" s="1373"/>
      <c r="W247" s="1375"/>
      <c r="X247" s="1349"/>
      <c r="Y247" s="53">
        <f>IF(L247=L246,0,IF(L247=L245,0,IF(L247=L244,0,IF(L247=L243,0,IF(L247=L242,0,IF(L247=L241,0,1))))))</f>
        <v>0</v>
      </c>
      <c r="Z247" s="53" t="s">
        <v>176</v>
      </c>
      <c r="AA247" s="53" t="str">
        <f t="shared" si="5"/>
        <v>?</v>
      </c>
      <c r="AB247" s="53">
        <f>IF(M247=M246,0,IF(M247=M245,0,IF(M247=M244,0,IF(M247=M243,0,IF(M247=M242,0,IF(M247=M241,0,1))))))</f>
        <v>0</v>
      </c>
      <c r="AC247" s="417">
        <f t="shared" si="16"/>
        <v>0</v>
      </c>
      <c r="AD247" s="20"/>
    </row>
    <row r="248" spans="1:30" ht="15" customHeight="1" thickTop="1" thickBot="1">
      <c r="A248" s="1352"/>
      <c r="B248" s="1355"/>
      <c r="C248" s="1358"/>
      <c r="D248" s="1355"/>
      <c r="E248" s="1361"/>
      <c r="F248" s="1364"/>
      <c r="G248" s="1367"/>
      <c r="H248" s="1382"/>
      <c r="I248" s="1364"/>
      <c r="J248" s="1364"/>
      <c r="K248" s="86"/>
      <c r="L248" s="81"/>
      <c r="M248" s="83"/>
      <c r="N248" s="10"/>
      <c r="O248" s="10"/>
      <c r="P248" s="10"/>
      <c r="Q248" s="10"/>
      <c r="R248" s="86"/>
      <c r="S248" s="1370"/>
      <c r="T248" s="1370"/>
      <c r="U248" s="1351"/>
      <c r="V248" s="1373"/>
      <c r="W248" s="1376"/>
      <c r="X248" s="1349"/>
      <c r="Y248" s="53">
        <f>IF(L248=L247,0,IF(L248=L246,0,IF(L248=L245,0,IF(L248=L244,0,IF(L248=L243,0,IF(L248=L242,0,IF(L248=L241,0,1)))))))</f>
        <v>0</v>
      </c>
      <c r="Z248" s="53" t="s">
        <v>176</v>
      </c>
      <c r="AA248" s="53" t="str">
        <f t="shared" si="5"/>
        <v>?</v>
      </c>
      <c r="AB248" s="53">
        <f>IF(M248=M247,0,IF(M248=M246,0,IF(M248=M245,0,IF(M248=M244,0,IF(M248=M243,0,IF(M248=M242,0,IF(M248=M241,0,1)))))))</f>
        <v>0</v>
      </c>
      <c r="AC248" s="417">
        <f t="shared" si="16"/>
        <v>0</v>
      </c>
      <c r="AD248" s="20"/>
    </row>
    <row r="249" spans="1:30" ht="15" customHeight="1" thickTop="1" thickBot="1">
      <c r="A249" s="1352"/>
      <c r="B249" s="1353"/>
      <c r="C249" s="1356"/>
      <c r="D249" s="1353"/>
      <c r="E249" s="1359"/>
      <c r="F249" s="1362"/>
      <c r="G249" s="1365"/>
      <c r="H249" s="297"/>
      <c r="I249" s="1362"/>
      <c r="J249" s="1362"/>
      <c r="K249" s="87"/>
      <c r="L249" s="73"/>
      <c r="M249" s="73"/>
      <c r="N249" s="11"/>
      <c r="O249" s="11"/>
      <c r="P249" s="11"/>
      <c r="Q249" s="11"/>
      <c r="R249" s="87"/>
      <c r="S249" s="1368">
        <f>SUM(N249:R256)</f>
        <v>0</v>
      </c>
      <c r="T249" s="1368">
        <f>IF(S249&gt;0,18,0)</f>
        <v>0</v>
      </c>
      <c r="U249" s="1371">
        <f>IF(S249&lt;=18,0,S249-T249)</f>
        <v>0</v>
      </c>
      <c r="V249" s="1373">
        <f>IF(S249&lt;T249,S249,T249)/IF(T249=0,1,T249)</f>
        <v>0</v>
      </c>
      <c r="W249" s="1374" t="str">
        <f>IF(V249=1,"pe",IF(V249&gt;0,"ne",""))</f>
        <v/>
      </c>
      <c r="X249" s="1349"/>
      <c r="Y249" s="53">
        <v>1</v>
      </c>
      <c r="Z249" s="53" t="s">
        <v>176</v>
      </c>
      <c r="AA249" s="53" t="str">
        <f t="shared" si="5"/>
        <v>?</v>
      </c>
      <c r="AB249" s="53">
        <v>1</v>
      </c>
      <c r="AC249" s="417">
        <f>C249</f>
        <v>0</v>
      </c>
      <c r="AD249" s="20"/>
    </row>
    <row r="250" spans="1:30" ht="15" customHeight="1" thickTop="1" thickBot="1">
      <c r="A250" s="1352"/>
      <c r="B250" s="1354"/>
      <c r="C250" s="1357"/>
      <c r="D250" s="1354"/>
      <c r="E250" s="1360"/>
      <c r="F250" s="1363"/>
      <c r="G250" s="1366"/>
      <c r="H250" s="1381"/>
      <c r="I250" s="1363"/>
      <c r="J250" s="1363"/>
      <c r="K250" s="88"/>
      <c r="L250" s="81"/>
      <c r="M250" s="81"/>
      <c r="N250" s="9"/>
      <c r="O250" s="9"/>
      <c r="P250" s="9"/>
      <c r="Q250" s="9"/>
      <c r="R250" s="88"/>
      <c r="S250" s="1369"/>
      <c r="T250" s="1369"/>
      <c r="U250" s="1372"/>
      <c r="V250" s="1373"/>
      <c r="W250" s="1375"/>
      <c r="X250" s="1349"/>
      <c r="Y250" s="53">
        <f>IF(L250=L249,0,1)</f>
        <v>0</v>
      </c>
      <c r="Z250" s="53" t="s">
        <v>176</v>
      </c>
      <c r="AA250" s="53" t="str">
        <f t="shared" si="5"/>
        <v>?</v>
      </c>
      <c r="AB250" s="53">
        <f>IF(M250=M249,0,1)</f>
        <v>0</v>
      </c>
      <c r="AC250" s="417">
        <f t="shared" ref="AC250:AC256" si="17">AC249</f>
        <v>0</v>
      </c>
      <c r="AD250" s="20"/>
    </row>
    <row r="251" spans="1:30" ht="15" customHeight="1" thickTop="1" thickBot="1">
      <c r="A251" s="1352"/>
      <c r="B251" s="1354"/>
      <c r="C251" s="1357"/>
      <c r="D251" s="1354"/>
      <c r="E251" s="1360"/>
      <c r="F251" s="1363"/>
      <c r="G251" s="1366"/>
      <c r="H251" s="1381"/>
      <c r="I251" s="1363"/>
      <c r="J251" s="1363"/>
      <c r="K251" s="88"/>
      <c r="L251" s="81"/>
      <c r="M251" s="81"/>
      <c r="N251" s="9"/>
      <c r="O251" s="9"/>
      <c r="P251" s="9"/>
      <c r="Q251" s="9"/>
      <c r="R251" s="88"/>
      <c r="S251" s="1369"/>
      <c r="T251" s="1369"/>
      <c r="U251" s="1372"/>
      <c r="V251" s="1373"/>
      <c r="W251" s="1375"/>
      <c r="X251" s="1349"/>
      <c r="Y251" s="53">
        <f>IF(L251=L250,0,IF(L251=L249,0,1))</f>
        <v>0</v>
      </c>
      <c r="Z251" s="53" t="s">
        <v>176</v>
      </c>
      <c r="AA251" s="53" t="str">
        <f t="shared" si="5"/>
        <v>?</v>
      </c>
      <c r="AB251" s="53">
        <f>IF(M251=M250,0,IF(M251=M249,0,1))</f>
        <v>0</v>
      </c>
      <c r="AC251" s="417">
        <f t="shared" si="17"/>
        <v>0</v>
      </c>
      <c r="AD251" s="20"/>
    </row>
    <row r="252" spans="1:30" ht="15" customHeight="1" thickTop="1" thickBot="1">
      <c r="A252" s="1352"/>
      <c r="B252" s="1354"/>
      <c r="C252" s="1357"/>
      <c r="D252" s="1354"/>
      <c r="E252" s="1360"/>
      <c r="F252" s="1363"/>
      <c r="G252" s="1366"/>
      <c r="H252" s="1381"/>
      <c r="I252" s="1363"/>
      <c r="J252" s="1363"/>
      <c r="K252" s="88"/>
      <c r="L252" s="81"/>
      <c r="M252" s="81"/>
      <c r="N252" s="9"/>
      <c r="O252" s="9"/>
      <c r="P252" s="9"/>
      <c r="Q252" s="9"/>
      <c r="R252" s="88"/>
      <c r="S252" s="1369"/>
      <c r="T252" s="1369"/>
      <c r="U252" s="1372"/>
      <c r="V252" s="1373"/>
      <c r="W252" s="1375"/>
      <c r="X252" s="1349"/>
      <c r="Y252" s="53">
        <f>IF(L252=L251,0,IF(L252=L250,0,IF(L252=L249,0,1)))</f>
        <v>0</v>
      </c>
      <c r="Z252" s="53" t="s">
        <v>176</v>
      </c>
      <c r="AA252" s="53" t="str">
        <f t="shared" si="5"/>
        <v>?</v>
      </c>
      <c r="AB252" s="53">
        <f>IF(M252=M251,0,IF(M252=M250,0,IF(M252=M249,0,1)))</f>
        <v>0</v>
      </c>
      <c r="AC252" s="417">
        <f t="shared" si="17"/>
        <v>0</v>
      </c>
      <c r="AD252" s="20"/>
    </row>
    <row r="253" spans="1:30" ht="15" customHeight="1" thickTop="1" thickBot="1">
      <c r="A253" s="1352"/>
      <c r="B253" s="1354"/>
      <c r="C253" s="1357"/>
      <c r="D253" s="1354"/>
      <c r="E253" s="1360"/>
      <c r="F253" s="1363"/>
      <c r="G253" s="1366"/>
      <c r="H253" s="1381"/>
      <c r="I253" s="1363"/>
      <c r="J253" s="1363"/>
      <c r="K253" s="88"/>
      <c r="L253" s="81"/>
      <c r="M253" s="81"/>
      <c r="N253" s="9"/>
      <c r="O253" s="9"/>
      <c r="P253" s="9"/>
      <c r="Q253" s="9"/>
      <c r="R253" s="88"/>
      <c r="S253" s="1369"/>
      <c r="T253" s="1369"/>
      <c r="U253" s="1372"/>
      <c r="V253" s="1373"/>
      <c r="W253" s="1375"/>
      <c r="X253" s="1349"/>
      <c r="Y253" s="53">
        <f>IF(L253=L252,0,IF(L253=L251,0,IF(L253=L250,0,IF(L253=L249,0,1))))</f>
        <v>0</v>
      </c>
      <c r="Z253" s="53" t="s">
        <v>176</v>
      </c>
      <c r="AA253" s="53" t="str">
        <f t="shared" si="5"/>
        <v>?</v>
      </c>
      <c r="AB253" s="53">
        <f>IF(M253=M252,0,IF(M253=M251,0,IF(M253=M250,0,IF(M253=M249,0,1))))</f>
        <v>0</v>
      </c>
      <c r="AC253" s="417">
        <f t="shared" si="17"/>
        <v>0</v>
      </c>
      <c r="AD253" s="20"/>
    </row>
    <row r="254" spans="1:30" ht="15" customHeight="1" thickTop="1" thickBot="1">
      <c r="A254" s="1352"/>
      <c r="B254" s="1354"/>
      <c r="C254" s="1357"/>
      <c r="D254" s="1354"/>
      <c r="E254" s="1360"/>
      <c r="F254" s="1363"/>
      <c r="G254" s="1366"/>
      <c r="H254" s="1381"/>
      <c r="I254" s="1363"/>
      <c r="J254" s="1363"/>
      <c r="K254" s="88"/>
      <c r="L254" s="81"/>
      <c r="M254" s="81"/>
      <c r="N254" s="9"/>
      <c r="O254" s="9"/>
      <c r="P254" s="9"/>
      <c r="Q254" s="9"/>
      <c r="R254" s="88"/>
      <c r="S254" s="1369"/>
      <c r="T254" s="1369"/>
      <c r="U254" s="1350" t="str">
        <f>IF(U249&gt;9,"Błąd","")</f>
        <v/>
      </c>
      <c r="V254" s="1373"/>
      <c r="W254" s="1375"/>
      <c r="X254" s="1349"/>
      <c r="Y254" s="53">
        <f>IF(L254=L253,0,IF(L254=L252,0,IF(L254=L251,0,IF(L254=L250,0,IF(L254=L249,0,1)))))</f>
        <v>0</v>
      </c>
      <c r="Z254" s="53" t="s">
        <v>176</v>
      </c>
      <c r="AA254" s="53" t="str">
        <f t="shared" si="5"/>
        <v>?</v>
      </c>
      <c r="AB254" s="53">
        <f>IF(M254=M253,0,IF(M254=M252,0,IF(M254=M251,0,IF(M254=M250,0,IF(M254=M249,0,1)))))</f>
        <v>0</v>
      </c>
      <c r="AC254" s="417">
        <f t="shared" si="17"/>
        <v>0</v>
      </c>
      <c r="AD254" s="20"/>
    </row>
    <row r="255" spans="1:30" ht="15" customHeight="1" thickTop="1" thickBot="1">
      <c r="A255" s="1352"/>
      <c r="B255" s="1354"/>
      <c r="C255" s="1357"/>
      <c r="D255" s="1354"/>
      <c r="E255" s="1360"/>
      <c r="F255" s="1363"/>
      <c r="G255" s="1366"/>
      <c r="H255" s="1381"/>
      <c r="I255" s="1363"/>
      <c r="J255" s="1363"/>
      <c r="K255" s="88"/>
      <c r="L255" s="81"/>
      <c r="M255" s="81"/>
      <c r="N255" s="9"/>
      <c r="O255" s="9"/>
      <c r="P255" s="9"/>
      <c r="Q255" s="9"/>
      <c r="R255" s="88"/>
      <c r="S255" s="1369"/>
      <c r="T255" s="1369"/>
      <c r="U255" s="1350"/>
      <c r="V255" s="1373"/>
      <c r="W255" s="1375"/>
      <c r="X255" s="1349"/>
      <c r="Y255" s="53">
        <f>IF(L255=L254,0,IF(L255=L253,0,IF(L255=L252,0,IF(L255=L251,0,IF(L255=L250,0,IF(L255=L249,0,1))))))</f>
        <v>0</v>
      </c>
      <c r="Z255" s="53" t="s">
        <v>176</v>
      </c>
      <c r="AA255" s="53" t="str">
        <f t="shared" si="5"/>
        <v>?</v>
      </c>
      <c r="AB255" s="53">
        <f>IF(M255=M254,0,IF(M255=M253,0,IF(M255=M252,0,IF(M255=M251,0,IF(M255=M250,0,IF(M255=M249,0,1))))))</f>
        <v>0</v>
      </c>
      <c r="AC255" s="417">
        <f t="shared" si="17"/>
        <v>0</v>
      </c>
      <c r="AD255" s="20"/>
    </row>
    <row r="256" spans="1:30" ht="15" customHeight="1" thickTop="1" thickBot="1">
      <c r="A256" s="1352"/>
      <c r="B256" s="1355"/>
      <c r="C256" s="1358"/>
      <c r="D256" s="1355"/>
      <c r="E256" s="1361"/>
      <c r="F256" s="1364"/>
      <c r="G256" s="1367"/>
      <c r="H256" s="1382"/>
      <c r="I256" s="1364"/>
      <c r="J256" s="1364"/>
      <c r="K256" s="86"/>
      <c r="L256" s="81"/>
      <c r="M256" s="83"/>
      <c r="N256" s="10"/>
      <c r="O256" s="10"/>
      <c r="P256" s="10"/>
      <c r="Q256" s="10"/>
      <c r="R256" s="86"/>
      <c r="S256" s="1370"/>
      <c r="T256" s="1370"/>
      <c r="U256" s="1351"/>
      <c r="V256" s="1373"/>
      <c r="W256" s="1376"/>
      <c r="X256" s="1349"/>
      <c r="Y256" s="53">
        <f>IF(L256=L255,0,IF(L256=L254,0,IF(L256=L253,0,IF(L256=L252,0,IF(L256=L251,0,IF(L256=L250,0,IF(L256=L249,0,1)))))))</f>
        <v>0</v>
      </c>
      <c r="Z256" s="53" t="s">
        <v>176</v>
      </c>
      <c r="AA256" s="53" t="str">
        <f t="shared" si="5"/>
        <v>?</v>
      </c>
      <c r="AB256" s="53">
        <f>IF(M256=M255,0,IF(M256=M254,0,IF(M256=M253,0,IF(M256=M252,0,IF(M256=M251,0,IF(M256=M250,0,IF(M256=M249,0,1)))))))</f>
        <v>0</v>
      </c>
      <c r="AC256" s="417">
        <f t="shared" si="17"/>
        <v>0</v>
      </c>
      <c r="AD256" s="20"/>
    </row>
    <row r="257" spans="1:30" ht="15" customHeight="1" thickTop="1" thickBot="1">
      <c r="A257" s="1352"/>
      <c r="B257" s="1353"/>
      <c r="C257" s="1356"/>
      <c r="D257" s="1353"/>
      <c r="E257" s="1359"/>
      <c r="F257" s="1362"/>
      <c r="G257" s="1365"/>
      <c r="H257" s="297"/>
      <c r="I257" s="1362"/>
      <c r="J257" s="1362"/>
      <c r="K257" s="87"/>
      <c r="L257" s="73"/>
      <c r="M257" s="73"/>
      <c r="N257" s="11"/>
      <c r="O257" s="11"/>
      <c r="P257" s="11"/>
      <c r="Q257" s="11"/>
      <c r="R257" s="87"/>
      <c r="S257" s="1368">
        <f>SUM(N257:R264)</f>
        <v>0</v>
      </c>
      <c r="T257" s="1368">
        <f>IF(S257&gt;0,18,0)</f>
        <v>0</v>
      </c>
      <c r="U257" s="1371">
        <f>IF(S257&lt;=18,0,S257-T257)</f>
        <v>0</v>
      </c>
      <c r="V257" s="1373">
        <f>IF(S257&lt;T257,S257,T257)/IF(T257=0,1,T257)</f>
        <v>0</v>
      </c>
      <c r="W257" s="1374" t="str">
        <f>IF(V257=1,"pe",IF(V257&gt;0,"ne",""))</f>
        <v/>
      </c>
      <c r="X257" s="1349"/>
      <c r="Y257" s="53">
        <v>1</v>
      </c>
      <c r="Z257" s="53" t="s">
        <v>176</v>
      </c>
      <c r="AA257" s="53" t="str">
        <f t="shared" si="5"/>
        <v>?</v>
      </c>
      <c r="AB257" s="53">
        <v>1</v>
      </c>
      <c r="AC257" s="417">
        <f>C257</f>
        <v>0</v>
      </c>
      <c r="AD257" s="20"/>
    </row>
    <row r="258" spans="1:30" ht="15" customHeight="1" thickTop="1" thickBot="1">
      <c r="A258" s="1352"/>
      <c r="B258" s="1354"/>
      <c r="C258" s="1357"/>
      <c r="D258" s="1354"/>
      <c r="E258" s="1360"/>
      <c r="F258" s="1363"/>
      <c r="G258" s="1366"/>
      <c r="H258" s="1381"/>
      <c r="I258" s="1363"/>
      <c r="J258" s="1363"/>
      <c r="K258" s="88"/>
      <c r="L258" s="81"/>
      <c r="M258" s="81"/>
      <c r="N258" s="9"/>
      <c r="O258" s="9"/>
      <c r="P258" s="9"/>
      <c r="Q258" s="9"/>
      <c r="R258" s="88"/>
      <c r="S258" s="1369"/>
      <c r="T258" s="1369"/>
      <c r="U258" s="1372"/>
      <c r="V258" s="1373"/>
      <c r="W258" s="1375"/>
      <c r="X258" s="1349"/>
      <c r="Y258" s="53">
        <f>IF(L258=L257,0,1)</f>
        <v>0</v>
      </c>
      <c r="Z258" s="53" t="s">
        <v>176</v>
      </c>
      <c r="AA258" s="53" t="str">
        <f t="shared" si="5"/>
        <v>?</v>
      </c>
      <c r="AB258" s="53">
        <f>IF(M258=M257,0,1)</f>
        <v>0</v>
      </c>
      <c r="AC258" s="417">
        <f t="shared" ref="AC258:AC264" si="18">AC257</f>
        <v>0</v>
      </c>
      <c r="AD258" s="20"/>
    </row>
    <row r="259" spans="1:30" ht="15" customHeight="1" thickTop="1" thickBot="1">
      <c r="A259" s="1352"/>
      <c r="B259" s="1354"/>
      <c r="C259" s="1357"/>
      <c r="D259" s="1354"/>
      <c r="E259" s="1360"/>
      <c r="F259" s="1363"/>
      <c r="G259" s="1366"/>
      <c r="H259" s="1381"/>
      <c r="I259" s="1363"/>
      <c r="J259" s="1363"/>
      <c r="K259" s="88"/>
      <c r="L259" s="81"/>
      <c r="M259" s="81"/>
      <c r="N259" s="9"/>
      <c r="O259" s="9"/>
      <c r="P259" s="9"/>
      <c r="Q259" s="9"/>
      <c r="R259" s="88"/>
      <c r="S259" s="1369"/>
      <c r="T259" s="1369"/>
      <c r="U259" s="1372"/>
      <c r="V259" s="1373"/>
      <c r="W259" s="1375"/>
      <c r="X259" s="1349"/>
      <c r="Y259" s="53">
        <f>IF(L259=L258,0,IF(L259=L257,0,1))</f>
        <v>0</v>
      </c>
      <c r="Z259" s="53" t="s">
        <v>176</v>
      </c>
      <c r="AA259" s="53" t="str">
        <f t="shared" si="5"/>
        <v>?</v>
      </c>
      <c r="AB259" s="53">
        <f>IF(M259=M258,0,IF(M259=M257,0,1))</f>
        <v>0</v>
      </c>
      <c r="AC259" s="417">
        <f t="shared" si="18"/>
        <v>0</v>
      </c>
      <c r="AD259" s="20"/>
    </row>
    <row r="260" spans="1:30" ht="15" customHeight="1" thickTop="1" thickBot="1">
      <c r="A260" s="1352"/>
      <c r="B260" s="1354"/>
      <c r="C260" s="1357"/>
      <c r="D260" s="1354"/>
      <c r="E260" s="1360"/>
      <c r="F260" s="1363"/>
      <c r="G260" s="1366"/>
      <c r="H260" s="1381"/>
      <c r="I260" s="1363"/>
      <c r="J260" s="1363"/>
      <c r="K260" s="88"/>
      <c r="L260" s="81"/>
      <c r="M260" s="81"/>
      <c r="N260" s="9"/>
      <c r="O260" s="9"/>
      <c r="P260" s="9"/>
      <c r="Q260" s="9"/>
      <c r="R260" s="88"/>
      <c r="S260" s="1369"/>
      <c r="T260" s="1369"/>
      <c r="U260" s="1372"/>
      <c r="V260" s="1373"/>
      <c r="W260" s="1375"/>
      <c r="X260" s="1349"/>
      <c r="Y260" s="53">
        <f>IF(L260=L259,0,IF(L260=L258,0,IF(L260=L257,0,1)))</f>
        <v>0</v>
      </c>
      <c r="Z260" s="53" t="s">
        <v>176</v>
      </c>
      <c r="AA260" s="53" t="str">
        <f t="shared" si="5"/>
        <v>?</v>
      </c>
      <c r="AB260" s="53">
        <f>IF(M260=M259,0,IF(M260=M258,0,IF(M260=M257,0,1)))</f>
        <v>0</v>
      </c>
      <c r="AC260" s="417">
        <f t="shared" si="18"/>
        <v>0</v>
      </c>
      <c r="AD260" s="20"/>
    </row>
    <row r="261" spans="1:30" ht="15" customHeight="1" thickTop="1" thickBot="1">
      <c r="A261" s="1352"/>
      <c r="B261" s="1354"/>
      <c r="C261" s="1357"/>
      <c r="D261" s="1354"/>
      <c r="E261" s="1360"/>
      <c r="F261" s="1363"/>
      <c r="G261" s="1366"/>
      <c r="H261" s="1381"/>
      <c r="I261" s="1363"/>
      <c r="J261" s="1363"/>
      <c r="K261" s="88"/>
      <c r="L261" s="81"/>
      <c r="M261" s="81"/>
      <c r="N261" s="9"/>
      <c r="O261" s="9"/>
      <c r="P261" s="9"/>
      <c r="Q261" s="9"/>
      <c r="R261" s="88"/>
      <c r="S261" s="1369"/>
      <c r="T261" s="1369"/>
      <c r="U261" s="1372"/>
      <c r="V261" s="1373"/>
      <c r="W261" s="1375"/>
      <c r="X261" s="1349"/>
      <c r="Y261" s="53">
        <f>IF(L261=L260,0,IF(L261=L259,0,IF(L261=L258,0,IF(L261=L257,0,1))))</f>
        <v>0</v>
      </c>
      <c r="Z261" s="53" t="s">
        <v>176</v>
      </c>
      <c r="AA261" s="53" t="str">
        <f t="shared" si="5"/>
        <v>?</v>
      </c>
      <c r="AB261" s="53">
        <f>IF(M261=M260,0,IF(M261=M259,0,IF(M261=M258,0,IF(M261=M257,0,1))))</f>
        <v>0</v>
      </c>
      <c r="AC261" s="417">
        <f t="shared" si="18"/>
        <v>0</v>
      </c>
      <c r="AD261" s="20"/>
    </row>
    <row r="262" spans="1:30" ht="15" customHeight="1" thickTop="1" thickBot="1">
      <c r="A262" s="1352"/>
      <c r="B262" s="1354"/>
      <c r="C262" s="1357"/>
      <c r="D262" s="1354"/>
      <c r="E262" s="1360"/>
      <c r="F262" s="1363"/>
      <c r="G262" s="1366"/>
      <c r="H262" s="1381"/>
      <c r="I262" s="1363"/>
      <c r="J262" s="1363"/>
      <c r="K262" s="88"/>
      <c r="L262" s="81"/>
      <c r="M262" s="81"/>
      <c r="N262" s="9"/>
      <c r="O262" s="9"/>
      <c r="P262" s="9"/>
      <c r="Q262" s="9"/>
      <c r="R262" s="88"/>
      <c r="S262" s="1369"/>
      <c r="T262" s="1369"/>
      <c r="U262" s="1350" t="str">
        <f>IF(U257&gt;9,"Błąd","")</f>
        <v/>
      </c>
      <c r="V262" s="1373"/>
      <c r="W262" s="1375"/>
      <c r="X262" s="1349"/>
      <c r="Y262" s="53">
        <f>IF(L262=L261,0,IF(L262=L260,0,IF(L262=L259,0,IF(L262=L258,0,IF(L262=L257,0,1)))))</f>
        <v>0</v>
      </c>
      <c r="Z262" s="53" t="s">
        <v>176</v>
      </c>
      <c r="AA262" s="53" t="str">
        <f t="shared" si="5"/>
        <v>?</v>
      </c>
      <c r="AB262" s="53">
        <f>IF(M262=M261,0,IF(M262=M260,0,IF(M262=M259,0,IF(M262=M258,0,IF(M262=M257,0,1)))))</f>
        <v>0</v>
      </c>
      <c r="AC262" s="417">
        <f t="shared" si="18"/>
        <v>0</v>
      </c>
      <c r="AD262" s="20"/>
    </row>
    <row r="263" spans="1:30" ht="15" customHeight="1" thickTop="1" thickBot="1">
      <c r="A263" s="1352"/>
      <c r="B263" s="1354"/>
      <c r="C263" s="1357"/>
      <c r="D263" s="1354"/>
      <c r="E263" s="1360"/>
      <c r="F263" s="1363"/>
      <c r="G263" s="1366"/>
      <c r="H263" s="1381"/>
      <c r="I263" s="1363"/>
      <c r="J263" s="1363"/>
      <c r="K263" s="88"/>
      <c r="L263" s="81"/>
      <c r="M263" s="81"/>
      <c r="N263" s="9"/>
      <c r="O263" s="9"/>
      <c r="P263" s="9"/>
      <c r="Q263" s="9"/>
      <c r="R263" s="88"/>
      <c r="S263" s="1369"/>
      <c r="T263" s="1369"/>
      <c r="U263" s="1350"/>
      <c r="V263" s="1373"/>
      <c r="W263" s="1375"/>
      <c r="X263" s="1349"/>
      <c r="Y263" s="53">
        <f>IF(L263=L262,0,IF(L263=L261,0,IF(L263=L260,0,IF(L263=L259,0,IF(L263=L258,0,IF(L263=L257,0,1))))))</f>
        <v>0</v>
      </c>
      <c r="Z263" s="53" t="s">
        <v>176</v>
      </c>
      <c r="AA263" s="53" t="str">
        <f t="shared" si="5"/>
        <v>?</v>
      </c>
      <c r="AB263" s="53">
        <f>IF(M263=M262,0,IF(M263=M261,0,IF(M263=M260,0,IF(M263=M259,0,IF(M263=M258,0,IF(M263=M257,0,1))))))</f>
        <v>0</v>
      </c>
      <c r="AC263" s="417">
        <f t="shared" si="18"/>
        <v>0</v>
      </c>
      <c r="AD263" s="20"/>
    </row>
    <row r="264" spans="1:30" ht="15" customHeight="1" thickTop="1" thickBot="1">
      <c r="A264" s="1352"/>
      <c r="B264" s="1355"/>
      <c r="C264" s="1358"/>
      <c r="D264" s="1355"/>
      <c r="E264" s="1361"/>
      <c r="F264" s="1364"/>
      <c r="G264" s="1367"/>
      <c r="H264" s="1382"/>
      <c r="I264" s="1364"/>
      <c r="J264" s="1364"/>
      <c r="K264" s="86"/>
      <c r="L264" s="81"/>
      <c r="M264" s="83"/>
      <c r="N264" s="10"/>
      <c r="O264" s="10"/>
      <c r="P264" s="10"/>
      <c r="Q264" s="10"/>
      <c r="R264" s="86"/>
      <c r="S264" s="1370"/>
      <c r="T264" s="1370"/>
      <c r="U264" s="1351"/>
      <c r="V264" s="1373"/>
      <c r="W264" s="1376"/>
      <c r="X264" s="1349"/>
      <c r="Y264" s="53">
        <f>IF(L264=L263,0,IF(L264=L262,0,IF(L264=L261,0,IF(L264=L260,0,IF(L264=L259,0,IF(L264=L258,0,IF(L264=L257,0,1)))))))</f>
        <v>0</v>
      </c>
      <c r="Z264" s="53" t="s">
        <v>176</v>
      </c>
      <c r="AA264" s="53" t="str">
        <f t="shared" si="5"/>
        <v>?</v>
      </c>
      <c r="AB264" s="53">
        <f>IF(M264=M263,0,IF(M264=M262,0,IF(M264=M261,0,IF(M264=M260,0,IF(M264=M259,0,IF(M264=M258,0,IF(M264=M257,0,1)))))))</f>
        <v>0</v>
      </c>
      <c r="AC264" s="417">
        <f t="shared" si="18"/>
        <v>0</v>
      </c>
      <c r="AD264" s="20"/>
    </row>
    <row r="265" spans="1:30" ht="15" customHeight="1" thickTop="1" thickBot="1">
      <c r="A265" s="1352"/>
      <c r="B265" s="1353"/>
      <c r="C265" s="1356"/>
      <c r="D265" s="1353"/>
      <c r="E265" s="1359"/>
      <c r="F265" s="1362"/>
      <c r="G265" s="1365"/>
      <c r="H265" s="297"/>
      <c r="I265" s="1362"/>
      <c r="J265" s="1362"/>
      <c r="K265" s="87"/>
      <c r="L265" s="73"/>
      <c r="M265" s="73"/>
      <c r="N265" s="11"/>
      <c r="O265" s="11"/>
      <c r="P265" s="11"/>
      <c r="Q265" s="11"/>
      <c r="R265" s="87"/>
      <c r="S265" s="1368">
        <f>SUM(N265:R272)</f>
        <v>0</v>
      </c>
      <c r="T265" s="1368">
        <f>IF(S265&gt;0,18,0)</f>
        <v>0</v>
      </c>
      <c r="U265" s="1371">
        <f>IF(S265&lt;=18,0,S265-T265)</f>
        <v>0</v>
      </c>
      <c r="V265" s="1373">
        <f>IF(S265&lt;T265,S265,T265)/IF(T265=0,1,T265)</f>
        <v>0</v>
      </c>
      <c r="W265" s="1374" t="str">
        <f>IF(V265=1,"pe",IF(V265&gt;0,"ne",""))</f>
        <v/>
      </c>
      <c r="X265" s="1349"/>
      <c r="Y265" s="53">
        <v>1</v>
      </c>
      <c r="Z265" s="53" t="s">
        <v>176</v>
      </c>
      <c r="AA265" s="53" t="str">
        <f t="shared" si="5"/>
        <v>?</v>
      </c>
      <c r="AB265" s="53">
        <v>1</v>
      </c>
      <c r="AC265" s="417">
        <f>C265</f>
        <v>0</v>
      </c>
      <c r="AD265" s="20"/>
    </row>
    <row r="266" spans="1:30" ht="15" customHeight="1" thickTop="1" thickBot="1">
      <c r="A266" s="1352"/>
      <c r="B266" s="1354"/>
      <c r="C266" s="1357"/>
      <c r="D266" s="1354"/>
      <c r="E266" s="1360"/>
      <c r="F266" s="1363"/>
      <c r="G266" s="1366"/>
      <c r="H266" s="1381"/>
      <c r="I266" s="1363"/>
      <c r="J266" s="1363"/>
      <c r="K266" s="88"/>
      <c r="L266" s="81"/>
      <c r="M266" s="81"/>
      <c r="N266" s="9"/>
      <c r="O266" s="9"/>
      <c r="P266" s="9"/>
      <c r="Q266" s="9"/>
      <c r="R266" s="88"/>
      <c r="S266" s="1369"/>
      <c r="T266" s="1369"/>
      <c r="U266" s="1372"/>
      <c r="V266" s="1373"/>
      <c r="W266" s="1375"/>
      <c r="X266" s="1349"/>
      <c r="Y266" s="53">
        <f>IF(L266=L265,0,1)</f>
        <v>0</v>
      </c>
      <c r="Z266" s="53" t="s">
        <v>176</v>
      </c>
      <c r="AA266" s="53" t="str">
        <f t="shared" si="5"/>
        <v>?</v>
      </c>
      <c r="AB266" s="53">
        <f>IF(M266=M265,0,1)</f>
        <v>0</v>
      </c>
      <c r="AC266" s="417">
        <f t="shared" ref="AC266:AC272" si="19">AC265</f>
        <v>0</v>
      </c>
      <c r="AD266" s="20"/>
    </row>
    <row r="267" spans="1:30" ht="15" customHeight="1" thickTop="1" thickBot="1">
      <c r="A267" s="1352"/>
      <c r="B267" s="1354"/>
      <c r="C267" s="1357"/>
      <c r="D267" s="1354"/>
      <c r="E267" s="1360"/>
      <c r="F267" s="1363"/>
      <c r="G267" s="1366"/>
      <c r="H267" s="1381"/>
      <c r="I267" s="1363"/>
      <c r="J267" s="1363"/>
      <c r="K267" s="88"/>
      <c r="L267" s="81"/>
      <c r="M267" s="81"/>
      <c r="N267" s="9"/>
      <c r="O267" s="9"/>
      <c r="P267" s="9"/>
      <c r="Q267" s="9"/>
      <c r="R267" s="88"/>
      <c r="S267" s="1369"/>
      <c r="T267" s="1369"/>
      <c r="U267" s="1372"/>
      <c r="V267" s="1373"/>
      <c r="W267" s="1375"/>
      <c r="X267" s="1349"/>
      <c r="Y267" s="53">
        <f>IF(L267=L266,0,IF(L267=L265,0,1))</f>
        <v>0</v>
      </c>
      <c r="Z267" s="53" t="s">
        <v>176</v>
      </c>
      <c r="AA267" s="53" t="str">
        <f t="shared" si="5"/>
        <v>?</v>
      </c>
      <c r="AB267" s="53">
        <f>IF(M267=M266,0,IF(M267=M265,0,1))</f>
        <v>0</v>
      </c>
      <c r="AC267" s="417">
        <f t="shared" si="19"/>
        <v>0</v>
      </c>
      <c r="AD267" s="20"/>
    </row>
    <row r="268" spans="1:30" ht="15" customHeight="1" thickTop="1" thickBot="1">
      <c r="A268" s="1352"/>
      <c r="B268" s="1354"/>
      <c r="C268" s="1357"/>
      <c r="D268" s="1354"/>
      <c r="E268" s="1360"/>
      <c r="F268" s="1363"/>
      <c r="G268" s="1366"/>
      <c r="H268" s="1381"/>
      <c r="I268" s="1363"/>
      <c r="J268" s="1363"/>
      <c r="K268" s="88"/>
      <c r="L268" s="81"/>
      <c r="M268" s="81"/>
      <c r="N268" s="9"/>
      <c r="O268" s="9"/>
      <c r="P268" s="9"/>
      <c r="Q268" s="9"/>
      <c r="R268" s="88"/>
      <c r="S268" s="1369"/>
      <c r="T268" s="1369"/>
      <c r="U268" s="1372"/>
      <c r="V268" s="1373"/>
      <c r="W268" s="1375"/>
      <c r="X268" s="1349"/>
      <c r="Y268" s="53">
        <f>IF(L268=L267,0,IF(L268=L266,0,IF(L268=L265,0,1)))</f>
        <v>0</v>
      </c>
      <c r="Z268" s="53" t="s">
        <v>176</v>
      </c>
      <c r="AA268" s="53" t="str">
        <f t="shared" si="5"/>
        <v>?</v>
      </c>
      <c r="AB268" s="53">
        <f>IF(M268=M267,0,IF(M268=M266,0,IF(M268=M265,0,1)))</f>
        <v>0</v>
      </c>
      <c r="AC268" s="417">
        <f t="shared" si="19"/>
        <v>0</v>
      </c>
      <c r="AD268" s="20"/>
    </row>
    <row r="269" spans="1:30" ht="15" customHeight="1" thickTop="1" thickBot="1">
      <c r="A269" s="1352"/>
      <c r="B269" s="1354"/>
      <c r="C269" s="1357"/>
      <c r="D269" s="1354"/>
      <c r="E269" s="1360"/>
      <c r="F269" s="1363"/>
      <c r="G269" s="1366"/>
      <c r="H269" s="1381"/>
      <c r="I269" s="1363"/>
      <c r="J269" s="1363"/>
      <c r="K269" s="88"/>
      <c r="L269" s="81"/>
      <c r="M269" s="81"/>
      <c r="N269" s="9"/>
      <c r="O269" s="9"/>
      <c r="P269" s="9"/>
      <c r="Q269" s="9"/>
      <c r="R269" s="88"/>
      <c r="S269" s="1369"/>
      <c r="T269" s="1369"/>
      <c r="U269" s="1372"/>
      <c r="V269" s="1373"/>
      <c r="W269" s="1375"/>
      <c r="X269" s="1349"/>
      <c r="Y269" s="53">
        <f>IF(L269=L268,0,IF(L269=L267,0,IF(L269=L266,0,IF(L269=L265,0,1))))</f>
        <v>0</v>
      </c>
      <c r="Z269" s="53" t="s">
        <v>176</v>
      </c>
      <c r="AA269" s="53" t="str">
        <f t="shared" si="5"/>
        <v>?</v>
      </c>
      <c r="AB269" s="53">
        <f>IF(M269=M268,0,IF(M269=M267,0,IF(M269=M266,0,IF(M269=M265,0,1))))</f>
        <v>0</v>
      </c>
      <c r="AC269" s="417">
        <f t="shared" si="19"/>
        <v>0</v>
      </c>
      <c r="AD269" s="20"/>
    </row>
    <row r="270" spans="1:30" ht="15" customHeight="1" thickTop="1" thickBot="1">
      <c r="A270" s="1352"/>
      <c r="B270" s="1354"/>
      <c r="C270" s="1357"/>
      <c r="D270" s="1354"/>
      <c r="E270" s="1360"/>
      <c r="F270" s="1363"/>
      <c r="G270" s="1366"/>
      <c r="H270" s="1381"/>
      <c r="I270" s="1363"/>
      <c r="J270" s="1363"/>
      <c r="K270" s="88"/>
      <c r="L270" s="81"/>
      <c r="M270" s="81"/>
      <c r="N270" s="9"/>
      <c r="O270" s="9"/>
      <c r="P270" s="9"/>
      <c r="Q270" s="9"/>
      <c r="R270" s="88"/>
      <c r="S270" s="1369"/>
      <c r="T270" s="1369"/>
      <c r="U270" s="1350" t="str">
        <f>IF(U265&gt;9,"Błąd","")</f>
        <v/>
      </c>
      <c r="V270" s="1373"/>
      <c r="W270" s="1375"/>
      <c r="X270" s="1349"/>
      <c r="Y270" s="53">
        <f>IF(L270=L269,0,IF(L270=L268,0,IF(L270=L267,0,IF(L270=L266,0,IF(L270=L265,0,1)))))</f>
        <v>0</v>
      </c>
      <c r="Z270" s="53" t="s">
        <v>176</v>
      </c>
      <c r="AA270" s="53" t="str">
        <f t="shared" si="5"/>
        <v>?</v>
      </c>
      <c r="AB270" s="53">
        <f>IF(M270=M269,0,IF(M270=M268,0,IF(M270=M267,0,IF(M270=M266,0,IF(M270=M265,0,1)))))</f>
        <v>0</v>
      </c>
      <c r="AC270" s="417">
        <f t="shared" si="19"/>
        <v>0</v>
      </c>
      <c r="AD270" s="20"/>
    </row>
    <row r="271" spans="1:30" ht="15" customHeight="1" thickTop="1" thickBot="1">
      <c r="A271" s="1352"/>
      <c r="B271" s="1354"/>
      <c r="C271" s="1357"/>
      <c r="D271" s="1354"/>
      <c r="E271" s="1360"/>
      <c r="F271" s="1363"/>
      <c r="G271" s="1366"/>
      <c r="H271" s="1381"/>
      <c r="I271" s="1363"/>
      <c r="J271" s="1363"/>
      <c r="K271" s="88"/>
      <c r="L271" s="81"/>
      <c r="M271" s="81"/>
      <c r="N271" s="9"/>
      <c r="O271" s="9"/>
      <c r="P271" s="9"/>
      <c r="Q271" s="9"/>
      <c r="R271" s="88"/>
      <c r="S271" s="1369"/>
      <c r="T271" s="1369"/>
      <c r="U271" s="1350"/>
      <c r="V271" s="1373"/>
      <c r="W271" s="1375"/>
      <c r="X271" s="1349"/>
      <c r="Y271" s="53">
        <f>IF(L271=L270,0,IF(L271=L269,0,IF(L271=L268,0,IF(L271=L267,0,IF(L271=L266,0,IF(L271=L265,0,1))))))</f>
        <v>0</v>
      </c>
      <c r="Z271" s="53" t="s">
        <v>176</v>
      </c>
      <c r="AA271" s="53" t="str">
        <f t="shared" si="5"/>
        <v>?</v>
      </c>
      <c r="AB271" s="53">
        <f>IF(M271=M270,0,IF(M271=M269,0,IF(M271=M268,0,IF(M271=M267,0,IF(M271=M266,0,IF(M271=M265,0,1))))))</f>
        <v>0</v>
      </c>
      <c r="AC271" s="417">
        <f t="shared" si="19"/>
        <v>0</v>
      </c>
      <c r="AD271" s="20"/>
    </row>
    <row r="272" spans="1:30" ht="15" customHeight="1" thickTop="1" thickBot="1">
      <c r="A272" s="1352"/>
      <c r="B272" s="1355"/>
      <c r="C272" s="1358"/>
      <c r="D272" s="1355"/>
      <c r="E272" s="1361"/>
      <c r="F272" s="1364"/>
      <c r="G272" s="1367"/>
      <c r="H272" s="1382"/>
      <c r="I272" s="1364"/>
      <c r="J272" s="1364"/>
      <c r="K272" s="86"/>
      <c r="L272" s="81"/>
      <c r="M272" s="83"/>
      <c r="N272" s="10"/>
      <c r="O272" s="10"/>
      <c r="P272" s="10"/>
      <c r="Q272" s="10"/>
      <c r="R272" s="86"/>
      <c r="S272" s="1370"/>
      <c r="T272" s="1370"/>
      <c r="U272" s="1351"/>
      <c r="V272" s="1373"/>
      <c r="W272" s="1376"/>
      <c r="X272" s="1349"/>
      <c r="Y272" s="53">
        <f>IF(L272=L271,0,IF(L272=L270,0,IF(L272=L269,0,IF(L272=L268,0,IF(L272=L267,0,IF(L272=L266,0,IF(L272=L265,0,1)))))))</f>
        <v>0</v>
      </c>
      <c r="Z272" s="53" t="s">
        <v>176</v>
      </c>
      <c r="AA272" s="53" t="str">
        <f t="shared" si="5"/>
        <v>?</v>
      </c>
      <c r="AB272" s="53">
        <f>IF(M272=M271,0,IF(M272=M270,0,IF(M272=M269,0,IF(M272=M268,0,IF(M272=M267,0,IF(M272=M266,0,IF(M272=M265,0,1)))))))</f>
        <v>0</v>
      </c>
      <c r="AC272" s="417">
        <f t="shared" si="19"/>
        <v>0</v>
      </c>
      <c r="AD272" s="20"/>
    </row>
    <row r="273" spans="1:30" ht="15" customHeight="1" thickTop="1" thickBot="1">
      <c r="A273" s="1380"/>
      <c r="B273" s="1353"/>
      <c r="C273" s="1356"/>
      <c r="D273" s="1353"/>
      <c r="E273" s="1359"/>
      <c r="F273" s="1362"/>
      <c r="G273" s="1365"/>
      <c r="H273" s="297"/>
      <c r="I273" s="1362"/>
      <c r="J273" s="1362"/>
      <c r="K273" s="87"/>
      <c r="L273" s="73"/>
      <c r="M273" s="73"/>
      <c r="N273" s="11"/>
      <c r="O273" s="11"/>
      <c r="P273" s="11"/>
      <c r="Q273" s="11"/>
      <c r="R273" s="87"/>
      <c r="S273" s="1368">
        <f>SUM(N273:R280)</f>
        <v>0</v>
      </c>
      <c r="T273" s="1368">
        <f>IF(S273&gt;0,18,0)</f>
        <v>0</v>
      </c>
      <c r="U273" s="1371">
        <f>IF(S273&lt;=18,0,S273-T273)</f>
        <v>0</v>
      </c>
      <c r="V273" s="1391">
        <f>IF(S273&lt;T273,S273,T273)/IF(T273=0,1,T273)</f>
        <v>0</v>
      </c>
      <c r="W273" s="1374" t="str">
        <f>IF(V273=1,"pe",IF(V273&gt;0,"ne",""))</f>
        <v/>
      </c>
      <c r="X273" s="1349"/>
      <c r="Y273" s="53">
        <v>1</v>
      </c>
      <c r="Z273" s="53" t="s">
        <v>176</v>
      </c>
      <c r="AA273" s="53" t="str">
        <f t="shared" si="5"/>
        <v>?</v>
      </c>
      <c r="AB273" s="53">
        <v>1</v>
      </c>
      <c r="AC273" s="417">
        <f>C273</f>
        <v>0</v>
      </c>
      <c r="AD273" s="20"/>
    </row>
    <row r="274" spans="1:30" ht="15" customHeight="1" thickTop="1" thickBot="1">
      <c r="A274" s="1380"/>
      <c r="B274" s="1354"/>
      <c r="C274" s="1357"/>
      <c r="D274" s="1354"/>
      <c r="E274" s="1360"/>
      <c r="F274" s="1363"/>
      <c r="G274" s="1366"/>
      <c r="H274" s="1381"/>
      <c r="I274" s="1363"/>
      <c r="J274" s="1363"/>
      <c r="K274" s="88"/>
      <c r="L274" s="81"/>
      <c r="M274" s="81"/>
      <c r="N274" s="9"/>
      <c r="O274" s="9"/>
      <c r="P274" s="9"/>
      <c r="Q274" s="9"/>
      <c r="R274" s="88"/>
      <c r="S274" s="1369"/>
      <c r="T274" s="1369"/>
      <c r="U274" s="1372"/>
      <c r="V274" s="1392"/>
      <c r="W274" s="1375"/>
      <c r="X274" s="1349"/>
      <c r="Y274" s="53">
        <f>IF(L274=L273,0,1)</f>
        <v>0</v>
      </c>
      <c r="Z274" s="53" t="s">
        <v>176</v>
      </c>
      <c r="AA274" s="53" t="str">
        <f t="shared" si="5"/>
        <v>?</v>
      </c>
      <c r="AB274" s="53">
        <f>IF(M274=M273,0,1)</f>
        <v>0</v>
      </c>
      <c r="AC274" s="417">
        <f>AC273</f>
        <v>0</v>
      </c>
      <c r="AD274" s="20"/>
    </row>
    <row r="275" spans="1:30" ht="15" customHeight="1" thickTop="1" thickBot="1">
      <c r="A275" s="1380"/>
      <c r="B275" s="1354"/>
      <c r="C275" s="1357"/>
      <c r="D275" s="1354"/>
      <c r="E275" s="1360"/>
      <c r="F275" s="1363"/>
      <c r="G275" s="1366"/>
      <c r="H275" s="1381"/>
      <c r="I275" s="1363"/>
      <c r="J275" s="1363"/>
      <c r="K275" s="88"/>
      <c r="L275" s="81"/>
      <c r="M275" s="81"/>
      <c r="N275" s="9"/>
      <c r="O275" s="9"/>
      <c r="P275" s="9"/>
      <c r="Q275" s="9"/>
      <c r="R275" s="88"/>
      <c r="S275" s="1369"/>
      <c r="T275" s="1369"/>
      <c r="U275" s="1372"/>
      <c r="V275" s="1392"/>
      <c r="W275" s="1375"/>
      <c r="X275" s="1349"/>
      <c r="Y275" s="53">
        <f>IF(L275=L274,0,IF(L275=L273,0,1))</f>
        <v>0</v>
      </c>
      <c r="Z275" s="53" t="s">
        <v>176</v>
      </c>
      <c r="AA275" s="53" t="str">
        <f t="shared" si="5"/>
        <v>?</v>
      </c>
      <c r="AB275" s="53">
        <f>IF(M275=M274,0,IF(M275=M273,0,1))</f>
        <v>0</v>
      </c>
      <c r="AC275" s="417">
        <f t="shared" ref="AC275:AC280" si="20">AC274</f>
        <v>0</v>
      </c>
      <c r="AD275" s="20"/>
    </row>
    <row r="276" spans="1:30" ht="15" customHeight="1" thickTop="1" thickBot="1">
      <c r="A276" s="1380"/>
      <c r="B276" s="1354"/>
      <c r="C276" s="1357"/>
      <c r="D276" s="1354"/>
      <c r="E276" s="1360"/>
      <c r="F276" s="1363"/>
      <c r="G276" s="1366"/>
      <c r="H276" s="1381"/>
      <c r="I276" s="1363"/>
      <c r="J276" s="1363"/>
      <c r="K276" s="88"/>
      <c r="L276" s="81"/>
      <c r="M276" s="81"/>
      <c r="N276" s="9"/>
      <c r="O276" s="9"/>
      <c r="P276" s="9"/>
      <c r="Q276" s="9"/>
      <c r="R276" s="88"/>
      <c r="S276" s="1369"/>
      <c r="T276" s="1369"/>
      <c r="U276" s="1372"/>
      <c r="V276" s="1392"/>
      <c r="W276" s="1375"/>
      <c r="X276" s="1349"/>
      <c r="Y276" s="53">
        <f>IF(L276=L275,0,IF(L276=L274,0,IF(L276=L273,0,1)))</f>
        <v>0</v>
      </c>
      <c r="Z276" s="53" t="s">
        <v>176</v>
      </c>
      <c r="AA276" s="53" t="str">
        <f t="shared" si="5"/>
        <v>?</v>
      </c>
      <c r="AB276" s="53">
        <f>IF(M276=M275,0,IF(M276=M274,0,IF(M276=M273,0,1)))</f>
        <v>0</v>
      </c>
      <c r="AC276" s="417">
        <f t="shared" si="20"/>
        <v>0</v>
      </c>
      <c r="AD276" s="20"/>
    </row>
    <row r="277" spans="1:30" ht="15" customHeight="1" thickTop="1" thickBot="1">
      <c r="A277" s="1380"/>
      <c r="B277" s="1354"/>
      <c r="C277" s="1357"/>
      <c r="D277" s="1354"/>
      <c r="E277" s="1360"/>
      <c r="F277" s="1363"/>
      <c r="G277" s="1366"/>
      <c r="H277" s="1381"/>
      <c r="I277" s="1363"/>
      <c r="J277" s="1363"/>
      <c r="K277" s="88"/>
      <c r="L277" s="81"/>
      <c r="M277" s="81"/>
      <c r="N277" s="9"/>
      <c r="O277" s="9"/>
      <c r="P277" s="9"/>
      <c r="Q277" s="9"/>
      <c r="R277" s="88"/>
      <c r="S277" s="1369"/>
      <c r="T277" s="1369"/>
      <c r="U277" s="1372"/>
      <c r="V277" s="1392"/>
      <c r="W277" s="1375"/>
      <c r="X277" s="1349"/>
      <c r="Y277" s="53">
        <f>IF(L277=L276,0,IF(L277=L275,0,IF(L277=L274,0,IF(L277=L273,0,1))))</f>
        <v>0</v>
      </c>
      <c r="Z277" s="53" t="s">
        <v>176</v>
      </c>
      <c r="AA277" s="53" t="str">
        <f t="shared" si="5"/>
        <v>?</v>
      </c>
      <c r="AB277" s="53">
        <f>IF(M277=M276,0,IF(M277=M275,0,IF(M277=M274,0,IF(M277=M273,0,1))))</f>
        <v>0</v>
      </c>
      <c r="AC277" s="417">
        <f t="shared" si="20"/>
        <v>0</v>
      </c>
      <c r="AD277" s="20"/>
    </row>
    <row r="278" spans="1:30" ht="15" customHeight="1" thickTop="1" thickBot="1">
      <c r="A278" s="1380"/>
      <c r="B278" s="1354"/>
      <c r="C278" s="1357"/>
      <c r="D278" s="1354"/>
      <c r="E278" s="1360"/>
      <c r="F278" s="1363"/>
      <c r="G278" s="1366"/>
      <c r="H278" s="1381"/>
      <c r="I278" s="1363"/>
      <c r="J278" s="1363"/>
      <c r="K278" s="88"/>
      <c r="L278" s="81"/>
      <c r="M278" s="81"/>
      <c r="N278" s="9"/>
      <c r="O278" s="9"/>
      <c r="P278" s="9"/>
      <c r="Q278" s="9"/>
      <c r="R278" s="88"/>
      <c r="S278" s="1369"/>
      <c r="T278" s="1369"/>
      <c r="U278" s="1350" t="str">
        <f>IF(U273&gt;9,"Błąd","")</f>
        <v/>
      </c>
      <c r="V278" s="1392"/>
      <c r="W278" s="1375"/>
      <c r="X278" s="1349"/>
      <c r="Y278" s="53">
        <f>IF(L278=L277,0,IF(L278=L276,0,IF(L278=L275,0,IF(L278=L274,0,IF(L278=L273,0,1)))))</f>
        <v>0</v>
      </c>
      <c r="Z278" s="53" t="s">
        <v>176</v>
      </c>
      <c r="AA278" s="53" t="str">
        <f t="shared" si="5"/>
        <v>?</v>
      </c>
      <c r="AB278" s="53">
        <f>IF(M278=M277,0,IF(M278=M276,0,IF(M278=M275,0,IF(M278=M274,0,IF(M278=M273,0,1)))))</f>
        <v>0</v>
      </c>
      <c r="AC278" s="417">
        <f t="shared" si="20"/>
        <v>0</v>
      </c>
      <c r="AD278" s="20"/>
    </row>
    <row r="279" spans="1:30" ht="15" customHeight="1" thickTop="1" thickBot="1">
      <c r="A279" s="1380"/>
      <c r="B279" s="1354"/>
      <c r="C279" s="1357"/>
      <c r="D279" s="1354"/>
      <c r="E279" s="1360"/>
      <c r="F279" s="1363"/>
      <c r="G279" s="1366"/>
      <c r="H279" s="1381"/>
      <c r="I279" s="1363"/>
      <c r="J279" s="1363"/>
      <c r="K279" s="88"/>
      <c r="L279" s="81"/>
      <c r="M279" s="81"/>
      <c r="N279" s="9"/>
      <c r="O279" s="9"/>
      <c r="P279" s="9"/>
      <c r="Q279" s="9"/>
      <c r="R279" s="88"/>
      <c r="S279" s="1369"/>
      <c r="T279" s="1369"/>
      <c r="U279" s="1350"/>
      <c r="V279" s="1392"/>
      <c r="W279" s="1375"/>
      <c r="X279" s="1349"/>
      <c r="Y279" s="53">
        <f>IF(L279=L278,0,IF(L279=L277,0,IF(L279=L276,0,IF(L279=L275,0,IF(L279=L274,0,IF(L279=L273,0,1))))))</f>
        <v>0</v>
      </c>
      <c r="Z279" s="53" t="s">
        <v>176</v>
      </c>
      <c r="AA279" s="53" t="str">
        <f t="shared" si="5"/>
        <v>?</v>
      </c>
      <c r="AB279" s="53">
        <f>IF(M279=M278,0,IF(M279=M277,0,IF(M279=M276,0,IF(M279=M275,0,IF(M279=M274,0,IF(M279=M273,0,1))))))</f>
        <v>0</v>
      </c>
      <c r="AC279" s="417">
        <f t="shared" si="20"/>
        <v>0</v>
      </c>
      <c r="AD279" s="20"/>
    </row>
    <row r="280" spans="1:30" ht="15" customHeight="1" thickTop="1" thickBot="1">
      <c r="A280" s="1380"/>
      <c r="B280" s="1355"/>
      <c r="C280" s="1358"/>
      <c r="D280" s="1355"/>
      <c r="E280" s="1361"/>
      <c r="F280" s="1364"/>
      <c r="G280" s="1367"/>
      <c r="H280" s="1382"/>
      <c r="I280" s="1364"/>
      <c r="J280" s="1364"/>
      <c r="K280" s="86"/>
      <c r="L280" s="81"/>
      <c r="M280" s="83"/>
      <c r="N280" s="10"/>
      <c r="O280" s="10"/>
      <c r="P280" s="10"/>
      <c r="Q280" s="10"/>
      <c r="R280" s="86"/>
      <c r="S280" s="1370"/>
      <c r="T280" s="1370"/>
      <c r="U280" s="1351"/>
      <c r="V280" s="1393"/>
      <c r="W280" s="1376"/>
      <c r="X280" s="1349"/>
      <c r="Y280" s="53">
        <f>IF(L280=L279,0,IF(L280=L278,0,IF(L280=L277,0,IF(L280=L276,0,IF(L280=L275,0,IF(L280=L274,0,IF(L280=L273,0,1)))))))</f>
        <v>0</v>
      </c>
      <c r="Z280" s="53" t="s">
        <v>176</v>
      </c>
      <c r="AA280" s="53" t="str">
        <f t="shared" si="5"/>
        <v>?</v>
      </c>
      <c r="AB280" s="53">
        <f>IF(M280=M279,0,IF(M280=M278,0,IF(M280=M277,0,IF(M280=M276,0,IF(M280=M275,0,IF(M280=M274,0,IF(M280=M273,0,1)))))))</f>
        <v>0</v>
      </c>
      <c r="AC280" s="417">
        <f t="shared" si="20"/>
        <v>0</v>
      </c>
      <c r="AD280" s="20"/>
    </row>
    <row r="281" spans="1:30" ht="15" customHeight="1" thickTop="1" thickBot="1">
      <c r="A281" s="1352"/>
      <c r="B281" s="1353"/>
      <c r="C281" s="1356"/>
      <c r="D281" s="1353"/>
      <c r="E281" s="1359"/>
      <c r="F281" s="1362"/>
      <c r="G281" s="1365"/>
      <c r="H281" s="297"/>
      <c r="I281" s="1362"/>
      <c r="J281" s="1362"/>
      <c r="K281" s="87"/>
      <c r="L281" s="73"/>
      <c r="M281" s="73"/>
      <c r="N281" s="11"/>
      <c r="O281" s="11"/>
      <c r="P281" s="11"/>
      <c r="Q281" s="11"/>
      <c r="R281" s="87"/>
      <c r="S281" s="1368">
        <f>SUM(N281:R288)</f>
        <v>0</v>
      </c>
      <c r="T281" s="1368">
        <f>IF(S281&gt;0,18,0)</f>
        <v>0</v>
      </c>
      <c r="U281" s="1371">
        <f>IF(S281&lt;=18,0,S281-T281)</f>
        <v>0</v>
      </c>
      <c r="V281" s="1373">
        <f>IF(S281&lt;T281,S281,T281)/IF(T281=0,1,T281)</f>
        <v>0</v>
      </c>
      <c r="W281" s="1374" t="str">
        <f>IF(V281=1,"pe",IF(V281&gt;0,"ne",""))</f>
        <v/>
      </c>
      <c r="X281" s="1349"/>
      <c r="Y281" s="53">
        <v>1</v>
      </c>
      <c r="Z281" s="53" t="s">
        <v>176</v>
      </c>
      <c r="AA281" s="53" t="str">
        <f t="shared" si="5"/>
        <v>?</v>
      </c>
      <c r="AB281" s="53">
        <v>1</v>
      </c>
      <c r="AC281" s="417">
        <f>C281</f>
        <v>0</v>
      </c>
      <c r="AD281" s="20"/>
    </row>
    <row r="282" spans="1:30" ht="15" customHeight="1" thickTop="1" thickBot="1">
      <c r="A282" s="1352"/>
      <c r="B282" s="1354"/>
      <c r="C282" s="1357"/>
      <c r="D282" s="1354"/>
      <c r="E282" s="1360"/>
      <c r="F282" s="1363"/>
      <c r="G282" s="1366"/>
      <c r="H282" s="1381"/>
      <c r="I282" s="1363"/>
      <c r="J282" s="1363"/>
      <c r="K282" s="88"/>
      <c r="L282" s="81"/>
      <c r="M282" s="81"/>
      <c r="N282" s="9"/>
      <c r="O282" s="9"/>
      <c r="P282" s="9"/>
      <c r="Q282" s="9"/>
      <c r="R282" s="88"/>
      <c r="S282" s="1369"/>
      <c r="T282" s="1369"/>
      <c r="U282" s="1372"/>
      <c r="V282" s="1373"/>
      <c r="W282" s="1375"/>
      <c r="X282" s="1349"/>
      <c r="Y282" s="53">
        <f>IF(L282=L281,0,1)</f>
        <v>0</v>
      </c>
      <c r="Z282" s="53" t="s">
        <v>176</v>
      </c>
      <c r="AA282" s="53" t="str">
        <f t="shared" si="5"/>
        <v>?</v>
      </c>
      <c r="AB282" s="53">
        <f>IF(M282=M281,0,1)</f>
        <v>0</v>
      </c>
      <c r="AC282" s="417">
        <f t="shared" ref="AC282:AC288" si="21">AC281</f>
        <v>0</v>
      </c>
      <c r="AD282" s="20"/>
    </row>
    <row r="283" spans="1:30" ht="15" customHeight="1" thickTop="1" thickBot="1">
      <c r="A283" s="1352"/>
      <c r="B283" s="1354"/>
      <c r="C283" s="1357"/>
      <c r="D283" s="1354"/>
      <c r="E283" s="1360"/>
      <c r="F283" s="1363"/>
      <c r="G283" s="1366"/>
      <c r="H283" s="1381"/>
      <c r="I283" s="1363"/>
      <c r="J283" s="1363"/>
      <c r="K283" s="88"/>
      <c r="L283" s="81"/>
      <c r="M283" s="81"/>
      <c r="N283" s="9"/>
      <c r="O283" s="9"/>
      <c r="P283" s="9"/>
      <c r="Q283" s="9"/>
      <c r="R283" s="88"/>
      <c r="S283" s="1369"/>
      <c r="T283" s="1369"/>
      <c r="U283" s="1372"/>
      <c r="V283" s="1373"/>
      <c r="W283" s="1375"/>
      <c r="X283" s="1349"/>
      <c r="Y283" s="53">
        <f>IF(L283=L282,0,IF(L283=L281,0,1))</f>
        <v>0</v>
      </c>
      <c r="Z283" s="53" t="s">
        <v>176</v>
      </c>
      <c r="AA283" s="53" t="str">
        <f t="shared" si="5"/>
        <v>?</v>
      </c>
      <c r="AB283" s="53">
        <f>IF(M283=M282,0,IF(M283=M281,0,1))</f>
        <v>0</v>
      </c>
      <c r="AC283" s="417">
        <f t="shared" si="21"/>
        <v>0</v>
      </c>
      <c r="AD283" s="20"/>
    </row>
    <row r="284" spans="1:30" ht="15" customHeight="1" thickTop="1" thickBot="1">
      <c r="A284" s="1352"/>
      <c r="B284" s="1354"/>
      <c r="C284" s="1357"/>
      <c r="D284" s="1354"/>
      <c r="E284" s="1360"/>
      <c r="F284" s="1363"/>
      <c r="G284" s="1366"/>
      <c r="H284" s="1381"/>
      <c r="I284" s="1363"/>
      <c r="J284" s="1363"/>
      <c r="K284" s="88"/>
      <c r="L284" s="81"/>
      <c r="M284" s="81"/>
      <c r="N284" s="9"/>
      <c r="O284" s="9"/>
      <c r="P284" s="9"/>
      <c r="Q284" s="9"/>
      <c r="R284" s="88"/>
      <c r="S284" s="1369"/>
      <c r="T284" s="1369"/>
      <c r="U284" s="1372"/>
      <c r="V284" s="1373"/>
      <c r="W284" s="1375"/>
      <c r="X284" s="1349"/>
      <c r="Y284" s="53">
        <f>IF(L284=L283,0,IF(L284=L282,0,IF(L284=L281,0,1)))</f>
        <v>0</v>
      </c>
      <c r="Z284" s="53" t="s">
        <v>176</v>
      </c>
      <c r="AA284" s="53" t="str">
        <f t="shared" si="5"/>
        <v>?</v>
      </c>
      <c r="AB284" s="53">
        <f>IF(M284=M283,0,IF(M284=M282,0,IF(M284=M281,0,1)))</f>
        <v>0</v>
      </c>
      <c r="AC284" s="417">
        <f t="shared" si="21"/>
        <v>0</v>
      </c>
      <c r="AD284" s="20"/>
    </row>
    <row r="285" spans="1:30" ht="15" customHeight="1" thickTop="1" thickBot="1">
      <c r="A285" s="1352"/>
      <c r="B285" s="1354"/>
      <c r="C285" s="1357"/>
      <c r="D285" s="1354"/>
      <c r="E285" s="1360"/>
      <c r="F285" s="1363"/>
      <c r="G285" s="1366"/>
      <c r="H285" s="1381"/>
      <c r="I285" s="1363"/>
      <c r="J285" s="1363"/>
      <c r="K285" s="88"/>
      <c r="L285" s="81"/>
      <c r="M285" s="81"/>
      <c r="N285" s="9"/>
      <c r="O285" s="9"/>
      <c r="P285" s="9"/>
      <c r="Q285" s="9"/>
      <c r="R285" s="88"/>
      <c r="S285" s="1369"/>
      <c r="T285" s="1369"/>
      <c r="U285" s="1372"/>
      <c r="V285" s="1373"/>
      <c r="W285" s="1375"/>
      <c r="X285" s="1349"/>
      <c r="Y285" s="53">
        <f>IF(L285=L284,0,IF(L285=L283,0,IF(L285=L282,0,IF(L285=L281,0,1))))</f>
        <v>0</v>
      </c>
      <c r="Z285" s="53" t="s">
        <v>176</v>
      </c>
      <c r="AA285" s="53" t="str">
        <f t="shared" si="5"/>
        <v>?</v>
      </c>
      <c r="AB285" s="53">
        <f>IF(M285=M284,0,IF(M285=M283,0,IF(M285=M282,0,IF(M285=M281,0,1))))</f>
        <v>0</v>
      </c>
      <c r="AC285" s="417">
        <f t="shared" si="21"/>
        <v>0</v>
      </c>
      <c r="AD285" s="20"/>
    </row>
    <row r="286" spans="1:30" ht="15" customHeight="1" thickTop="1" thickBot="1">
      <c r="A286" s="1352"/>
      <c r="B286" s="1354"/>
      <c r="C286" s="1357"/>
      <c r="D286" s="1354"/>
      <c r="E286" s="1360"/>
      <c r="F286" s="1363"/>
      <c r="G286" s="1366"/>
      <c r="H286" s="1381"/>
      <c r="I286" s="1363"/>
      <c r="J286" s="1363"/>
      <c r="K286" s="88"/>
      <c r="L286" s="81"/>
      <c r="M286" s="81"/>
      <c r="N286" s="9"/>
      <c r="O286" s="9"/>
      <c r="P286" s="9"/>
      <c r="Q286" s="9"/>
      <c r="R286" s="88"/>
      <c r="S286" s="1369"/>
      <c r="T286" s="1369"/>
      <c r="U286" s="1350" t="str">
        <f>IF(U281&gt;9,"Błąd","")</f>
        <v/>
      </c>
      <c r="V286" s="1373"/>
      <c r="W286" s="1375"/>
      <c r="X286" s="1349"/>
      <c r="Y286" s="53">
        <f>IF(L286=L285,0,IF(L286=L284,0,IF(L286=L283,0,IF(L286=L282,0,IF(L286=L281,0,1)))))</f>
        <v>0</v>
      </c>
      <c r="Z286" s="53" t="s">
        <v>176</v>
      </c>
      <c r="AA286" s="53" t="str">
        <f t="shared" si="5"/>
        <v>?</v>
      </c>
      <c r="AB286" s="53">
        <f>IF(M286=M285,0,IF(M286=M284,0,IF(M286=M283,0,IF(M286=M282,0,IF(M286=M281,0,1)))))</f>
        <v>0</v>
      </c>
      <c r="AC286" s="417">
        <f t="shared" si="21"/>
        <v>0</v>
      </c>
      <c r="AD286" s="20"/>
    </row>
    <row r="287" spans="1:30" ht="15" customHeight="1" thickTop="1" thickBot="1">
      <c r="A287" s="1352"/>
      <c r="B287" s="1354"/>
      <c r="C287" s="1357"/>
      <c r="D287" s="1354"/>
      <c r="E287" s="1360"/>
      <c r="F287" s="1363"/>
      <c r="G287" s="1366"/>
      <c r="H287" s="1381"/>
      <c r="I287" s="1363"/>
      <c r="J287" s="1363"/>
      <c r="K287" s="88"/>
      <c r="L287" s="81"/>
      <c r="M287" s="81"/>
      <c r="N287" s="9"/>
      <c r="O287" s="9"/>
      <c r="P287" s="9"/>
      <c r="Q287" s="9"/>
      <c r="R287" s="88"/>
      <c r="S287" s="1369"/>
      <c r="T287" s="1369"/>
      <c r="U287" s="1350"/>
      <c r="V287" s="1373"/>
      <c r="W287" s="1375"/>
      <c r="X287" s="1349"/>
      <c r="Y287" s="53">
        <f>IF(L287=L286,0,IF(L287=L285,0,IF(L287=L284,0,IF(L287=L283,0,IF(L287=L282,0,IF(L287=L281,0,1))))))</f>
        <v>0</v>
      </c>
      <c r="Z287" s="53" t="s">
        <v>176</v>
      </c>
      <c r="AA287" s="53" t="str">
        <f t="shared" si="5"/>
        <v>?</v>
      </c>
      <c r="AB287" s="53">
        <f>IF(M287=M286,0,IF(M287=M285,0,IF(M287=M284,0,IF(M287=M283,0,IF(M287=M282,0,IF(M287=M281,0,1))))))</f>
        <v>0</v>
      </c>
      <c r="AC287" s="417">
        <f t="shared" si="21"/>
        <v>0</v>
      </c>
      <c r="AD287" s="20"/>
    </row>
    <row r="288" spans="1:30" ht="15" customHeight="1" thickTop="1" thickBot="1">
      <c r="A288" s="1352"/>
      <c r="B288" s="1355"/>
      <c r="C288" s="1358"/>
      <c r="D288" s="1355"/>
      <c r="E288" s="1361"/>
      <c r="F288" s="1364"/>
      <c r="G288" s="1367"/>
      <c r="H288" s="1382"/>
      <c r="I288" s="1364"/>
      <c r="J288" s="1364"/>
      <c r="K288" s="86"/>
      <c r="L288" s="81"/>
      <c r="M288" s="83"/>
      <c r="N288" s="10"/>
      <c r="O288" s="10"/>
      <c r="P288" s="10"/>
      <c r="Q288" s="10"/>
      <c r="R288" s="86"/>
      <c r="S288" s="1370"/>
      <c r="T288" s="1370"/>
      <c r="U288" s="1351"/>
      <c r="V288" s="1373"/>
      <c r="W288" s="1376"/>
      <c r="X288" s="1349"/>
      <c r="Y288" s="53">
        <f>IF(L288=L287,0,IF(L288=L286,0,IF(L288=L285,0,IF(L288=L284,0,IF(L288=L283,0,IF(L288=L282,0,IF(L288=L281,0,1)))))))</f>
        <v>0</v>
      </c>
      <c r="Z288" s="53" t="s">
        <v>176</v>
      </c>
      <c r="AA288" s="53" t="str">
        <f t="shared" si="5"/>
        <v>?</v>
      </c>
      <c r="AB288" s="53">
        <f>IF(M288=M287,0,IF(M288=M286,0,IF(M288=M285,0,IF(M288=M284,0,IF(M288=M283,0,IF(M288=M282,0,IF(M288=M281,0,1)))))))</f>
        <v>0</v>
      </c>
      <c r="AC288" s="417">
        <f t="shared" si="21"/>
        <v>0</v>
      </c>
      <c r="AD288" s="20"/>
    </row>
    <row r="289" spans="1:30" ht="15" customHeight="1" thickTop="1" thickBot="1">
      <c r="A289" s="1352"/>
      <c r="B289" s="1353"/>
      <c r="C289" s="1356"/>
      <c r="D289" s="1353"/>
      <c r="E289" s="1359"/>
      <c r="F289" s="1362"/>
      <c r="G289" s="1365"/>
      <c r="H289" s="297"/>
      <c r="I289" s="1362"/>
      <c r="J289" s="1362"/>
      <c r="K289" s="87"/>
      <c r="L289" s="73"/>
      <c r="M289" s="73"/>
      <c r="N289" s="11"/>
      <c r="O289" s="11"/>
      <c r="P289" s="11"/>
      <c r="Q289" s="11"/>
      <c r="R289" s="87"/>
      <c r="S289" s="1368">
        <f>SUM(N289:R296)</f>
        <v>0</v>
      </c>
      <c r="T289" s="1368">
        <f>IF(S289&gt;0,18,0)</f>
        <v>0</v>
      </c>
      <c r="U289" s="1371">
        <f>IF(S289&lt;=18,0,S289-T289)</f>
        <v>0</v>
      </c>
      <c r="V289" s="1373">
        <f>IF(S289&lt;T289,S289,T289)/IF(T289=0,1,T289)</f>
        <v>0</v>
      </c>
      <c r="W289" s="1374" t="str">
        <f>IF(V289=1,"pe",IF(V289&gt;0,"ne",""))</f>
        <v/>
      </c>
      <c r="X289" s="1349"/>
      <c r="Y289" s="53">
        <v>1</v>
      </c>
      <c r="Z289" s="53" t="s">
        <v>176</v>
      </c>
      <c r="AA289" s="53" t="str">
        <f t="shared" si="5"/>
        <v>?</v>
      </c>
      <c r="AB289" s="53">
        <v>1</v>
      </c>
      <c r="AC289" s="417">
        <f>C289</f>
        <v>0</v>
      </c>
      <c r="AD289" s="20"/>
    </row>
    <row r="290" spans="1:30" ht="15" customHeight="1" thickTop="1" thickBot="1">
      <c r="A290" s="1352"/>
      <c r="B290" s="1354"/>
      <c r="C290" s="1357"/>
      <c r="D290" s="1354"/>
      <c r="E290" s="1360"/>
      <c r="F290" s="1363"/>
      <c r="G290" s="1366"/>
      <c r="H290" s="1381"/>
      <c r="I290" s="1363"/>
      <c r="J290" s="1363"/>
      <c r="K290" s="88"/>
      <c r="L290" s="81"/>
      <c r="M290" s="81"/>
      <c r="N290" s="9"/>
      <c r="O290" s="9"/>
      <c r="P290" s="9"/>
      <c r="Q290" s="9"/>
      <c r="R290" s="88"/>
      <c r="S290" s="1369"/>
      <c r="T290" s="1369"/>
      <c r="U290" s="1372"/>
      <c r="V290" s="1373"/>
      <c r="W290" s="1375"/>
      <c r="X290" s="1349"/>
      <c r="Y290" s="53">
        <f>IF(L290=L289,0,1)</f>
        <v>0</v>
      </c>
      <c r="Z290" s="53" t="s">
        <v>176</v>
      </c>
      <c r="AA290" s="53" t="str">
        <f t="shared" si="5"/>
        <v>?</v>
      </c>
      <c r="AB290" s="53">
        <f>IF(M290=M289,0,1)</f>
        <v>0</v>
      </c>
      <c r="AC290" s="417">
        <f t="shared" ref="AC290:AC296" si="22">AC289</f>
        <v>0</v>
      </c>
      <c r="AD290" s="20"/>
    </row>
    <row r="291" spans="1:30" ht="15" customHeight="1" thickTop="1" thickBot="1">
      <c r="A291" s="1352"/>
      <c r="B291" s="1354"/>
      <c r="C291" s="1357"/>
      <c r="D291" s="1354"/>
      <c r="E291" s="1360"/>
      <c r="F291" s="1363"/>
      <c r="G291" s="1366"/>
      <c r="H291" s="1381"/>
      <c r="I291" s="1363"/>
      <c r="J291" s="1363"/>
      <c r="K291" s="88"/>
      <c r="L291" s="81"/>
      <c r="M291" s="81"/>
      <c r="N291" s="9"/>
      <c r="O291" s="9"/>
      <c r="P291" s="9"/>
      <c r="Q291" s="9"/>
      <c r="R291" s="88"/>
      <c r="S291" s="1369"/>
      <c r="T291" s="1369"/>
      <c r="U291" s="1372"/>
      <c r="V291" s="1373"/>
      <c r="W291" s="1375"/>
      <c r="X291" s="1349"/>
      <c r="Y291" s="53">
        <f>IF(L291=L290,0,IF(L291=L289,0,1))</f>
        <v>0</v>
      </c>
      <c r="Z291" s="53" t="s">
        <v>176</v>
      </c>
      <c r="AA291" s="53" t="str">
        <f t="shared" si="5"/>
        <v>?</v>
      </c>
      <c r="AB291" s="53">
        <f>IF(M291=M290,0,IF(M291=M289,0,1))</f>
        <v>0</v>
      </c>
      <c r="AC291" s="417">
        <f t="shared" si="22"/>
        <v>0</v>
      </c>
      <c r="AD291" s="20"/>
    </row>
    <row r="292" spans="1:30" ht="15" customHeight="1" thickTop="1" thickBot="1">
      <c r="A292" s="1352"/>
      <c r="B292" s="1354"/>
      <c r="C292" s="1357"/>
      <c r="D292" s="1354"/>
      <c r="E292" s="1360"/>
      <c r="F292" s="1363"/>
      <c r="G292" s="1366"/>
      <c r="H292" s="1381"/>
      <c r="I292" s="1363"/>
      <c r="J292" s="1363"/>
      <c r="K292" s="88"/>
      <c r="L292" s="81"/>
      <c r="M292" s="81"/>
      <c r="N292" s="9"/>
      <c r="O292" s="9"/>
      <c r="P292" s="9"/>
      <c r="Q292" s="9"/>
      <c r="R292" s="88"/>
      <c r="S292" s="1369"/>
      <c r="T292" s="1369"/>
      <c r="U292" s="1372"/>
      <c r="V292" s="1373"/>
      <c r="W292" s="1375"/>
      <c r="X292" s="1349"/>
      <c r="Y292" s="53">
        <f>IF(L292=L291,0,IF(L292=L290,0,IF(L292=L289,0,1)))</f>
        <v>0</v>
      </c>
      <c r="Z292" s="53" t="s">
        <v>176</v>
      </c>
      <c r="AA292" s="53" t="str">
        <f t="shared" si="5"/>
        <v>?</v>
      </c>
      <c r="AB292" s="53">
        <f>IF(M292=M291,0,IF(M292=M290,0,IF(M292=M289,0,1)))</f>
        <v>0</v>
      </c>
      <c r="AC292" s="417">
        <f t="shared" si="22"/>
        <v>0</v>
      </c>
      <c r="AD292" s="20"/>
    </row>
    <row r="293" spans="1:30" ht="15" customHeight="1" thickTop="1" thickBot="1">
      <c r="A293" s="1352"/>
      <c r="B293" s="1354"/>
      <c r="C293" s="1357"/>
      <c r="D293" s="1354"/>
      <c r="E293" s="1360"/>
      <c r="F293" s="1363"/>
      <c r="G293" s="1366"/>
      <c r="H293" s="1381"/>
      <c r="I293" s="1363"/>
      <c r="J293" s="1363"/>
      <c r="K293" s="88"/>
      <c r="L293" s="81"/>
      <c r="M293" s="81"/>
      <c r="N293" s="9"/>
      <c r="O293" s="9"/>
      <c r="P293" s="9"/>
      <c r="Q293" s="9"/>
      <c r="R293" s="88"/>
      <c r="S293" s="1369"/>
      <c r="T293" s="1369"/>
      <c r="U293" s="1372"/>
      <c r="V293" s="1373"/>
      <c r="W293" s="1375"/>
      <c r="X293" s="1349"/>
      <c r="Y293" s="53">
        <f>IF(L293=L292,0,IF(L293=L291,0,IF(L293=L290,0,IF(L293=L289,0,1))))</f>
        <v>0</v>
      </c>
      <c r="Z293" s="53" t="s">
        <v>176</v>
      </c>
      <c r="AA293" s="53" t="str">
        <f t="shared" si="5"/>
        <v>?</v>
      </c>
      <c r="AB293" s="53">
        <f>IF(M293=M292,0,IF(M293=M291,0,IF(M293=M290,0,IF(M293=M289,0,1))))</f>
        <v>0</v>
      </c>
      <c r="AC293" s="417">
        <f t="shared" si="22"/>
        <v>0</v>
      </c>
      <c r="AD293" s="20"/>
    </row>
    <row r="294" spans="1:30" ht="15" customHeight="1" thickTop="1" thickBot="1">
      <c r="A294" s="1352"/>
      <c r="B294" s="1354"/>
      <c r="C294" s="1357"/>
      <c r="D294" s="1354"/>
      <c r="E294" s="1360"/>
      <c r="F294" s="1363"/>
      <c r="G294" s="1366"/>
      <c r="H294" s="1381"/>
      <c r="I294" s="1363"/>
      <c r="J294" s="1363"/>
      <c r="K294" s="88"/>
      <c r="L294" s="81"/>
      <c r="M294" s="81"/>
      <c r="N294" s="9"/>
      <c r="O294" s="9"/>
      <c r="P294" s="9"/>
      <c r="Q294" s="9"/>
      <c r="R294" s="88"/>
      <c r="S294" s="1369"/>
      <c r="T294" s="1369"/>
      <c r="U294" s="1350" t="str">
        <f>IF(U289&gt;9,"Błąd","")</f>
        <v/>
      </c>
      <c r="V294" s="1373"/>
      <c r="W294" s="1375"/>
      <c r="X294" s="1349"/>
      <c r="Y294" s="53">
        <f>IF(L294=L293,0,IF(L294=L292,0,IF(L294=L291,0,IF(L294=L290,0,IF(L294=L289,0,1)))))</f>
        <v>0</v>
      </c>
      <c r="Z294" s="53" t="s">
        <v>176</v>
      </c>
      <c r="AA294" s="53" t="str">
        <f t="shared" si="5"/>
        <v>?</v>
      </c>
      <c r="AB294" s="53">
        <f>IF(M294=M293,0,IF(M294=M292,0,IF(M294=M291,0,IF(M294=M290,0,IF(M294=M289,0,1)))))</f>
        <v>0</v>
      </c>
      <c r="AC294" s="417">
        <f t="shared" si="22"/>
        <v>0</v>
      </c>
      <c r="AD294" s="20"/>
    </row>
    <row r="295" spans="1:30" ht="15" customHeight="1" thickTop="1" thickBot="1">
      <c r="A295" s="1352"/>
      <c r="B295" s="1354"/>
      <c r="C295" s="1357"/>
      <c r="D295" s="1354"/>
      <c r="E295" s="1360"/>
      <c r="F295" s="1363"/>
      <c r="G295" s="1366"/>
      <c r="H295" s="1381"/>
      <c r="I295" s="1363"/>
      <c r="J295" s="1363"/>
      <c r="K295" s="88"/>
      <c r="L295" s="81"/>
      <c r="M295" s="81"/>
      <c r="N295" s="9"/>
      <c r="O295" s="9"/>
      <c r="P295" s="9"/>
      <c r="Q295" s="9"/>
      <c r="R295" s="88"/>
      <c r="S295" s="1369"/>
      <c r="T295" s="1369"/>
      <c r="U295" s="1350"/>
      <c r="V295" s="1373"/>
      <c r="W295" s="1375"/>
      <c r="X295" s="1349"/>
      <c r="Y295" s="53">
        <f>IF(L295=L294,0,IF(L295=L293,0,IF(L295=L292,0,IF(L295=L291,0,IF(L295=L290,0,IF(L295=L289,0,1))))))</f>
        <v>0</v>
      </c>
      <c r="Z295" s="53" t="s">
        <v>176</v>
      </c>
      <c r="AA295" s="53" t="str">
        <f t="shared" si="5"/>
        <v>?</v>
      </c>
      <c r="AB295" s="53">
        <f>IF(M295=M294,0,IF(M295=M293,0,IF(M295=M292,0,IF(M295=M291,0,IF(M295=M290,0,IF(M295=M289,0,1))))))</f>
        <v>0</v>
      </c>
      <c r="AC295" s="417">
        <f t="shared" si="22"/>
        <v>0</v>
      </c>
      <c r="AD295" s="20"/>
    </row>
    <row r="296" spans="1:30" ht="15" customHeight="1" thickTop="1" thickBot="1">
      <c r="A296" s="1352"/>
      <c r="B296" s="1355"/>
      <c r="C296" s="1358"/>
      <c r="D296" s="1355"/>
      <c r="E296" s="1361"/>
      <c r="F296" s="1364"/>
      <c r="G296" s="1367"/>
      <c r="H296" s="1382"/>
      <c r="I296" s="1364"/>
      <c r="J296" s="1364"/>
      <c r="K296" s="86"/>
      <c r="L296" s="81"/>
      <c r="M296" s="83"/>
      <c r="N296" s="10"/>
      <c r="O296" s="10"/>
      <c r="P296" s="10"/>
      <c r="Q296" s="10"/>
      <c r="R296" s="86"/>
      <c r="S296" s="1370"/>
      <c r="T296" s="1370"/>
      <c r="U296" s="1351"/>
      <c r="V296" s="1373"/>
      <c r="W296" s="1376"/>
      <c r="X296" s="1349"/>
      <c r="Y296" s="53">
        <f>IF(L296=L295,0,IF(L296=L294,0,IF(L296=L293,0,IF(L296=L292,0,IF(L296=L291,0,IF(L296=L290,0,IF(L296=L289,0,1)))))))</f>
        <v>0</v>
      </c>
      <c r="Z296" s="53" t="s">
        <v>176</v>
      </c>
      <c r="AA296" s="53" t="str">
        <f t="shared" si="5"/>
        <v>?</v>
      </c>
      <c r="AB296" s="53">
        <f>IF(M296=M295,0,IF(M296=M294,0,IF(M296=M293,0,IF(M296=M292,0,IF(M296=M291,0,IF(M296=M290,0,IF(M296=M289,0,1)))))))</f>
        <v>0</v>
      </c>
      <c r="AC296" s="417">
        <f t="shared" si="22"/>
        <v>0</v>
      </c>
      <c r="AD296" s="20"/>
    </row>
    <row r="297" spans="1:30" ht="15" customHeight="1" thickTop="1" thickBot="1">
      <c r="A297" s="1352"/>
      <c r="B297" s="1353"/>
      <c r="C297" s="1356"/>
      <c r="D297" s="1353"/>
      <c r="E297" s="1359"/>
      <c r="F297" s="1362"/>
      <c r="G297" s="1365"/>
      <c r="H297" s="297"/>
      <c r="I297" s="1362"/>
      <c r="J297" s="1362"/>
      <c r="K297" s="87"/>
      <c r="L297" s="73"/>
      <c r="M297" s="73"/>
      <c r="N297" s="11"/>
      <c r="O297" s="11"/>
      <c r="P297" s="11"/>
      <c r="Q297" s="11"/>
      <c r="R297" s="87"/>
      <c r="S297" s="1368">
        <f>SUM(N297:R304)</f>
        <v>0</v>
      </c>
      <c r="T297" s="1368">
        <f>IF(S297&gt;0,18,0)</f>
        <v>0</v>
      </c>
      <c r="U297" s="1371">
        <f>IF(S297&lt;=18,0,S297-T297)</f>
        <v>0</v>
      </c>
      <c r="V297" s="1373">
        <f>IF(S297&lt;T297,S297,T297)/IF(T297=0,1,T297)</f>
        <v>0</v>
      </c>
      <c r="W297" s="1374" t="str">
        <f>IF(V297=1,"pe",IF(V297&gt;0,"ne",""))</f>
        <v/>
      </c>
      <c r="X297" s="1349"/>
      <c r="Y297" s="53">
        <v>1</v>
      </c>
      <c r="Z297" s="53" t="s">
        <v>176</v>
      </c>
      <c r="AA297" s="53" t="str">
        <f t="shared" si="5"/>
        <v>?</v>
      </c>
      <c r="AB297" s="53">
        <v>1</v>
      </c>
      <c r="AC297" s="417">
        <f>C297</f>
        <v>0</v>
      </c>
      <c r="AD297" s="20"/>
    </row>
    <row r="298" spans="1:30" ht="15" customHeight="1" thickTop="1" thickBot="1">
      <c r="A298" s="1352"/>
      <c r="B298" s="1354"/>
      <c r="C298" s="1357"/>
      <c r="D298" s="1354"/>
      <c r="E298" s="1360"/>
      <c r="F298" s="1363"/>
      <c r="G298" s="1366"/>
      <c r="H298" s="1381"/>
      <c r="I298" s="1363"/>
      <c r="J298" s="1363"/>
      <c r="K298" s="88"/>
      <c r="L298" s="81"/>
      <c r="M298" s="81"/>
      <c r="N298" s="9"/>
      <c r="O298" s="9"/>
      <c r="P298" s="9"/>
      <c r="Q298" s="9"/>
      <c r="R298" s="88"/>
      <c r="S298" s="1369"/>
      <c r="T298" s="1369"/>
      <c r="U298" s="1372"/>
      <c r="V298" s="1373"/>
      <c r="W298" s="1375"/>
      <c r="X298" s="1349"/>
      <c r="Y298" s="53">
        <f>IF(L298=L297,0,1)</f>
        <v>0</v>
      </c>
      <c r="Z298" s="53" t="s">
        <v>176</v>
      </c>
      <c r="AA298" s="53" t="str">
        <f t="shared" si="5"/>
        <v>?</v>
      </c>
      <c r="AB298" s="53">
        <f>IF(M298=M297,0,1)</f>
        <v>0</v>
      </c>
      <c r="AC298" s="417">
        <f>AC297</f>
        <v>0</v>
      </c>
      <c r="AD298" s="20"/>
    </row>
    <row r="299" spans="1:30" ht="15" customHeight="1" thickTop="1" thickBot="1">
      <c r="A299" s="1352"/>
      <c r="B299" s="1354"/>
      <c r="C299" s="1357"/>
      <c r="D299" s="1354"/>
      <c r="E299" s="1360"/>
      <c r="F299" s="1363"/>
      <c r="G299" s="1366"/>
      <c r="H299" s="1381"/>
      <c r="I299" s="1363"/>
      <c r="J299" s="1363"/>
      <c r="K299" s="88"/>
      <c r="L299" s="81"/>
      <c r="M299" s="81"/>
      <c r="N299" s="9"/>
      <c r="O299" s="9"/>
      <c r="P299" s="9"/>
      <c r="Q299" s="9"/>
      <c r="R299" s="88"/>
      <c r="S299" s="1369"/>
      <c r="T299" s="1369"/>
      <c r="U299" s="1372"/>
      <c r="V299" s="1373"/>
      <c r="W299" s="1375"/>
      <c r="X299" s="1349"/>
      <c r="Y299" s="53">
        <f>IF(L299=L298,0,IF(L299=L297,0,1))</f>
        <v>0</v>
      </c>
      <c r="Z299" s="53" t="s">
        <v>176</v>
      </c>
      <c r="AA299" s="53" t="str">
        <f t="shared" si="5"/>
        <v>?</v>
      </c>
      <c r="AB299" s="53">
        <f>IF(M299=M298,0,IF(M299=M297,0,1))</f>
        <v>0</v>
      </c>
      <c r="AC299" s="417">
        <f t="shared" ref="AC299:AC312" si="23">AC298</f>
        <v>0</v>
      </c>
      <c r="AD299" s="20"/>
    </row>
    <row r="300" spans="1:30" ht="15" customHeight="1" thickTop="1" thickBot="1">
      <c r="A300" s="1352"/>
      <c r="B300" s="1354"/>
      <c r="C300" s="1357"/>
      <c r="D300" s="1354"/>
      <c r="E300" s="1360"/>
      <c r="F300" s="1363"/>
      <c r="G300" s="1366"/>
      <c r="H300" s="1381"/>
      <c r="I300" s="1363"/>
      <c r="J300" s="1363"/>
      <c r="K300" s="88"/>
      <c r="L300" s="81"/>
      <c r="M300" s="81"/>
      <c r="N300" s="9"/>
      <c r="O300" s="9"/>
      <c r="P300" s="9"/>
      <c r="Q300" s="9"/>
      <c r="R300" s="88"/>
      <c r="S300" s="1369"/>
      <c r="T300" s="1369"/>
      <c r="U300" s="1372"/>
      <c r="V300" s="1373"/>
      <c r="W300" s="1375"/>
      <c r="X300" s="1349"/>
      <c r="Y300" s="53">
        <f>IF(L300=L299,0,IF(L300=L298,0,IF(L300=L297,0,1)))</f>
        <v>0</v>
      </c>
      <c r="Z300" s="53" t="s">
        <v>176</v>
      </c>
      <c r="AA300" s="53" t="str">
        <f t="shared" si="5"/>
        <v>?</v>
      </c>
      <c r="AB300" s="53">
        <f>IF(M300=M299,0,IF(M300=M298,0,IF(M300=M297,0,1)))</f>
        <v>0</v>
      </c>
      <c r="AC300" s="417">
        <f t="shared" si="23"/>
        <v>0</v>
      </c>
      <c r="AD300" s="20"/>
    </row>
    <row r="301" spans="1:30" ht="15" customHeight="1" thickTop="1" thickBot="1">
      <c r="A301" s="1352"/>
      <c r="B301" s="1354"/>
      <c r="C301" s="1357"/>
      <c r="D301" s="1354"/>
      <c r="E301" s="1360"/>
      <c r="F301" s="1363"/>
      <c r="G301" s="1366"/>
      <c r="H301" s="1381"/>
      <c r="I301" s="1363"/>
      <c r="J301" s="1363"/>
      <c r="K301" s="88"/>
      <c r="L301" s="81"/>
      <c r="M301" s="81"/>
      <c r="N301" s="9"/>
      <c r="O301" s="9"/>
      <c r="P301" s="9"/>
      <c r="Q301" s="9"/>
      <c r="R301" s="88"/>
      <c r="S301" s="1369"/>
      <c r="T301" s="1369"/>
      <c r="U301" s="1372"/>
      <c r="V301" s="1373"/>
      <c r="W301" s="1375"/>
      <c r="X301" s="1349"/>
      <c r="Y301" s="53">
        <f>IF(L301=L300,0,IF(L301=L299,0,IF(L301=L298,0,IF(L301=L297,0,1))))</f>
        <v>0</v>
      </c>
      <c r="Z301" s="53" t="s">
        <v>176</v>
      </c>
      <c r="AA301" s="53" t="str">
        <f t="shared" si="5"/>
        <v>?</v>
      </c>
      <c r="AB301" s="53">
        <f>IF(M301=M300,0,IF(M301=M299,0,IF(M301=M298,0,IF(M301=M297,0,1))))</f>
        <v>0</v>
      </c>
      <c r="AC301" s="417">
        <f t="shared" si="23"/>
        <v>0</v>
      </c>
      <c r="AD301" s="20"/>
    </row>
    <row r="302" spans="1:30" ht="15" customHeight="1" thickTop="1" thickBot="1">
      <c r="A302" s="1352"/>
      <c r="B302" s="1354"/>
      <c r="C302" s="1357"/>
      <c r="D302" s="1354"/>
      <c r="E302" s="1360"/>
      <c r="F302" s="1363"/>
      <c r="G302" s="1366"/>
      <c r="H302" s="1381"/>
      <c r="I302" s="1363"/>
      <c r="J302" s="1363"/>
      <c r="K302" s="88"/>
      <c r="L302" s="81"/>
      <c r="M302" s="81"/>
      <c r="N302" s="9"/>
      <c r="O302" s="9"/>
      <c r="P302" s="9"/>
      <c r="Q302" s="9"/>
      <c r="R302" s="88"/>
      <c r="S302" s="1369"/>
      <c r="T302" s="1369"/>
      <c r="U302" s="1350" t="str">
        <f>IF(U297&gt;9,"Błąd","")</f>
        <v/>
      </c>
      <c r="V302" s="1373"/>
      <c r="W302" s="1375"/>
      <c r="X302" s="1349"/>
      <c r="Y302" s="53">
        <f>IF(L302=L301,0,IF(L302=L300,0,IF(L302=L299,0,IF(L302=L298,0,IF(L302=L297,0,1)))))</f>
        <v>0</v>
      </c>
      <c r="Z302" s="53" t="s">
        <v>176</v>
      </c>
      <c r="AA302" s="53" t="str">
        <f t="shared" si="5"/>
        <v>?</v>
      </c>
      <c r="AB302" s="53">
        <f>IF(M302=M301,0,IF(M302=M300,0,IF(M302=M299,0,IF(M302=M298,0,IF(M302=M297,0,1)))))</f>
        <v>0</v>
      </c>
      <c r="AC302" s="417">
        <f t="shared" si="23"/>
        <v>0</v>
      </c>
      <c r="AD302" s="20"/>
    </row>
    <row r="303" spans="1:30" ht="15" customHeight="1" thickTop="1" thickBot="1">
      <c r="A303" s="1352"/>
      <c r="B303" s="1354"/>
      <c r="C303" s="1357"/>
      <c r="D303" s="1354"/>
      <c r="E303" s="1360"/>
      <c r="F303" s="1363"/>
      <c r="G303" s="1366"/>
      <c r="H303" s="1381"/>
      <c r="I303" s="1363"/>
      <c r="J303" s="1363"/>
      <c r="K303" s="88"/>
      <c r="L303" s="81"/>
      <c r="M303" s="81"/>
      <c r="N303" s="9"/>
      <c r="O303" s="9"/>
      <c r="P303" s="9"/>
      <c r="Q303" s="9"/>
      <c r="R303" s="88"/>
      <c r="S303" s="1369"/>
      <c r="T303" s="1369"/>
      <c r="U303" s="1350"/>
      <c r="V303" s="1373"/>
      <c r="W303" s="1375"/>
      <c r="X303" s="1349"/>
      <c r="Y303" s="53">
        <f>IF(L303=L302,0,IF(L303=L301,0,IF(L303=L300,0,IF(L303=L299,0,IF(L303=L298,0,IF(L303=L297,0,1))))))</f>
        <v>0</v>
      </c>
      <c r="Z303" s="53" t="s">
        <v>176</v>
      </c>
      <c r="AA303" s="53" t="str">
        <f t="shared" si="5"/>
        <v>?</v>
      </c>
      <c r="AB303" s="53">
        <f>IF(M303=M302,0,IF(M303=M301,0,IF(M303=M300,0,IF(M303=M299,0,IF(M303=M298,0,IF(M303=M297,0,1))))))</f>
        <v>0</v>
      </c>
      <c r="AC303" s="417">
        <f t="shared" si="23"/>
        <v>0</v>
      </c>
      <c r="AD303" s="20"/>
    </row>
    <row r="304" spans="1:30" ht="15" customHeight="1" thickTop="1" thickBot="1">
      <c r="A304" s="1352"/>
      <c r="B304" s="1355"/>
      <c r="C304" s="1358"/>
      <c r="D304" s="1355"/>
      <c r="E304" s="1361"/>
      <c r="F304" s="1364"/>
      <c r="G304" s="1367"/>
      <c r="H304" s="1382"/>
      <c r="I304" s="1364"/>
      <c r="J304" s="1364"/>
      <c r="K304" s="86"/>
      <c r="L304" s="81"/>
      <c r="M304" s="83"/>
      <c r="N304" s="10"/>
      <c r="O304" s="10"/>
      <c r="P304" s="10"/>
      <c r="Q304" s="10"/>
      <c r="R304" s="86"/>
      <c r="S304" s="1370"/>
      <c r="T304" s="1370"/>
      <c r="U304" s="1351"/>
      <c r="V304" s="1373"/>
      <c r="W304" s="1376"/>
      <c r="X304" s="1349"/>
      <c r="Y304" s="53">
        <f>IF(L304=L303,0,IF(L304=L302,0,IF(L304=L301,0,IF(L304=L300,0,IF(L304=L299,0,IF(L304=L298,0,IF(L304=L297,0,1)))))))</f>
        <v>0</v>
      </c>
      <c r="Z304" s="53" t="s">
        <v>176</v>
      </c>
      <c r="AA304" s="53" t="str">
        <f t="shared" si="5"/>
        <v>?</v>
      </c>
      <c r="AB304" s="53">
        <f>IF(M304=M303,0,IF(M304=M302,0,IF(M304=M301,0,IF(M304=M300,0,IF(M304=M299,0,IF(M304=M298,0,IF(M304=M297,0,1)))))))</f>
        <v>0</v>
      </c>
      <c r="AC304" s="417">
        <f t="shared" si="23"/>
        <v>0</v>
      </c>
      <c r="AD304" s="20"/>
    </row>
    <row r="305" spans="1:30" ht="15" customHeight="1" thickTop="1" thickBot="1">
      <c r="A305" s="1352"/>
      <c r="B305" s="1353"/>
      <c r="C305" s="1356"/>
      <c r="D305" s="1353"/>
      <c r="E305" s="1359"/>
      <c r="F305" s="1362"/>
      <c r="G305" s="1365"/>
      <c r="H305" s="297"/>
      <c r="I305" s="1362"/>
      <c r="J305" s="1362"/>
      <c r="K305" s="87"/>
      <c r="L305" s="73"/>
      <c r="M305" s="73"/>
      <c r="N305" s="11"/>
      <c r="O305" s="11"/>
      <c r="P305" s="11"/>
      <c r="Q305" s="11"/>
      <c r="R305" s="87"/>
      <c r="S305" s="1368">
        <f>SUM(N305:R312)</f>
        <v>0</v>
      </c>
      <c r="T305" s="1368">
        <f>IF(S305&gt;0,18,0)</f>
        <v>0</v>
      </c>
      <c r="U305" s="1371">
        <f>IF(S305&lt;=18,0,S305-T305)</f>
        <v>0</v>
      </c>
      <c r="V305" s="1373">
        <f>IF(S305&lt;T305,S305,T305)/IF(T305=0,1,T305)</f>
        <v>0</v>
      </c>
      <c r="W305" s="1374" t="str">
        <f>IF(V305=1,"pe",IF(V305&gt;0,"ne",""))</f>
        <v/>
      </c>
      <c r="X305" s="1349"/>
      <c r="Y305" s="53">
        <v>1</v>
      </c>
      <c r="Z305" s="53" t="s">
        <v>176</v>
      </c>
      <c r="AA305" s="53" t="str">
        <f t="shared" si="5"/>
        <v>?</v>
      </c>
      <c r="AB305" s="53">
        <v>1</v>
      </c>
      <c r="AC305" s="417">
        <f>C305</f>
        <v>0</v>
      </c>
      <c r="AD305" s="20"/>
    </row>
    <row r="306" spans="1:30" ht="15" customHeight="1" thickTop="1" thickBot="1">
      <c r="A306" s="1352"/>
      <c r="B306" s="1354"/>
      <c r="C306" s="1357"/>
      <c r="D306" s="1354"/>
      <c r="E306" s="1360"/>
      <c r="F306" s="1363"/>
      <c r="G306" s="1366"/>
      <c r="H306" s="1381"/>
      <c r="I306" s="1363"/>
      <c r="J306" s="1363"/>
      <c r="K306" s="88"/>
      <c r="L306" s="81"/>
      <c r="M306" s="81"/>
      <c r="N306" s="9"/>
      <c r="O306" s="9"/>
      <c r="P306" s="9"/>
      <c r="Q306" s="9"/>
      <c r="R306" s="88"/>
      <c r="S306" s="1369"/>
      <c r="T306" s="1369"/>
      <c r="U306" s="1372"/>
      <c r="V306" s="1373"/>
      <c r="W306" s="1375"/>
      <c r="X306" s="1349"/>
      <c r="Y306" s="53">
        <f>IF(L306=L305,0,1)</f>
        <v>0</v>
      </c>
      <c r="Z306" s="53" t="s">
        <v>176</v>
      </c>
      <c r="AA306" s="53" t="str">
        <f t="shared" si="5"/>
        <v>?</v>
      </c>
      <c r="AB306" s="53">
        <f>IF(M306=M305,0,1)</f>
        <v>0</v>
      </c>
      <c r="AC306" s="417">
        <f>AC305</f>
        <v>0</v>
      </c>
      <c r="AD306" s="20"/>
    </row>
    <row r="307" spans="1:30" ht="15" customHeight="1" thickTop="1" thickBot="1">
      <c r="A307" s="1352"/>
      <c r="B307" s="1354"/>
      <c r="C307" s="1357"/>
      <c r="D307" s="1354"/>
      <c r="E307" s="1360"/>
      <c r="F307" s="1363"/>
      <c r="G307" s="1366"/>
      <c r="H307" s="1381"/>
      <c r="I307" s="1363"/>
      <c r="J307" s="1363"/>
      <c r="K307" s="88"/>
      <c r="L307" s="81"/>
      <c r="M307" s="81"/>
      <c r="N307" s="9"/>
      <c r="O307" s="9"/>
      <c r="P307" s="9"/>
      <c r="Q307" s="9"/>
      <c r="R307" s="88"/>
      <c r="S307" s="1369"/>
      <c r="T307" s="1369"/>
      <c r="U307" s="1372"/>
      <c r="V307" s="1373"/>
      <c r="W307" s="1375"/>
      <c r="X307" s="1349"/>
      <c r="Y307" s="53">
        <f>IF(L307=L306,0,IF(L307=L305,0,1))</f>
        <v>0</v>
      </c>
      <c r="Z307" s="53" t="s">
        <v>176</v>
      </c>
      <c r="AA307" s="53" t="str">
        <f t="shared" si="5"/>
        <v>?</v>
      </c>
      <c r="AB307" s="53">
        <f>IF(M307=M306,0,IF(M307=M305,0,1))</f>
        <v>0</v>
      </c>
      <c r="AC307" s="417">
        <f t="shared" si="23"/>
        <v>0</v>
      </c>
      <c r="AD307" s="20"/>
    </row>
    <row r="308" spans="1:30" ht="15" customHeight="1" thickTop="1" thickBot="1">
      <c r="A308" s="1352"/>
      <c r="B308" s="1354"/>
      <c r="C308" s="1357"/>
      <c r="D308" s="1354"/>
      <c r="E308" s="1360"/>
      <c r="F308" s="1363"/>
      <c r="G308" s="1366"/>
      <c r="H308" s="1381"/>
      <c r="I308" s="1363"/>
      <c r="J308" s="1363"/>
      <c r="K308" s="88"/>
      <c r="L308" s="81"/>
      <c r="M308" s="81"/>
      <c r="N308" s="9"/>
      <c r="O308" s="9"/>
      <c r="P308" s="9"/>
      <c r="Q308" s="9"/>
      <c r="R308" s="88"/>
      <c r="S308" s="1369"/>
      <c r="T308" s="1369"/>
      <c r="U308" s="1372"/>
      <c r="V308" s="1373"/>
      <c r="W308" s="1375"/>
      <c r="X308" s="1349"/>
      <c r="Y308" s="53">
        <f>IF(L308=L307,0,IF(L308=L306,0,IF(L308=L305,0,1)))</f>
        <v>0</v>
      </c>
      <c r="Z308" s="53" t="s">
        <v>176</v>
      </c>
      <c r="AA308" s="53" t="str">
        <f t="shared" si="5"/>
        <v>?</v>
      </c>
      <c r="AB308" s="53">
        <f>IF(M308=M307,0,IF(M308=M306,0,IF(M308=M305,0,1)))</f>
        <v>0</v>
      </c>
      <c r="AC308" s="417">
        <f t="shared" si="23"/>
        <v>0</v>
      </c>
      <c r="AD308" s="20"/>
    </row>
    <row r="309" spans="1:30" ht="15" customHeight="1" thickTop="1" thickBot="1">
      <c r="A309" s="1352"/>
      <c r="B309" s="1354"/>
      <c r="C309" s="1357"/>
      <c r="D309" s="1354"/>
      <c r="E309" s="1360"/>
      <c r="F309" s="1363"/>
      <c r="G309" s="1366"/>
      <c r="H309" s="1381"/>
      <c r="I309" s="1363"/>
      <c r="J309" s="1363"/>
      <c r="K309" s="88"/>
      <c r="L309" s="81"/>
      <c r="M309" s="81"/>
      <c r="N309" s="9"/>
      <c r="O309" s="9"/>
      <c r="P309" s="9"/>
      <c r="Q309" s="9"/>
      <c r="R309" s="88"/>
      <c r="S309" s="1369"/>
      <c r="T309" s="1369"/>
      <c r="U309" s="1372"/>
      <c r="V309" s="1373"/>
      <c r="W309" s="1375"/>
      <c r="X309" s="1349"/>
      <c r="Y309" s="53">
        <f>IF(L309=L308,0,IF(L309=L307,0,IF(L309=L306,0,IF(L309=L305,0,1))))</f>
        <v>0</v>
      </c>
      <c r="Z309" s="53" t="s">
        <v>176</v>
      </c>
      <c r="AA309" s="53" t="str">
        <f t="shared" si="5"/>
        <v>?</v>
      </c>
      <c r="AB309" s="53">
        <f>IF(M309=M308,0,IF(M309=M307,0,IF(M309=M306,0,IF(M309=M305,0,1))))</f>
        <v>0</v>
      </c>
      <c r="AC309" s="417">
        <f t="shared" si="23"/>
        <v>0</v>
      </c>
      <c r="AD309" s="20"/>
    </row>
    <row r="310" spans="1:30" ht="15" customHeight="1" thickTop="1" thickBot="1">
      <c r="A310" s="1352"/>
      <c r="B310" s="1354"/>
      <c r="C310" s="1357"/>
      <c r="D310" s="1354"/>
      <c r="E310" s="1360"/>
      <c r="F310" s="1363"/>
      <c r="G310" s="1366"/>
      <c r="H310" s="1381"/>
      <c r="I310" s="1363"/>
      <c r="J310" s="1363"/>
      <c r="K310" s="88"/>
      <c r="L310" s="81"/>
      <c r="M310" s="81"/>
      <c r="N310" s="9"/>
      <c r="O310" s="9"/>
      <c r="P310" s="9"/>
      <c r="Q310" s="9"/>
      <c r="R310" s="88"/>
      <c r="S310" s="1369"/>
      <c r="T310" s="1369"/>
      <c r="U310" s="1350" t="str">
        <f>IF(U305&gt;9,"Błąd","")</f>
        <v/>
      </c>
      <c r="V310" s="1373"/>
      <c r="W310" s="1375"/>
      <c r="X310" s="1349"/>
      <c r="Y310" s="53">
        <f>IF(L310=L309,0,IF(L310=L308,0,IF(L310=L307,0,IF(L310=L306,0,IF(L310=L305,0,1)))))</f>
        <v>0</v>
      </c>
      <c r="Z310" s="53" t="s">
        <v>176</v>
      </c>
      <c r="AA310" s="53" t="str">
        <f t="shared" si="5"/>
        <v>?</v>
      </c>
      <c r="AB310" s="53">
        <f>IF(M310=M309,0,IF(M310=M308,0,IF(M310=M307,0,IF(M310=M306,0,IF(M310=M305,0,1)))))</f>
        <v>0</v>
      </c>
      <c r="AC310" s="417">
        <f t="shared" si="23"/>
        <v>0</v>
      </c>
      <c r="AD310" s="20"/>
    </row>
    <row r="311" spans="1:30" ht="15" customHeight="1" thickTop="1" thickBot="1">
      <c r="A311" s="1352"/>
      <c r="B311" s="1354"/>
      <c r="C311" s="1357"/>
      <c r="D311" s="1354"/>
      <c r="E311" s="1360"/>
      <c r="F311" s="1363"/>
      <c r="G311" s="1366"/>
      <c r="H311" s="1381"/>
      <c r="I311" s="1363"/>
      <c r="J311" s="1363"/>
      <c r="K311" s="88"/>
      <c r="L311" s="81"/>
      <c r="M311" s="81"/>
      <c r="N311" s="9"/>
      <c r="O311" s="9"/>
      <c r="P311" s="9"/>
      <c r="Q311" s="9"/>
      <c r="R311" s="88"/>
      <c r="S311" s="1369"/>
      <c r="T311" s="1369"/>
      <c r="U311" s="1350"/>
      <c r="V311" s="1373"/>
      <c r="W311" s="1375"/>
      <c r="X311" s="1349"/>
      <c r="Y311" s="53">
        <f>IF(L311=L310,0,IF(L311=L309,0,IF(L311=L308,0,IF(L311=L307,0,IF(L311=L306,0,IF(L311=L305,0,1))))))</f>
        <v>0</v>
      </c>
      <c r="Z311" s="53" t="s">
        <v>176</v>
      </c>
      <c r="AA311" s="53" t="str">
        <f t="shared" si="5"/>
        <v>?</v>
      </c>
      <c r="AB311" s="53">
        <f>IF(M311=M310,0,IF(M311=M309,0,IF(M311=M308,0,IF(M311=M307,0,IF(M311=M306,0,IF(M311=M305,0,1))))))</f>
        <v>0</v>
      </c>
      <c r="AC311" s="417">
        <f t="shared" si="23"/>
        <v>0</v>
      </c>
      <c r="AD311" s="20"/>
    </row>
    <row r="312" spans="1:30" ht="15" customHeight="1" thickTop="1" thickBot="1">
      <c r="A312" s="1352"/>
      <c r="B312" s="1355"/>
      <c r="C312" s="1358"/>
      <c r="D312" s="1355"/>
      <c r="E312" s="1361"/>
      <c r="F312" s="1364"/>
      <c r="G312" s="1367"/>
      <c r="H312" s="1382"/>
      <c r="I312" s="1364"/>
      <c r="J312" s="1364"/>
      <c r="K312" s="86"/>
      <c r="L312" s="81"/>
      <c r="M312" s="83"/>
      <c r="N312" s="10"/>
      <c r="O312" s="10"/>
      <c r="P312" s="10"/>
      <c r="Q312" s="10"/>
      <c r="R312" s="86"/>
      <c r="S312" s="1370"/>
      <c r="T312" s="1370"/>
      <c r="U312" s="1351"/>
      <c r="V312" s="1373"/>
      <c r="W312" s="1376"/>
      <c r="X312" s="1349"/>
      <c r="Y312" s="53">
        <f>IF(L312=L311,0,IF(L312=L310,0,IF(L312=L309,0,IF(L312=L308,0,IF(L312=L307,0,IF(L312=L306,0,IF(L312=L305,0,1)))))))</f>
        <v>0</v>
      </c>
      <c r="Z312" s="53" t="s">
        <v>176</v>
      </c>
      <c r="AA312" s="53" t="str">
        <f t="shared" si="5"/>
        <v>?</v>
      </c>
      <c r="AB312" s="53">
        <f>IF(M312=M311,0,IF(M312=M310,0,IF(M312=M309,0,IF(M312=M308,0,IF(M312=M307,0,IF(M312=M306,0,IF(M312=M305,0,1)))))))</f>
        <v>0</v>
      </c>
      <c r="AC312" s="417">
        <f t="shared" si="23"/>
        <v>0</v>
      </c>
      <c r="AD312" s="20"/>
    </row>
    <row r="313" spans="1:30" ht="15" customHeight="1" thickTop="1" thickBot="1">
      <c r="A313" s="1380"/>
      <c r="B313" s="1353"/>
      <c r="C313" s="1356"/>
      <c r="D313" s="1353"/>
      <c r="E313" s="1359"/>
      <c r="F313" s="1362"/>
      <c r="G313" s="1365"/>
      <c r="H313" s="297"/>
      <c r="I313" s="1362"/>
      <c r="J313" s="1362"/>
      <c r="K313" s="87"/>
      <c r="L313" s="73"/>
      <c r="M313" s="73"/>
      <c r="N313" s="11"/>
      <c r="O313" s="11"/>
      <c r="P313" s="11"/>
      <c r="Q313" s="11"/>
      <c r="R313" s="87"/>
      <c r="S313" s="1368">
        <f>SUM(N313:R320)</f>
        <v>0</v>
      </c>
      <c r="T313" s="1368">
        <f>IF(S313&gt;0,18,0)</f>
        <v>0</v>
      </c>
      <c r="U313" s="1371">
        <f>IF(S313&lt;=18,0,S313-T313)</f>
        <v>0</v>
      </c>
      <c r="V313" s="1391">
        <f>IF(S313&lt;T313,S313,T313)/IF(T313=0,1,T313)</f>
        <v>0</v>
      </c>
      <c r="W313" s="1374" t="str">
        <f>IF(V313=1,"pe",IF(V313&gt;0,"ne",""))</f>
        <v/>
      </c>
      <c r="X313" s="1349"/>
      <c r="Y313" s="53">
        <v>1</v>
      </c>
      <c r="Z313" s="53" t="s">
        <v>176</v>
      </c>
      <c r="AA313" s="53" t="str">
        <f t="shared" si="5"/>
        <v>?</v>
      </c>
      <c r="AB313" s="53">
        <v>1</v>
      </c>
      <c r="AC313" s="417">
        <f>C313</f>
        <v>0</v>
      </c>
      <c r="AD313" s="20"/>
    </row>
    <row r="314" spans="1:30" ht="15" customHeight="1" thickTop="1" thickBot="1">
      <c r="A314" s="1380"/>
      <c r="B314" s="1354"/>
      <c r="C314" s="1357"/>
      <c r="D314" s="1354"/>
      <c r="E314" s="1360"/>
      <c r="F314" s="1363"/>
      <c r="G314" s="1366"/>
      <c r="H314" s="1381"/>
      <c r="I314" s="1363"/>
      <c r="J314" s="1363"/>
      <c r="K314" s="88"/>
      <c r="L314" s="81"/>
      <c r="M314" s="81"/>
      <c r="N314" s="9"/>
      <c r="O314" s="9"/>
      <c r="P314" s="9"/>
      <c r="Q314" s="9"/>
      <c r="R314" s="88"/>
      <c r="S314" s="1369"/>
      <c r="T314" s="1369"/>
      <c r="U314" s="1372"/>
      <c r="V314" s="1392"/>
      <c r="W314" s="1375"/>
      <c r="X314" s="1349"/>
      <c r="Y314" s="53">
        <f>IF(L314=L313,0,1)</f>
        <v>0</v>
      </c>
      <c r="Z314" s="53" t="s">
        <v>176</v>
      </c>
      <c r="AA314" s="53" t="str">
        <f t="shared" si="5"/>
        <v>?</v>
      </c>
      <c r="AB314" s="53">
        <f>IF(M314=M313,0,1)</f>
        <v>0</v>
      </c>
      <c r="AC314" s="417">
        <f>AC313</f>
        <v>0</v>
      </c>
      <c r="AD314" s="20"/>
    </row>
    <row r="315" spans="1:30" ht="15" customHeight="1" thickTop="1" thickBot="1">
      <c r="A315" s="1380"/>
      <c r="B315" s="1354"/>
      <c r="C315" s="1357"/>
      <c r="D315" s="1354"/>
      <c r="E315" s="1360"/>
      <c r="F315" s="1363"/>
      <c r="G315" s="1366"/>
      <c r="H315" s="1381"/>
      <c r="I315" s="1363"/>
      <c r="J315" s="1363"/>
      <c r="K315" s="88"/>
      <c r="L315" s="81"/>
      <c r="M315" s="81"/>
      <c r="N315" s="9"/>
      <c r="O315" s="9"/>
      <c r="P315" s="9"/>
      <c r="Q315" s="9"/>
      <c r="R315" s="88"/>
      <c r="S315" s="1369"/>
      <c r="T315" s="1369"/>
      <c r="U315" s="1372"/>
      <c r="V315" s="1392"/>
      <c r="W315" s="1375"/>
      <c r="X315" s="1349"/>
      <c r="Y315" s="53">
        <f>IF(L315=L314,0,IF(L315=L313,0,1))</f>
        <v>0</v>
      </c>
      <c r="Z315" s="53" t="s">
        <v>176</v>
      </c>
      <c r="AA315" s="53" t="str">
        <f t="shared" si="5"/>
        <v>?</v>
      </c>
      <c r="AB315" s="53">
        <f>IF(M315=M314,0,IF(M315=M313,0,1))</f>
        <v>0</v>
      </c>
      <c r="AC315" s="417">
        <f t="shared" ref="AC315:AC320" si="24">AC314</f>
        <v>0</v>
      </c>
      <c r="AD315" s="20"/>
    </row>
    <row r="316" spans="1:30" ht="15" customHeight="1" thickTop="1" thickBot="1">
      <c r="A316" s="1380"/>
      <c r="B316" s="1354"/>
      <c r="C316" s="1357"/>
      <c r="D316" s="1354"/>
      <c r="E316" s="1360"/>
      <c r="F316" s="1363"/>
      <c r="G316" s="1366"/>
      <c r="H316" s="1381"/>
      <c r="I316" s="1363"/>
      <c r="J316" s="1363"/>
      <c r="K316" s="88"/>
      <c r="L316" s="81"/>
      <c r="M316" s="81"/>
      <c r="N316" s="9"/>
      <c r="O316" s="9"/>
      <c r="P316" s="9"/>
      <c r="Q316" s="9"/>
      <c r="R316" s="88"/>
      <c r="S316" s="1369"/>
      <c r="T316" s="1369"/>
      <c r="U316" s="1372"/>
      <c r="V316" s="1392"/>
      <c r="W316" s="1375"/>
      <c r="X316" s="1349"/>
      <c r="Y316" s="53">
        <f>IF(L316=L315,0,IF(L316=L314,0,IF(L316=L313,0,1)))</f>
        <v>0</v>
      </c>
      <c r="Z316" s="53" t="s">
        <v>176</v>
      </c>
      <c r="AA316" s="53" t="str">
        <f t="shared" si="5"/>
        <v>?</v>
      </c>
      <c r="AB316" s="53">
        <f>IF(M316=M315,0,IF(M316=M314,0,IF(M316=M313,0,1)))</f>
        <v>0</v>
      </c>
      <c r="AC316" s="417">
        <f t="shared" si="24"/>
        <v>0</v>
      </c>
      <c r="AD316" s="20"/>
    </row>
    <row r="317" spans="1:30" ht="15" customHeight="1" thickTop="1" thickBot="1">
      <c r="A317" s="1380"/>
      <c r="B317" s="1354"/>
      <c r="C317" s="1357"/>
      <c r="D317" s="1354"/>
      <c r="E317" s="1360"/>
      <c r="F317" s="1363"/>
      <c r="G317" s="1366"/>
      <c r="H317" s="1381"/>
      <c r="I317" s="1363"/>
      <c r="J317" s="1363"/>
      <c r="K317" s="88"/>
      <c r="L317" s="81"/>
      <c r="M317" s="81"/>
      <c r="N317" s="9"/>
      <c r="O317" s="9"/>
      <c r="P317" s="9"/>
      <c r="Q317" s="9"/>
      <c r="R317" s="88"/>
      <c r="S317" s="1369"/>
      <c r="T317" s="1369"/>
      <c r="U317" s="1372"/>
      <c r="V317" s="1392"/>
      <c r="W317" s="1375"/>
      <c r="X317" s="1349"/>
      <c r="Y317" s="53">
        <f>IF(L317=L316,0,IF(L317=L315,0,IF(L317=L314,0,IF(L317=L313,0,1))))</f>
        <v>0</v>
      </c>
      <c r="Z317" s="53" t="s">
        <v>176</v>
      </c>
      <c r="AA317" s="53" t="str">
        <f t="shared" si="5"/>
        <v>?</v>
      </c>
      <c r="AB317" s="53">
        <f>IF(M317=M316,0,IF(M317=M315,0,IF(M317=M314,0,IF(M317=M313,0,1))))</f>
        <v>0</v>
      </c>
      <c r="AC317" s="417">
        <f t="shared" si="24"/>
        <v>0</v>
      </c>
      <c r="AD317" s="20"/>
    </row>
    <row r="318" spans="1:30" ht="15" customHeight="1" thickTop="1" thickBot="1">
      <c r="A318" s="1380"/>
      <c r="B318" s="1354"/>
      <c r="C318" s="1357"/>
      <c r="D318" s="1354"/>
      <c r="E318" s="1360"/>
      <c r="F318" s="1363"/>
      <c r="G318" s="1366"/>
      <c r="H318" s="1381"/>
      <c r="I318" s="1363"/>
      <c r="J318" s="1363"/>
      <c r="K318" s="88"/>
      <c r="L318" s="81"/>
      <c r="M318" s="81"/>
      <c r="N318" s="9"/>
      <c r="O318" s="9"/>
      <c r="P318" s="9"/>
      <c r="Q318" s="9"/>
      <c r="R318" s="88"/>
      <c r="S318" s="1369"/>
      <c r="T318" s="1369"/>
      <c r="U318" s="1350" t="str">
        <f>IF(U313&gt;9,"Błąd","")</f>
        <v/>
      </c>
      <c r="V318" s="1392"/>
      <c r="W318" s="1375"/>
      <c r="X318" s="1349"/>
      <c r="Y318" s="53">
        <f>IF(L318=L317,0,IF(L318=L316,0,IF(L318=L315,0,IF(L318=L314,0,IF(L318=L313,0,1)))))</f>
        <v>0</v>
      </c>
      <c r="Z318" s="53" t="s">
        <v>176</v>
      </c>
      <c r="AA318" s="53" t="str">
        <f t="shared" si="5"/>
        <v>?</v>
      </c>
      <c r="AB318" s="53">
        <f>IF(M318=M317,0,IF(M318=M316,0,IF(M318=M315,0,IF(M318=M314,0,IF(M318=M313,0,1)))))</f>
        <v>0</v>
      </c>
      <c r="AC318" s="417">
        <f t="shared" si="24"/>
        <v>0</v>
      </c>
      <c r="AD318" s="20"/>
    </row>
    <row r="319" spans="1:30" ht="15" customHeight="1" thickTop="1" thickBot="1">
      <c r="A319" s="1380"/>
      <c r="B319" s="1354"/>
      <c r="C319" s="1357"/>
      <c r="D319" s="1354"/>
      <c r="E319" s="1360"/>
      <c r="F319" s="1363"/>
      <c r="G319" s="1366"/>
      <c r="H319" s="1381"/>
      <c r="I319" s="1363"/>
      <c r="J319" s="1363"/>
      <c r="K319" s="88"/>
      <c r="L319" s="81"/>
      <c r="M319" s="81"/>
      <c r="N319" s="9"/>
      <c r="O319" s="9"/>
      <c r="P319" s="9"/>
      <c r="Q319" s="9"/>
      <c r="R319" s="88"/>
      <c r="S319" s="1369"/>
      <c r="T319" s="1369"/>
      <c r="U319" s="1350"/>
      <c r="V319" s="1392"/>
      <c r="W319" s="1375"/>
      <c r="X319" s="1349"/>
      <c r="Y319" s="53">
        <f>IF(L319=L318,0,IF(L319=L317,0,IF(L319=L316,0,IF(L319=L315,0,IF(L319=L314,0,IF(L319=L313,0,1))))))</f>
        <v>0</v>
      </c>
      <c r="Z319" s="53" t="s">
        <v>176</v>
      </c>
      <c r="AA319" s="53" t="str">
        <f t="shared" si="5"/>
        <v>?</v>
      </c>
      <c r="AB319" s="53">
        <f>IF(M319=M318,0,IF(M319=M317,0,IF(M319=M316,0,IF(M319=M315,0,IF(M319=M314,0,IF(M319=M313,0,1))))))</f>
        <v>0</v>
      </c>
      <c r="AC319" s="417">
        <f t="shared" si="24"/>
        <v>0</v>
      </c>
      <c r="AD319" s="20"/>
    </row>
    <row r="320" spans="1:30" ht="15" customHeight="1" thickTop="1" thickBot="1">
      <c r="A320" s="1380"/>
      <c r="B320" s="1355"/>
      <c r="C320" s="1358"/>
      <c r="D320" s="1355"/>
      <c r="E320" s="1361"/>
      <c r="F320" s="1364"/>
      <c r="G320" s="1367"/>
      <c r="H320" s="1382"/>
      <c r="I320" s="1364"/>
      <c r="J320" s="1364"/>
      <c r="K320" s="86"/>
      <c r="L320" s="81"/>
      <c r="M320" s="83"/>
      <c r="N320" s="10"/>
      <c r="O320" s="10"/>
      <c r="P320" s="10"/>
      <c r="Q320" s="10"/>
      <c r="R320" s="86"/>
      <c r="S320" s="1370"/>
      <c r="T320" s="1370"/>
      <c r="U320" s="1351"/>
      <c r="V320" s="1393"/>
      <c r="W320" s="1376"/>
      <c r="X320" s="1349"/>
      <c r="Y320" s="53">
        <f>IF(L320=L319,0,IF(L320=L318,0,IF(L320=L317,0,IF(L320=L316,0,IF(L320=L315,0,IF(L320=L314,0,IF(L320=L313,0,1)))))))</f>
        <v>0</v>
      </c>
      <c r="Z320" s="53" t="s">
        <v>176</v>
      </c>
      <c r="AA320" s="53" t="str">
        <f t="shared" si="5"/>
        <v>?</v>
      </c>
      <c r="AB320" s="53">
        <f>IF(M320=M319,0,IF(M320=M318,0,IF(M320=M317,0,IF(M320=M316,0,IF(M320=M315,0,IF(M320=M314,0,IF(M320=M313,0,1)))))))</f>
        <v>0</v>
      </c>
      <c r="AC320" s="417">
        <f t="shared" si="24"/>
        <v>0</v>
      </c>
      <c r="AD320" s="20"/>
    </row>
    <row r="321" spans="1:30" ht="15" customHeight="1" thickTop="1" thickBot="1">
      <c r="A321" s="1352"/>
      <c r="B321" s="1353"/>
      <c r="C321" s="1356"/>
      <c r="D321" s="1353"/>
      <c r="E321" s="1359"/>
      <c r="F321" s="1362"/>
      <c r="G321" s="1365"/>
      <c r="H321" s="297"/>
      <c r="I321" s="1362"/>
      <c r="J321" s="1362"/>
      <c r="K321" s="87"/>
      <c r="L321" s="73"/>
      <c r="M321" s="73"/>
      <c r="N321" s="11"/>
      <c r="O321" s="11"/>
      <c r="P321" s="11"/>
      <c r="Q321" s="11"/>
      <c r="R321" s="87"/>
      <c r="S321" s="1368">
        <f>SUM(N321:R328)</f>
        <v>0</v>
      </c>
      <c r="T321" s="1368">
        <f>IF(S321&gt;0,18,0)</f>
        <v>0</v>
      </c>
      <c r="U321" s="1371">
        <f>IF(S321&lt;=18,0,S321-T321)</f>
        <v>0</v>
      </c>
      <c r="V321" s="1373">
        <f>IF(S321&lt;T321,S321,T321)/IF(T321=0,1,T321)</f>
        <v>0</v>
      </c>
      <c r="W321" s="1374" t="str">
        <f>IF(V321=1,"pe",IF(V321&gt;0,"ne",""))</f>
        <v/>
      </c>
      <c r="X321" s="1349"/>
      <c r="Y321" s="53">
        <v>1</v>
      </c>
      <c r="Z321" s="53" t="s">
        <v>176</v>
      </c>
      <c r="AA321" s="53" t="str">
        <f t="shared" si="5"/>
        <v>?</v>
      </c>
      <c r="AB321" s="53">
        <v>1</v>
      </c>
      <c r="AC321" s="417">
        <f>C321</f>
        <v>0</v>
      </c>
      <c r="AD321" s="20"/>
    </row>
    <row r="322" spans="1:30" ht="15" customHeight="1" thickTop="1" thickBot="1">
      <c r="A322" s="1352"/>
      <c r="B322" s="1354"/>
      <c r="C322" s="1357"/>
      <c r="D322" s="1354"/>
      <c r="E322" s="1360"/>
      <c r="F322" s="1363"/>
      <c r="G322" s="1366"/>
      <c r="H322" s="1381"/>
      <c r="I322" s="1363"/>
      <c r="J322" s="1363"/>
      <c r="K322" s="88"/>
      <c r="L322" s="81"/>
      <c r="M322" s="81"/>
      <c r="N322" s="9"/>
      <c r="O322" s="9"/>
      <c r="P322" s="9"/>
      <c r="Q322" s="9"/>
      <c r="R322" s="88"/>
      <c r="S322" s="1369"/>
      <c r="T322" s="1369"/>
      <c r="U322" s="1372"/>
      <c r="V322" s="1373"/>
      <c r="W322" s="1375"/>
      <c r="X322" s="1349"/>
      <c r="Y322" s="53">
        <f>IF(L322=L321,0,1)</f>
        <v>0</v>
      </c>
      <c r="Z322" s="53" t="s">
        <v>176</v>
      </c>
      <c r="AA322" s="53" t="str">
        <f t="shared" si="5"/>
        <v>?</v>
      </c>
      <c r="AB322" s="53">
        <f>IF(M322=M321,0,1)</f>
        <v>0</v>
      </c>
      <c r="AC322" s="417">
        <f t="shared" ref="AC322:AC328" si="25">AC321</f>
        <v>0</v>
      </c>
      <c r="AD322" s="20"/>
    </row>
    <row r="323" spans="1:30" ht="15" customHeight="1" thickTop="1" thickBot="1">
      <c r="A323" s="1352"/>
      <c r="B323" s="1354"/>
      <c r="C323" s="1357"/>
      <c r="D323" s="1354"/>
      <c r="E323" s="1360"/>
      <c r="F323" s="1363"/>
      <c r="G323" s="1366"/>
      <c r="H323" s="1381"/>
      <c r="I323" s="1363"/>
      <c r="J323" s="1363"/>
      <c r="K323" s="88"/>
      <c r="L323" s="81"/>
      <c r="M323" s="81"/>
      <c r="N323" s="9"/>
      <c r="O323" s="9"/>
      <c r="P323" s="9"/>
      <c r="Q323" s="9"/>
      <c r="R323" s="88"/>
      <c r="S323" s="1369"/>
      <c r="T323" s="1369"/>
      <c r="U323" s="1372"/>
      <c r="V323" s="1373"/>
      <c r="W323" s="1375"/>
      <c r="X323" s="1349"/>
      <c r="Y323" s="53">
        <f>IF(L323=L322,0,IF(L323=L321,0,1))</f>
        <v>0</v>
      </c>
      <c r="Z323" s="53" t="s">
        <v>176</v>
      </c>
      <c r="AA323" s="53" t="str">
        <f t="shared" si="5"/>
        <v>?</v>
      </c>
      <c r="AB323" s="53">
        <f>IF(M323=M322,0,IF(M323=M321,0,1))</f>
        <v>0</v>
      </c>
      <c r="AC323" s="417">
        <f t="shared" si="25"/>
        <v>0</v>
      </c>
      <c r="AD323" s="20"/>
    </row>
    <row r="324" spans="1:30" ht="15" customHeight="1" thickTop="1" thickBot="1">
      <c r="A324" s="1352"/>
      <c r="B324" s="1354"/>
      <c r="C324" s="1357"/>
      <c r="D324" s="1354"/>
      <c r="E324" s="1360"/>
      <c r="F324" s="1363"/>
      <c r="G324" s="1366"/>
      <c r="H324" s="1381"/>
      <c r="I324" s="1363"/>
      <c r="J324" s="1363"/>
      <c r="K324" s="88"/>
      <c r="L324" s="81"/>
      <c r="M324" s="81"/>
      <c r="N324" s="9"/>
      <c r="O324" s="9"/>
      <c r="P324" s="9"/>
      <c r="Q324" s="9"/>
      <c r="R324" s="88"/>
      <c r="S324" s="1369"/>
      <c r="T324" s="1369"/>
      <c r="U324" s="1372"/>
      <c r="V324" s="1373"/>
      <c r="W324" s="1375"/>
      <c r="X324" s="1349"/>
      <c r="Y324" s="53">
        <f>IF(L324=L323,0,IF(L324=L322,0,IF(L324=L321,0,1)))</f>
        <v>0</v>
      </c>
      <c r="Z324" s="53" t="s">
        <v>176</v>
      </c>
      <c r="AA324" s="53" t="str">
        <f t="shared" si="5"/>
        <v>?</v>
      </c>
      <c r="AB324" s="53">
        <f>IF(M324=M323,0,IF(M324=M322,0,IF(M324=M321,0,1)))</f>
        <v>0</v>
      </c>
      <c r="AC324" s="417">
        <f t="shared" si="25"/>
        <v>0</v>
      </c>
      <c r="AD324" s="20"/>
    </row>
    <row r="325" spans="1:30" ht="15" customHeight="1" thickTop="1" thickBot="1">
      <c r="A325" s="1352"/>
      <c r="B325" s="1354"/>
      <c r="C325" s="1357"/>
      <c r="D325" s="1354"/>
      <c r="E325" s="1360"/>
      <c r="F325" s="1363"/>
      <c r="G325" s="1366"/>
      <c r="H325" s="1381"/>
      <c r="I325" s="1363"/>
      <c r="J325" s="1363"/>
      <c r="K325" s="88"/>
      <c r="L325" s="81"/>
      <c r="M325" s="81"/>
      <c r="N325" s="9"/>
      <c r="O325" s="9"/>
      <c r="P325" s="9"/>
      <c r="Q325" s="9"/>
      <c r="R325" s="88"/>
      <c r="S325" s="1369"/>
      <c r="T325" s="1369"/>
      <c r="U325" s="1372"/>
      <c r="V325" s="1373"/>
      <c r="W325" s="1375"/>
      <c r="X325" s="1349"/>
      <c r="Y325" s="53">
        <f>IF(L325=L324,0,IF(L325=L323,0,IF(L325=L322,0,IF(L325=L321,0,1))))</f>
        <v>0</v>
      </c>
      <c r="Z325" s="53" t="s">
        <v>176</v>
      </c>
      <c r="AA325" s="53" t="str">
        <f t="shared" si="5"/>
        <v>?</v>
      </c>
      <c r="AB325" s="53">
        <f>IF(M325=M324,0,IF(M325=M323,0,IF(M325=M322,0,IF(M325=M321,0,1))))</f>
        <v>0</v>
      </c>
      <c r="AC325" s="417">
        <f t="shared" si="25"/>
        <v>0</v>
      </c>
      <c r="AD325" s="20"/>
    </row>
    <row r="326" spans="1:30" ht="15" customHeight="1" thickTop="1" thickBot="1">
      <c r="A326" s="1352"/>
      <c r="B326" s="1354"/>
      <c r="C326" s="1357"/>
      <c r="D326" s="1354"/>
      <c r="E326" s="1360"/>
      <c r="F326" s="1363"/>
      <c r="G326" s="1366"/>
      <c r="H326" s="1381"/>
      <c r="I326" s="1363"/>
      <c r="J326" s="1363"/>
      <c r="K326" s="88"/>
      <c r="L326" s="81"/>
      <c r="M326" s="81"/>
      <c r="N326" s="9"/>
      <c r="O326" s="9"/>
      <c r="P326" s="9"/>
      <c r="Q326" s="9"/>
      <c r="R326" s="88"/>
      <c r="S326" s="1369"/>
      <c r="T326" s="1369"/>
      <c r="U326" s="1350" t="str">
        <f>IF(U321&gt;9,"Błąd","")</f>
        <v/>
      </c>
      <c r="V326" s="1373"/>
      <c r="W326" s="1375"/>
      <c r="X326" s="1349"/>
      <c r="Y326" s="53">
        <f>IF(L326=L325,0,IF(L326=L324,0,IF(L326=L323,0,IF(L326=L322,0,IF(L326=L321,0,1)))))</f>
        <v>0</v>
      </c>
      <c r="Z326" s="53" t="s">
        <v>176</v>
      </c>
      <c r="AA326" s="53" t="str">
        <f t="shared" si="5"/>
        <v>?</v>
      </c>
      <c r="AB326" s="53">
        <f>IF(M326=M325,0,IF(M326=M324,0,IF(M326=M323,0,IF(M326=M322,0,IF(M326=M321,0,1)))))</f>
        <v>0</v>
      </c>
      <c r="AC326" s="417">
        <f t="shared" si="25"/>
        <v>0</v>
      </c>
      <c r="AD326" s="20"/>
    </row>
    <row r="327" spans="1:30" ht="15" customHeight="1" thickTop="1" thickBot="1">
      <c r="A327" s="1352"/>
      <c r="B327" s="1354"/>
      <c r="C327" s="1357"/>
      <c r="D327" s="1354"/>
      <c r="E327" s="1360"/>
      <c r="F327" s="1363"/>
      <c r="G327" s="1366"/>
      <c r="H327" s="1381"/>
      <c r="I327" s="1363"/>
      <c r="J327" s="1363"/>
      <c r="K327" s="88"/>
      <c r="L327" s="81"/>
      <c r="M327" s="81"/>
      <c r="N327" s="9"/>
      <c r="O327" s="9"/>
      <c r="P327" s="9"/>
      <c r="Q327" s="9"/>
      <c r="R327" s="88"/>
      <c r="S327" s="1369"/>
      <c r="T327" s="1369"/>
      <c r="U327" s="1350"/>
      <c r="V327" s="1373"/>
      <c r="W327" s="1375"/>
      <c r="X327" s="1349"/>
      <c r="Y327" s="53">
        <f>IF(L327=L326,0,IF(L327=L325,0,IF(L327=L324,0,IF(L327=L323,0,IF(L327=L322,0,IF(L327=L321,0,1))))))</f>
        <v>0</v>
      </c>
      <c r="Z327" s="53" t="s">
        <v>176</v>
      </c>
      <c r="AA327" s="53" t="str">
        <f t="shared" si="5"/>
        <v>?</v>
      </c>
      <c r="AB327" s="53">
        <f>IF(M327=M326,0,IF(M327=M325,0,IF(M327=M324,0,IF(M327=M323,0,IF(M327=M322,0,IF(M327=M321,0,1))))))</f>
        <v>0</v>
      </c>
      <c r="AC327" s="417">
        <f t="shared" si="25"/>
        <v>0</v>
      </c>
      <c r="AD327" s="20"/>
    </row>
    <row r="328" spans="1:30" ht="15" customHeight="1" thickTop="1" thickBot="1">
      <c r="A328" s="1352"/>
      <c r="B328" s="1355"/>
      <c r="C328" s="1358"/>
      <c r="D328" s="1355"/>
      <c r="E328" s="1361"/>
      <c r="F328" s="1364"/>
      <c r="G328" s="1367"/>
      <c r="H328" s="1382"/>
      <c r="I328" s="1364"/>
      <c r="J328" s="1364"/>
      <c r="K328" s="86"/>
      <c r="L328" s="81"/>
      <c r="M328" s="83"/>
      <c r="N328" s="10"/>
      <c r="O328" s="10"/>
      <c r="P328" s="10"/>
      <c r="Q328" s="10"/>
      <c r="R328" s="86"/>
      <c r="S328" s="1370"/>
      <c r="T328" s="1370"/>
      <c r="U328" s="1351"/>
      <c r="V328" s="1373"/>
      <c r="W328" s="1376"/>
      <c r="X328" s="1349"/>
      <c r="Y328" s="53">
        <f>IF(L328=L327,0,IF(L328=L326,0,IF(L328=L325,0,IF(L328=L324,0,IF(L328=L323,0,IF(L328=L322,0,IF(L328=L321,0,1)))))))</f>
        <v>0</v>
      </c>
      <c r="Z328" s="53" t="s">
        <v>176</v>
      </c>
      <c r="AA328" s="53" t="str">
        <f t="shared" si="5"/>
        <v>?</v>
      </c>
      <c r="AB328" s="53">
        <f>IF(M328=M327,0,IF(M328=M326,0,IF(M328=M325,0,IF(M328=M324,0,IF(M328=M323,0,IF(M328=M322,0,IF(M328=M321,0,1)))))))</f>
        <v>0</v>
      </c>
      <c r="AC328" s="417">
        <f t="shared" si="25"/>
        <v>0</v>
      </c>
      <c r="AD328" s="20"/>
    </row>
    <row r="329" spans="1:30" ht="15" customHeight="1" thickTop="1" thickBot="1">
      <c r="A329" s="1352"/>
      <c r="B329" s="1353"/>
      <c r="C329" s="1356"/>
      <c r="D329" s="1353"/>
      <c r="E329" s="1359"/>
      <c r="F329" s="1362"/>
      <c r="G329" s="1365"/>
      <c r="H329" s="297"/>
      <c r="I329" s="1362"/>
      <c r="J329" s="1362"/>
      <c r="K329" s="87"/>
      <c r="L329" s="73"/>
      <c r="M329" s="73"/>
      <c r="N329" s="11"/>
      <c r="O329" s="11"/>
      <c r="P329" s="11"/>
      <c r="Q329" s="11"/>
      <c r="R329" s="87"/>
      <c r="S329" s="1368">
        <f>SUM(N329:R336)</f>
        <v>0</v>
      </c>
      <c r="T329" s="1368">
        <f>IF(S329&gt;0,18,0)</f>
        <v>0</v>
      </c>
      <c r="U329" s="1371">
        <f>IF(S329&lt;=18,0,S329-T329)</f>
        <v>0</v>
      </c>
      <c r="V329" s="1373">
        <f>IF(S329&lt;T329,S329,T329)/IF(T329=0,1,T329)</f>
        <v>0</v>
      </c>
      <c r="W329" s="1374" t="str">
        <f>IF(V329=1,"pe",IF(V329&gt;0,"ne",""))</f>
        <v/>
      </c>
      <c r="X329" s="1349"/>
      <c r="Y329" s="53">
        <v>1</v>
      </c>
      <c r="Z329" s="53" t="s">
        <v>176</v>
      </c>
      <c r="AA329" s="53" t="str">
        <f t="shared" si="5"/>
        <v>?</v>
      </c>
      <c r="AB329" s="53">
        <v>1</v>
      </c>
      <c r="AC329" s="417">
        <f>C329</f>
        <v>0</v>
      </c>
      <c r="AD329" s="20"/>
    </row>
    <row r="330" spans="1:30" ht="15" customHeight="1" thickTop="1" thickBot="1">
      <c r="A330" s="1352"/>
      <c r="B330" s="1354"/>
      <c r="C330" s="1357"/>
      <c r="D330" s="1354"/>
      <c r="E330" s="1360"/>
      <c r="F330" s="1363"/>
      <c r="G330" s="1366"/>
      <c r="H330" s="1381"/>
      <c r="I330" s="1363"/>
      <c r="J330" s="1363"/>
      <c r="K330" s="88"/>
      <c r="L330" s="81"/>
      <c r="M330" s="81"/>
      <c r="N330" s="9"/>
      <c r="O330" s="9"/>
      <c r="P330" s="9"/>
      <c r="Q330" s="9"/>
      <c r="R330" s="88"/>
      <c r="S330" s="1369"/>
      <c r="T330" s="1369"/>
      <c r="U330" s="1372"/>
      <c r="V330" s="1373"/>
      <c r="W330" s="1375"/>
      <c r="X330" s="1349"/>
      <c r="Y330" s="53">
        <f>IF(L330=L329,0,1)</f>
        <v>0</v>
      </c>
      <c r="Z330" s="53" t="s">
        <v>176</v>
      </c>
      <c r="AA330" s="53" t="str">
        <f t="shared" si="5"/>
        <v>?</v>
      </c>
      <c r="AB330" s="53">
        <f>IF(M330=M329,0,1)</f>
        <v>0</v>
      </c>
      <c r="AC330" s="417">
        <f t="shared" ref="AC330:AC336" si="26">AC329</f>
        <v>0</v>
      </c>
      <c r="AD330" s="20"/>
    </row>
    <row r="331" spans="1:30" ht="15" customHeight="1" thickTop="1" thickBot="1">
      <c r="A331" s="1352"/>
      <c r="B331" s="1354"/>
      <c r="C331" s="1357"/>
      <c r="D331" s="1354"/>
      <c r="E331" s="1360"/>
      <c r="F331" s="1363"/>
      <c r="G331" s="1366"/>
      <c r="H331" s="1381"/>
      <c r="I331" s="1363"/>
      <c r="J331" s="1363"/>
      <c r="K331" s="88"/>
      <c r="L331" s="81"/>
      <c r="M331" s="81"/>
      <c r="N331" s="9"/>
      <c r="O331" s="9"/>
      <c r="P331" s="9"/>
      <c r="Q331" s="9"/>
      <c r="R331" s="88"/>
      <c r="S331" s="1369"/>
      <c r="T331" s="1369"/>
      <c r="U331" s="1372"/>
      <c r="V331" s="1373"/>
      <c r="W331" s="1375"/>
      <c r="X331" s="1349"/>
      <c r="Y331" s="53">
        <f>IF(L331=L330,0,IF(L331=L329,0,1))</f>
        <v>0</v>
      </c>
      <c r="Z331" s="53" t="s">
        <v>176</v>
      </c>
      <c r="AA331" s="53" t="str">
        <f t="shared" si="5"/>
        <v>?</v>
      </c>
      <c r="AB331" s="53">
        <f>IF(M331=M330,0,IF(M331=M329,0,1))</f>
        <v>0</v>
      </c>
      <c r="AC331" s="417">
        <f t="shared" si="26"/>
        <v>0</v>
      </c>
      <c r="AD331" s="20"/>
    </row>
    <row r="332" spans="1:30" ht="15" customHeight="1" thickTop="1" thickBot="1">
      <c r="A332" s="1352"/>
      <c r="B332" s="1354"/>
      <c r="C332" s="1357"/>
      <c r="D332" s="1354"/>
      <c r="E332" s="1360"/>
      <c r="F332" s="1363"/>
      <c r="G332" s="1366"/>
      <c r="H332" s="1381"/>
      <c r="I332" s="1363"/>
      <c r="J332" s="1363"/>
      <c r="K332" s="88"/>
      <c r="L332" s="81"/>
      <c r="M332" s="81"/>
      <c r="N332" s="9"/>
      <c r="O332" s="9"/>
      <c r="P332" s="9"/>
      <c r="Q332" s="9"/>
      <c r="R332" s="88"/>
      <c r="S332" s="1369"/>
      <c r="T332" s="1369"/>
      <c r="U332" s="1372"/>
      <c r="V332" s="1373"/>
      <c r="W332" s="1375"/>
      <c r="X332" s="1349"/>
      <c r="Y332" s="53">
        <f>IF(L332=L331,0,IF(L332=L330,0,IF(L332=L329,0,1)))</f>
        <v>0</v>
      </c>
      <c r="Z332" s="53" t="s">
        <v>176</v>
      </c>
      <c r="AA332" s="53" t="str">
        <f t="shared" ref="AA332:AA360" si="27">$C$2</f>
        <v>?</v>
      </c>
      <c r="AB332" s="53">
        <f>IF(M332=M331,0,IF(M332=M330,0,IF(M332=M329,0,1)))</f>
        <v>0</v>
      </c>
      <c r="AC332" s="417">
        <f t="shared" si="26"/>
        <v>0</v>
      </c>
      <c r="AD332" s="20"/>
    </row>
    <row r="333" spans="1:30" ht="15" customHeight="1" thickTop="1" thickBot="1">
      <c r="A333" s="1352"/>
      <c r="B333" s="1354"/>
      <c r="C333" s="1357"/>
      <c r="D333" s="1354"/>
      <c r="E333" s="1360"/>
      <c r="F333" s="1363"/>
      <c r="G333" s="1366"/>
      <c r="H333" s="1381"/>
      <c r="I333" s="1363"/>
      <c r="J333" s="1363"/>
      <c r="K333" s="88"/>
      <c r="L333" s="81"/>
      <c r="M333" s="81"/>
      <c r="N333" s="9"/>
      <c r="O333" s="9"/>
      <c r="P333" s="9"/>
      <c r="Q333" s="9"/>
      <c r="R333" s="88"/>
      <c r="S333" s="1369"/>
      <c r="T333" s="1369"/>
      <c r="U333" s="1372"/>
      <c r="V333" s="1373"/>
      <c r="W333" s="1375"/>
      <c r="X333" s="1349"/>
      <c r="Y333" s="53">
        <f>IF(L333=L332,0,IF(L333=L331,0,IF(L333=L330,0,IF(L333=L329,0,1))))</f>
        <v>0</v>
      </c>
      <c r="Z333" s="53" t="s">
        <v>176</v>
      </c>
      <c r="AA333" s="53" t="str">
        <f t="shared" si="27"/>
        <v>?</v>
      </c>
      <c r="AB333" s="53">
        <f>IF(M333=M332,0,IF(M333=M331,0,IF(M333=M330,0,IF(M333=M329,0,1))))</f>
        <v>0</v>
      </c>
      <c r="AC333" s="417">
        <f t="shared" si="26"/>
        <v>0</v>
      </c>
      <c r="AD333" s="20"/>
    </row>
    <row r="334" spans="1:30" ht="15" customHeight="1" thickTop="1" thickBot="1">
      <c r="A334" s="1352"/>
      <c r="B334" s="1354"/>
      <c r="C334" s="1357"/>
      <c r="D334" s="1354"/>
      <c r="E334" s="1360"/>
      <c r="F334" s="1363"/>
      <c r="G334" s="1366"/>
      <c r="H334" s="1381"/>
      <c r="I334" s="1363"/>
      <c r="J334" s="1363"/>
      <c r="K334" s="88"/>
      <c r="L334" s="81"/>
      <c r="M334" s="81"/>
      <c r="N334" s="9"/>
      <c r="O334" s="9"/>
      <c r="P334" s="9"/>
      <c r="Q334" s="9"/>
      <c r="R334" s="88"/>
      <c r="S334" s="1369"/>
      <c r="T334" s="1369"/>
      <c r="U334" s="1350" t="str">
        <f>IF(U329&gt;9,"Błąd","")</f>
        <v/>
      </c>
      <c r="V334" s="1373"/>
      <c r="W334" s="1375"/>
      <c r="X334" s="1349"/>
      <c r="Y334" s="53">
        <f>IF(L334=L333,0,IF(L334=L332,0,IF(L334=L331,0,IF(L334=L330,0,IF(L334=L329,0,1)))))</f>
        <v>0</v>
      </c>
      <c r="Z334" s="53" t="s">
        <v>176</v>
      </c>
      <c r="AA334" s="53" t="str">
        <f t="shared" si="27"/>
        <v>?</v>
      </c>
      <c r="AB334" s="53">
        <f>IF(M334=M333,0,IF(M334=M332,0,IF(M334=M331,0,IF(M334=M330,0,IF(M334=M329,0,1)))))</f>
        <v>0</v>
      </c>
      <c r="AC334" s="417">
        <f t="shared" si="26"/>
        <v>0</v>
      </c>
      <c r="AD334" s="20"/>
    </row>
    <row r="335" spans="1:30" ht="15" customHeight="1" thickTop="1" thickBot="1">
      <c r="A335" s="1352"/>
      <c r="B335" s="1354"/>
      <c r="C335" s="1357"/>
      <c r="D335" s="1354"/>
      <c r="E335" s="1360"/>
      <c r="F335" s="1363"/>
      <c r="G335" s="1366"/>
      <c r="H335" s="1381"/>
      <c r="I335" s="1363"/>
      <c r="J335" s="1363"/>
      <c r="K335" s="88"/>
      <c r="L335" s="81"/>
      <c r="M335" s="81"/>
      <c r="N335" s="9"/>
      <c r="O335" s="9"/>
      <c r="P335" s="9"/>
      <c r="Q335" s="9"/>
      <c r="R335" s="88"/>
      <c r="S335" s="1369"/>
      <c r="T335" s="1369"/>
      <c r="U335" s="1350"/>
      <c r="V335" s="1373"/>
      <c r="W335" s="1375"/>
      <c r="X335" s="1349"/>
      <c r="Y335" s="53">
        <f>IF(L335=L334,0,IF(L335=L333,0,IF(L335=L332,0,IF(L335=L331,0,IF(L335=L330,0,IF(L335=L329,0,1))))))</f>
        <v>0</v>
      </c>
      <c r="Z335" s="53" t="s">
        <v>176</v>
      </c>
      <c r="AA335" s="53" t="str">
        <f t="shared" si="27"/>
        <v>?</v>
      </c>
      <c r="AB335" s="53">
        <f>IF(M335=M334,0,IF(M335=M333,0,IF(M335=M332,0,IF(M335=M331,0,IF(M335=M330,0,IF(M335=M329,0,1))))))</f>
        <v>0</v>
      </c>
      <c r="AC335" s="417">
        <f t="shared" si="26"/>
        <v>0</v>
      </c>
      <c r="AD335" s="20"/>
    </row>
    <row r="336" spans="1:30" ht="15" customHeight="1" thickTop="1" thickBot="1">
      <c r="A336" s="1352"/>
      <c r="B336" s="1355"/>
      <c r="C336" s="1358"/>
      <c r="D336" s="1355"/>
      <c r="E336" s="1361"/>
      <c r="F336" s="1364"/>
      <c r="G336" s="1367"/>
      <c r="H336" s="1382"/>
      <c r="I336" s="1364"/>
      <c r="J336" s="1364"/>
      <c r="K336" s="86"/>
      <c r="L336" s="81"/>
      <c r="M336" s="83"/>
      <c r="N336" s="10"/>
      <c r="O336" s="10"/>
      <c r="P336" s="10"/>
      <c r="Q336" s="10"/>
      <c r="R336" s="86"/>
      <c r="S336" s="1370"/>
      <c r="T336" s="1370"/>
      <c r="U336" s="1351"/>
      <c r="V336" s="1373"/>
      <c r="W336" s="1376"/>
      <c r="X336" s="1349"/>
      <c r="Y336" s="53">
        <f>IF(L336=L335,0,IF(L336=L334,0,IF(L336=L333,0,IF(L336=L332,0,IF(L336=L331,0,IF(L336=L330,0,IF(L336=L329,0,1)))))))</f>
        <v>0</v>
      </c>
      <c r="Z336" s="53" t="s">
        <v>176</v>
      </c>
      <c r="AA336" s="53" t="str">
        <f t="shared" si="27"/>
        <v>?</v>
      </c>
      <c r="AB336" s="53">
        <f>IF(M336=M335,0,IF(M336=M334,0,IF(M336=M333,0,IF(M336=M332,0,IF(M336=M331,0,IF(M336=M330,0,IF(M336=M329,0,1)))))))</f>
        <v>0</v>
      </c>
      <c r="AC336" s="417">
        <f t="shared" si="26"/>
        <v>0</v>
      </c>
      <c r="AD336" s="20"/>
    </row>
    <row r="337" spans="1:30" ht="15" customHeight="1" thickTop="1" thickBot="1">
      <c r="A337" s="1352"/>
      <c r="B337" s="1353"/>
      <c r="C337" s="1356"/>
      <c r="D337" s="1353"/>
      <c r="E337" s="1359"/>
      <c r="F337" s="1362"/>
      <c r="G337" s="1365"/>
      <c r="H337" s="297"/>
      <c r="I337" s="1362"/>
      <c r="J337" s="1362"/>
      <c r="K337" s="87"/>
      <c r="L337" s="73"/>
      <c r="M337" s="73"/>
      <c r="N337" s="11"/>
      <c r="O337" s="11"/>
      <c r="P337" s="11"/>
      <c r="Q337" s="11"/>
      <c r="R337" s="87"/>
      <c r="S337" s="1368">
        <f>SUM(N337:R344)</f>
        <v>0</v>
      </c>
      <c r="T337" s="1368">
        <f>IF(S337&gt;0,18,0)</f>
        <v>0</v>
      </c>
      <c r="U337" s="1371">
        <f>IF(S337&lt;=18,0,S337-T337)</f>
        <v>0</v>
      </c>
      <c r="V337" s="1373">
        <f>IF(S337&lt;T337,S337,T337)/IF(T337=0,1,T337)</f>
        <v>0</v>
      </c>
      <c r="W337" s="1374" t="str">
        <f>IF(V337=1,"pe",IF(V337&gt;0,"ne",""))</f>
        <v/>
      </c>
      <c r="X337" s="1349"/>
      <c r="Y337" s="53">
        <v>1</v>
      </c>
      <c r="Z337" s="53" t="s">
        <v>176</v>
      </c>
      <c r="AA337" s="53" t="str">
        <f t="shared" si="27"/>
        <v>?</v>
      </c>
      <c r="AB337" s="53">
        <v>1</v>
      </c>
      <c r="AC337" s="417">
        <f>C337</f>
        <v>0</v>
      </c>
      <c r="AD337" s="20"/>
    </row>
    <row r="338" spans="1:30" ht="15" customHeight="1" thickTop="1" thickBot="1">
      <c r="A338" s="1352"/>
      <c r="B338" s="1354"/>
      <c r="C338" s="1357"/>
      <c r="D338" s="1354"/>
      <c r="E338" s="1360"/>
      <c r="F338" s="1363"/>
      <c r="G338" s="1366"/>
      <c r="H338" s="1381"/>
      <c r="I338" s="1363"/>
      <c r="J338" s="1363"/>
      <c r="K338" s="88"/>
      <c r="L338" s="81"/>
      <c r="M338" s="81"/>
      <c r="N338" s="9"/>
      <c r="O338" s="9"/>
      <c r="P338" s="9"/>
      <c r="Q338" s="9"/>
      <c r="R338" s="88"/>
      <c r="S338" s="1369"/>
      <c r="T338" s="1369"/>
      <c r="U338" s="1372"/>
      <c r="V338" s="1373"/>
      <c r="W338" s="1375"/>
      <c r="X338" s="1349"/>
      <c r="Y338" s="53">
        <f>IF(L338=L337,0,1)</f>
        <v>0</v>
      </c>
      <c r="Z338" s="53" t="s">
        <v>176</v>
      </c>
      <c r="AA338" s="53" t="str">
        <f t="shared" si="27"/>
        <v>?</v>
      </c>
      <c r="AB338" s="53">
        <f>IF(M338=M337,0,1)</f>
        <v>0</v>
      </c>
      <c r="AC338" s="417">
        <f t="shared" ref="AC338:AC344" si="28">AC337</f>
        <v>0</v>
      </c>
      <c r="AD338" s="20"/>
    </row>
    <row r="339" spans="1:30" ht="15" customHeight="1" thickTop="1" thickBot="1">
      <c r="A339" s="1352"/>
      <c r="B339" s="1354"/>
      <c r="C339" s="1357"/>
      <c r="D339" s="1354"/>
      <c r="E339" s="1360"/>
      <c r="F339" s="1363"/>
      <c r="G339" s="1366"/>
      <c r="H339" s="1381"/>
      <c r="I339" s="1363"/>
      <c r="J339" s="1363"/>
      <c r="K339" s="88"/>
      <c r="L339" s="81"/>
      <c r="M339" s="81"/>
      <c r="N339" s="9"/>
      <c r="O339" s="9"/>
      <c r="P339" s="9"/>
      <c r="Q339" s="9"/>
      <c r="R339" s="88"/>
      <c r="S339" s="1369"/>
      <c r="T339" s="1369"/>
      <c r="U339" s="1372"/>
      <c r="V339" s="1373"/>
      <c r="W339" s="1375"/>
      <c r="X339" s="1349"/>
      <c r="Y339" s="53">
        <f>IF(L339=L338,0,IF(L339=L337,0,1))</f>
        <v>0</v>
      </c>
      <c r="Z339" s="53" t="s">
        <v>176</v>
      </c>
      <c r="AA339" s="53" t="str">
        <f t="shared" si="27"/>
        <v>?</v>
      </c>
      <c r="AB339" s="53">
        <f>IF(M339=M338,0,IF(M339=M337,0,1))</f>
        <v>0</v>
      </c>
      <c r="AC339" s="417">
        <f t="shared" si="28"/>
        <v>0</v>
      </c>
      <c r="AD339" s="20"/>
    </row>
    <row r="340" spans="1:30" ht="15" customHeight="1" thickTop="1" thickBot="1">
      <c r="A340" s="1352"/>
      <c r="B340" s="1354"/>
      <c r="C340" s="1357"/>
      <c r="D340" s="1354"/>
      <c r="E340" s="1360"/>
      <c r="F340" s="1363"/>
      <c r="G340" s="1366"/>
      <c r="H340" s="1381"/>
      <c r="I340" s="1363"/>
      <c r="J340" s="1363"/>
      <c r="K340" s="88"/>
      <c r="L340" s="81"/>
      <c r="M340" s="81"/>
      <c r="N340" s="9"/>
      <c r="O340" s="9"/>
      <c r="P340" s="9"/>
      <c r="Q340" s="9"/>
      <c r="R340" s="88"/>
      <c r="S340" s="1369"/>
      <c r="T340" s="1369"/>
      <c r="U340" s="1372"/>
      <c r="V340" s="1373"/>
      <c r="W340" s="1375"/>
      <c r="X340" s="1349"/>
      <c r="Y340" s="53">
        <f>IF(L340=L339,0,IF(L340=L338,0,IF(L340=L337,0,1)))</f>
        <v>0</v>
      </c>
      <c r="Z340" s="53" t="s">
        <v>176</v>
      </c>
      <c r="AA340" s="53" t="str">
        <f t="shared" si="27"/>
        <v>?</v>
      </c>
      <c r="AB340" s="53">
        <f>IF(M340=M339,0,IF(M340=M338,0,IF(M340=M337,0,1)))</f>
        <v>0</v>
      </c>
      <c r="AC340" s="417">
        <f t="shared" si="28"/>
        <v>0</v>
      </c>
      <c r="AD340" s="20"/>
    </row>
    <row r="341" spans="1:30" ht="15" customHeight="1" thickTop="1" thickBot="1">
      <c r="A341" s="1352"/>
      <c r="B341" s="1354"/>
      <c r="C341" s="1357"/>
      <c r="D341" s="1354"/>
      <c r="E341" s="1360"/>
      <c r="F341" s="1363"/>
      <c r="G341" s="1366"/>
      <c r="H341" s="1381"/>
      <c r="I341" s="1363"/>
      <c r="J341" s="1363"/>
      <c r="K341" s="88"/>
      <c r="L341" s="81"/>
      <c r="M341" s="81"/>
      <c r="N341" s="9"/>
      <c r="O341" s="9"/>
      <c r="P341" s="9"/>
      <c r="Q341" s="9"/>
      <c r="R341" s="88"/>
      <c r="S341" s="1369"/>
      <c r="T341" s="1369"/>
      <c r="U341" s="1372"/>
      <c r="V341" s="1373"/>
      <c r="W341" s="1375"/>
      <c r="X341" s="1349"/>
      <c r="Y341" s="53">
        <f>IF(L341=L340,0,IF(L341=L339,0,IF(L341=L338,0,IF(L341=L337,0,1))))</f>
        <v>0</v>
      </c>
      <c r="Z341" s="53" t="s">
        <v>176</v>
      </c>
      <c r="AA341" s="53" t="str">
        <f t="shared" si="27"/>
        <v>?</v>
      </c>
      <c r="AB341" s="53">
        <f>IF(M341=M340,0,IF(M341=M339,0,IF(M341=M338,0,IF(M341=M337,0,1))))</f>
        <v>0</v>
      </c>
      <c r="AC341" s="417">
        <f t="shared" si="28"/>
        <v>0</v>
      </c>
      <c r="AD341" s="20"/>
    </row>
    <row r="342" spans="1:30" ht="15" customHeight="1" thickTop="1" thickBot="1">
      <c r="A342" s="1352"/>
      <c r="B342" s="1354"/>
      <c r="C342" s="1357"/>
      <c r="D342" s="1354"/>
      <c r="E342" s="1360"/>
      <c r="F342" s="1363"/>
      <c r="G342" s="1366"/>
      <c r="H342" s="1381"/>
      <c r="I342" s="1363"/>
      <c r="J342" s="1363"/>
      <c r="K342" s="88"/>
      <c r="L342" s="81"/>
      <c r="M342" s="81"/>
      <c r="N342" s="9"/>
      <c r="O342" s="9"/>
      <c r="P342" s="9"/>
      <c r="Q342" s="9"/>
      <c r="R342" s="88"/>
      <c r="S342" s="1369"/>
      <c r="T342" s="1369"/>
      <c r="U342" s="1350" t="str">
        <f>IF(U337&gt;9,"Błąd","")</f>
        <v/>
      </c>
      <c r="V342" s="1373"/>
      <c r="W342" s="1375"/>
      <c r="X342" s="1349"/>
      <c r="Y342" s="53">
        <f>IF(L342=L341,0,IF(L342=L340,0,IF(L342=L339,0,IF(L342=L338,0,IF(L342=L337,0,1)))))</f>
        <v>0</v>
      </c>
      <c r="Z342" s="53" t="s">
        <v>176</v>
      </c>
      <c r="AA342" s="53" t="str">
        <f t="shared" si="27"/>
        <v>?</v>
      </c>
      <c r="AB342" s="53">
        <f>IF(M342=M341,0,IF(M342=M340,0,IF(M342=M339,0,IF(M342=M338,0,IF(M342=M337,0,1)))))</f>
        <v>0</v>
      </c>
      <c r="AC342" s="417">
        <f t="shared" si="28"/>
        <v>0</v>
      </c>
      <c r="AD342" s="20"/>
    </row>
    <row r="343" spans="1:30" ht="15" customHeight="1" thickTop="1" thickBot="1">
      <c r="A343" s="1352"/>
      <c r="B343" s="1354"/>
      <c r="C343" s="1357"/>
      <c r="D343" s="1354"/>
      <c r="E343" s="1360"/>
      <c r="F343" s="1363"/>
      <c r="G343" s="1366"/>
      <c r="H343" s="1381"/>
      <c r="I343" s="1363"/>
      <c r="J343" s="1363"/>
      <c r="K343" s="88"/>
      <c r="L343" s="81"/>
      <c r="M343" s="81"/>
      <c r="N343" s="9"/>
      <c r="O343" s="9"/>
      <c r="P343" s="9"/>
      <c r="Q343" s="9"/>
      <c r="R343" s="88"/>
      <c r="S343" s="1369"/>
      <c r="T343" s="1369"/>
      <c r="U343" s="1350"/>
      <c r="V343" s="1373"/>
      <c r="W343" s="1375"/>
      <c r="X343" s="1349"/>
      <c r="Y343" s="53">
        <f>IF(L343=L342,0,IF(L343=L341,0,IF(L343=L340,0,IF(L343=L339,0,IF(L343=L338,0,IF(L343=L337,0,1))))))</f>
        <v>0</v>
      </c>
      <c r="Z343" s="53" t="s">
        <v>176</v>
      </c>
      <c r="AA343" s="53" t="str">
        <f t="shared" si="27"/>
        <v>?</v>
      </c>
      <c r="AB343" s="53">
        <f>IF(M343=M342,0,IF(M343=M341,0,IF(M343=M340,0,IF(M343=M339,0,IF(M343=M338,0,IF(M343=M337,0,1))))))</f>
        <v>0</v>
      </c>
      <c r="AC343" s="417">
        <f t="shared" si="28"/>
        <v>0</v>
      </c>
      <c r="AD343" s="20"/>
    </row>
    <row r="344" spans="1:30" ht="15" customHeight="1" thickTop="1" thickBot="1">
      <c r="A344" s="1352"/>
      <c r="B344" s="1355"/>
      <c r="C344" s="1358"/>
      <c r="D344" s="1355"/>
      <c r="E344" s="1361"/>
      <c r="F344" s="1364"/>
      <c r="G344" s="1367"/>
      <c r="H344" s="1382"/>
      <c r="I344" s="1364"/>
      <c r="J344" s="1364"/>
      <c r="K344" s="86"/>
      <c r="L344" s="81"/>
      <c r="M344" s="83"/>
      <c r="N344" s="10"/>
      <c r="O344" s="10"/>
      <c r="P344" s="10"/>
      <c r="Q344" s="10"/>
      <c r="R344" s="86"/>
      <c r="S344" s="1370"/>
      <c r="T344" s="1370"/>
      <c r="U344" s="1351"/>
      <c r="V344" s="1373"/>
      <c r="W344" s="1376"/>
      <c r="X344" s="1349"/>
      <c r="Y344" s="53">
        <f>IF(L344=L343,0,IF(L344=L342,0,IF(L344=L341,0,IF(L344=L340,0,IF(L344=L339,0,IF(L344=L338,0,IF(L344=L337,0,1)))))))</f>
        <v>0</v>
      </c>
      <c r="Z344" s="53" t="s">
        <v>176</v>
      </c>
      <c r="AA344" s="53" t="str">
        <f t="shared" si="27"/>
        <v>?</v>
      </c>
      <c r="AB344" s="53">
        <f>IF(M344=M343,0,IF(M344=M342,0,IF(M344=M341,0,IF(M344=M340,0,IF(M344=M339,0,IF(M344=M338,0,IF(M344=M337,0,1)))))))</f>
        <v>0</v>
      </c>
      <c r="AC344" s="417">
        <f t="shared" si="28"/>
        <v>0</v>
      </c>
      <c r="AD344" s="20"/>
    </row>
    <row r="345" spans="1:30" ht="15" customHeight="1" thickTop="1" thickBot="1">
      <c r="A345" s="1352"/>
      <c r="B345" s="1353"/>
      <c r="C345" s="1356"/>
      <c r="D345" s="1353"/>
      <c r="E345" s="1359"/>
      <c r="F345" s="1362"/>
      <c r="G345" s="1365"/>
      <c r="H345" s="297"/>
      <c r="I345" s="1362"/>
      <c r="J345" s="1362"/>
      <c r="K345" s="87"/>
      <c r="L345" s="73"/>
      <c r="M345" s="73"/>
      <c r="N345" s="11"/>
      <c r="O345" s="11"/>
      <c r="P345" s="11"/>
      <c r="Q345" s="11"/>
      <c r="R345" s="87"/>
      <c r="S345" s="1368">
        <f>SUM(N345:R352)</f>
        <v>0</v>
      </c>
      <c r="T345" s="1368">
        <f>IF(S345&gt;0,18,0)</f>
        <v>0</v>
      </c>
      <c r="U345" s="1371">
        <f>IF(S345&lt;=18,0,S345-T345)</f>
        <v>0</v>
      </c>
      <c r="V345" s="1373">
        <f>IF(S345&lt;T345,S345,T345)/IF(T345=0,1,T345)</f>
        <v>0</v>
      </c>
      <c r="W345" s="1374" t="str">
        <f>IF(V345=1,"pe",IF(V345&gt;0,"ne",""))</f>
        <v/>
      </c>
      <c r="X345" s="1349"/>
      <c r="Y345" s="53">
        <v>1</v>
      </c>
      <c r="Z345" s="53" t="s">
        <v>176</v>
      </c>
      <c r="AA345" s="53" t="str">
        <f t="shared" si="27"/>
        <v>?</v>
      </c>
      <c r="AB345" s="53">
        <v>1</v>
      </c>
      <c r="AC345" s="417">
        <f>C345</f>
        <v>0</v>
      </c>
      <c r="AD345" s="20"/>
    </row>
    <row r="346" spans="1:30" ht="15" customHeight="1" thickTop="1" thickBot="1">
      <c r="A346" s="1352"/>
      <c r="B346" s="1354"/>
      <c r="C346" s="1357"/>
      <c r="D346" s="1354"/>
      <c r="E346" s="1360"/>
      <c r="F346" s="1363"/>
      <c r="G346" s="1366"/>
      <c r="H346" s="1381"/>
      <c r="I346" s="1363"/>
      <c r="J346" s="1363"/>
      <c r="K346" s="88"/>
      <c r="L346" s="81"/>
      <c r="M346" s="81"/>
      <c r="N346" s="9"/>
      <c r="O346" s="9"/>
      <c r="P346" s="9"/>
      <c r="Q346" s="9"/>
      <c r="R346" s="88"/>
      <c r="S346" s="1369"/>
      <c r="T346" s="1369"/>
      <c r="U346" s="1372"/>
      <c r="V346" s="1373"/>
      <c r="W346" s="1375"/>
      <c r="X346" s="1349"/>
      <c r="Y346" s="53">
        <f>IF(L346=L345,0,1)</f>
        <v>0</v>
      </c>
      <c r="Z346" s="53" t="s">
        <v>176</v>
      </c>
      <c r="AA346" s="53" t="str">
        <f t="shared" si="27"/>
        <v>?</v>
      </c>
      <c r="AB346" s="53">
        <f>IF(M346=M345,0,1)</f>
        <v>0</v>
      </c>
      <c r="AC346" s="417">
        <f t="shared" ref="AC346:AC352" si="29">AC345</f>
        <v>0</v>
      </c>
      <c r="AD346" s="20"/>
    </row>
    <row r="347" spans="1:30" ht="15" customHeight="1" thickTop="1" thickBot="1">
      <c r="A347" s="1352"/>
      <c r="B347" s="1354"/>
      <c r="C347" s="1357"/>
      <c r="D347" s="1354"/>
      <c r="E347" s="1360"/>
      <c r="F347" s="1363"/>
      <c r="G347" s="1366"/>
      <c r="H347" s="1381"/>
      <c r="I347" s="1363"/>
      <c r="J347" s="1363"/>
      <c r="K347" s="88"/>
      <c r="L347" s="81"/>
      <c r="M347" s="81"/>
      <c r="N347" s="9"/>
      <c r="O347" s="9"/>
      <c r="P347" s="9"/>
      <c r="Q347" s="9"/>
      <c r="R347" s="88"/>
      <c r="S347" s="1369"/>
      <c r="T347" s="1369"/>
      <c r="U347" s="1372"/>
      <c r="V347" s="1373"/>
      <c r="W347" s="1375"/>
      <c r="X347" s="1349"/>
      <c r="Y347" s="53">
        <f>IF(L347=L346,0,IF(L347=L345,0,1))</f>
        <v>0</v>
      </c>
      <c r="Z347" s="53" t="s">
        <v>176</v>
      </c>
      <c r="AA347" s="53" t="str">
        <f t="shared" si="27"/>
        <v>?</v>
      </c>
      <c r="AB347" s="53">
        <f>IF(M347=M346,0,IF(M347=M345,0,1))</f>
        <v>0</v>
      </c>
      <c r="AC347" s="417">
        <f t="shared" si="29"/>
        <v>0</v>
      </c>
      <c r="AD347" s="20"/>
    </row>
    <row r="348" spans="1:30" ht="15" customHeight="1" thickTop="1" thickBot="1">
      <c r="A348" s="1352"/>
      <c r="B348" s="1354"/>
      <c r="C348" s="1357"/>
      <c r="D348" s="1354"/>
      <c r="E348" s="1360"/>
      <c r="F348" s="1363"/>
      <c r="G348" s="1366"/>
      <c r="H348" s="1381"/>
      <c r="I348" s="1363"/>
      <c r="J348" s="1363"/>
      <c r="K348" s="88"/>
      <c r="L348" s="81"/>
      <c r="M348" s="81"/>
      <c r="N348" s="9"/>
      <c r="O348" s="9"/>
      <c r="P348" s="9"/>
      <c r="Q348" s="9"/>
      <c r="R348" s="88"/>
      <c r="S348" s="1369"/>
      <c r="T348" s="1369"/>
      <c r="U348" s="1372"/>
      <c r="V348" s="1373"/>
      <c r="W348" s="1375"/>
      <c r="X348" s="1349"/>
      <c r="Y348" s="53">
        <f>IF(L348=L347,0,IF(L348=L346,0,IF(L348=L345,0,1)))</f>
        <v>0</v>
      </c>
      <c r="Z348" s="53" t="s">
        <v>176</v>
      </c>
      <c r="AA348" s="53" t="str">
        <f t="shared" si="27"/>
        <v>?</v>
      </c>
      <c r="AB348" s="53">
        <f>IF(M348=M347,0,IF(M348=M346,0,IF(M348=M345,0,1)))</f>
        <v>0</v>
      </c>
      <c r="AC348" s="417">
        <f t="shared" si="29"/>
        <v>0</v>
      </c>
      <c r="AD348" s="20"/>
    </row>
    <row r="349" spans="1:30" ht="15" customHeight="1" thickTop="1" thickBot="1">
      <c r="A349" s="1352"/>
      <c r="B349" s="1354"/>
      <c r="C349" s="1357"/>
      <c r="D349" s="1354"/>
      <c r="E349" s="1360"/>
      <c r="F349" s="1363"/>
      <c r="G349" s="1366"/>
      <c r="H349" s="1381"/>
      <c r="I349" s="1363"/>
      <c r="J349" s="1363"/>
      <c r="K349" s="88"/>
      <c r="L349" s="81"/>
      <c r="M349" s="81"/>
      <c r="N349" s="9"/>
      <c r="O349" s="9"/>
      <c r="P349" s="9"/>
      <c r="Q349" s="9"/>
      <c r="R349" s="88"/>
      <c r="S349" s="1369"/>
      <c r="T349" s="1369"/>
      <c r="U349" s="1372"/>
      <c r="V349" s="1373"/>
      <c r="W349" s="1375"/>
      <c r="X349" s="1349"/>
      <c r="Y349" s="53">
        <f>IF(L349=L348,0,IF(L349=L347,0,IF(L349=L346,0,IF(L349=L345,0,1))))</f>
        <v>0</v>
      </c>
      <c r="Z349" s="53" t="s">
        <v>176</v>
      </c>
      <c r="AA349" s="53" t="str">
        <f t="shared" si="27"/>
        <v>?</v>
      </c>
      <c r="AB349" s="53">
        <f>IF(M349=M348,0,IF(M349=M347,0,IF(M349=M346,0,IF(M349=M345,0,1))))</f>
        <v>0</v>
      </c>
      <c r="AC349" s="417">
        <f t="shared" si="29"/>
        <v>0</v>
      </c>
      <c r="AD349" s="20"/>
    </row>
    <row r="350" spans="1:30" ht="15" customHeight="1" thickTop="1" thickBot="1">
      <c r="A350" s="1352"/>
      <c r="B350" s="1354"/>
      <c r="C350" s="1357"/>
      <c r="D350" s="1354"/>
      <c r="E350" s="1360"/>
      <c r="F350" s="1363"/>
      <c r="G350" s="1366"/>
      <c r="H350" s="1381"/>
      <c r="I350" s="1363"/>
      <c r="J350" s="1363"/>
      <c r="K350" s="88"/>
      <c r="L350" s="81"/>
      <c r="M350" s="81"/>
      <c r="N350" s="9"/>
      <c r="O350" s="9"/>
      <c r="P350" s="9"/>
      <c r="Q350" s="9"/>
      <c r="R350" s="88"/>
      <c r="S350" s="1369"/>
      <c r="T350" s="1369"/>
      <c r="U350" s="1350" t="str">
        <f>IF(U345&gt;9,"Błąd","")</f>
        <v/>
      </c>
      <c r="V350" s="1373"/>
      <c r="W350" s="1375"/>
      <c r="X350" s="1349"/>
      <c r="Y350" s="53">
        <f>IF(L350=L349,0,IF(L350=L348,0,IF(L350=L347,0,IF(L350=L346,0,IF(L350=L345,0,1)))))</f>
        <v>0</v>
      </c>
      <c r="Z350" s="53" t="s">
        <v>176</v>
      </c>
      <c r="AA350" s="53" t="str">
        <f t="shared" si="27"/>
        <v>?</v>
      </c>
      <c r="AB350" s="53">
        <f>IF(M350=M349,0,IF(M350=M348,0,IF(M350=M347,0,IF(M350=M346,0,IF(M350=M345,0,1)))))</f>
        <v>0</v>
      </c>
      <c r="AC350" s="417">
        <f t="shared" si="29"/>
        <v>0</v>
      </c>
      <c r="AD350" s="20"/>
    </row>
    <row r="351" spans="1:30" ht="15" customHeight="1" thickTop="1" thickBot="1">
      <c r="A351" s="1352"/>
      <c r="B351" s="1354"/>
      <c r="C351" s="1357"/>
      <c r="D351" s="1354"/>
      <c r="E351" s="1360"/>
      <c r="F351" s="1363"/>
      <c r="G351" s="1366"/>
      <c r="H351" s="1381"/>
      <c r="I351" s="1363"/>
      <c r="J351" s="1363"/>
      <c r="K351" s="88"/>
      <c r="L351" s="81"/>
      <c r="M351" s="81"/>
      <c r="N351" s="9"/>
      <c r="O351" s="9"/>
      <c r="P351" s="9"/>
      <c r="Q351" s="9"/>
      <c r="R351" s="88"/>
      <c r="S351" s="1369"/>
      <c r="T351" s="1369"/>
      <c r="U351" s="1350"/>
      <c r="V351" s="1373"/>
      <c r="W351" s="1375"/>
      <c r="X351" s="1349"/>
      <c r="Y351" s="53">
        <f>IF(L351=L350,0,IF(L351=L349,0,IF(L351=L348,0,IF(L351=L347,0,IF(L351=L346,0,IF(L351=L345,0,1))))))</f>
        <v>0</v>
      </c>
      <c r="Z351" s="53" t="s">
        <v>176</v>
      </c>
      <c r="AA351" s="53" t="str">
        <f t="shared" si="27"/>
        <v>?</v>
      </c>
      <c r="AB351" s="53">
        <f>IF(M351=M350,0,IF(M351=M349,0,IF(M351=M348,0,IF(M351=M347,0,IF(M351=M346,0,IF(M351=M345,0,1))))))</f>
        <v>0</v>
      </c>
      <c r="AC351" s="417">
        <f t="shared" si="29"/>
        <v>0</v>
      </c>
      <c r="AD351" s="20"/>
    </row>
    <row r="352" spans="1:30" ht="15" customHeight="1" thickTop="1" thickBot="1">
      <c r="A352" s="1352"/>
      <c r="B352" s="1355"/>
      <c r="C352" s="1358"/>
      <c r="D352" s="1355"/>
      <c r="E352" s="1361"/>
      <c r="F352" s="1364"/>
      <c r="G352" s="1367"/>
      <c r="H352" s="1382"/>
      <c r="I352" s="1364"/>
      <c r="J352" s="1364"/>
      <c r="K352" s="86"/>
      <c r="L352" s="81"/>
      <c r="M352" s="83"/>
      <c r="N352" s="10"/>
      <c r="O352" s="10"/>
      <c r="P352" s="10"/>
      <c r="Q352" s="10"/>
      <c r="R352" s="86"/>
      <c r="S352" s="1370"/>
      <c r="T352" s="1370"/>
      <c r="U352" s="1351"/>
      <c r="V352" s="1373"/>
      <c r="W352" s="1376"/>
      <c r="X352" s="1349"/>
      <c r="Y352" s="53">
        <f>IF(L352=L351,0,IF(L352=L350,0,IF(L352=L349,0,IF(L352=L348,0,IF(L352=L347,0,IF(L352=L346,0,IF(L352=L345,0,1)))))))</f>
        <v>0</v>
      </c>
      <c r="Z352" s="53" t="s">
        <v>176</v>
      </c>
      <c r="AA352" s="53" t="str">
        <f t="shared" si="27"/>
        <v>?</v>
      </c>
      <c r="AB352" s="53">
        <f>IF(M352=M351,0,IF(M352=M350,0,IF(M352=M349,0,IF(M352=M348,0,IF(M352=M347,0,IF(M352=M346,0,IF(M352=M345,0,1)))))))</f>
        <v>0</v>
      </c>
      <c r="AC352" s="417">
        <f t="shared" si="29"/>
        <v>0</v>
      </c>
      <c r="AD352" s="20"/>
    </row>
    <row r="353" spans="1:30" ht="15" customHeight="1" thickTop="1" thickBot="1">
      <c r="A353" s="1352"/>
      <c r="B353" s="1353"/>
      <c r="C353" s="1356"/>
      <c r="D353" s="1353"/>
      <c r="E353" s="1359"/>
      <c r="F353" s="1362"/>
      <c r="G353" s="1365"/>
      <c r="H353" s="297"/>
      <c r="I353" s="1362"/>
      <c r="J353" s="1362"/>
      <c r="K353" s="87"/>
      <c r="L353" s="73"/>
      <c r="M353" s="73"/>
      <c r="N353" s="11"/>
      <c r="O353" s="11"/>
      <c r="P353" s="11"/>
      <c r="Q353" s="11"/>
      <c r="R353" s="87"/>
      <c r="S353" s="1368">
        <f>SUM(N353:R360)</f>
        <v>0</v>
      </c>
      <c r="T353" s="1368">
        <f>IF(S353&gt;0,18,0)</f>
        <v>0</v>
      </c>
      <c r="U353" s="1371">
        <f>IF(S353&lt;=18,0,S353-T353)</f>
        <v>0</v>
      </c>
      <c r="V353" s="1373">
        <f>IF(S353&lt;T353,S353,T353)/IF(T353=0,1,T353)</f>
        <v>0</v>
      </c>
      <c r="W353" s="1374" t="str">
        <f>IF(V353=1,"pe",IF(V353&gt;0,"ne",""))</f>
        <v/>
      </c>
      <c r="X353" s="1349"/>
      <c r="Y353" s="53">
        <v>1</v>
      </c>
      <c r="Z353" s="53" t="s">
        <v>176</v>
      </c>
      <c r="AA353" s="53" t="str">
        <f t="shared" si="27"/>
        <v>?</v>
      </c>
      <c r="AB353" s="53">
        <v>1</v>
      </c>
      <c r="AC353" s="417">
        <f>C353</f>
        <v>0</v>
      </c>
      <c r="AD353" s="20"/>
    </row>
    <row r="354" spans="1:30" ht="15" customHeight="1" thickTop="1" thickBot="1">
      <c r="A354" s="1352"/>
      <c r="B354" s="1354"/>
      <c r="C354" s="1357"/>
      <c r="D354" s="1354"/>
      <c r="E354" s="1360"/>
      <c r="F354" s="1363"/>
      <c r="G354" s="1366"/>
      <c r="H354" s="1381"/>
      <c r="I354" s="1363"/>
      <c r="J354" s="1363"/>
      <c r="K354" s="88"/>
      <c r="L354" s="81"/>
      <c r="M354" s="81"/>
      <c r="N354" s="9"/>
      <c r="O354" s="9"/>
      <c r="P354" s="9"/>
      <c r="Q354" s="9"/>
      <c r="R354" s="88"/>
      <c r="S354" s="1369"/>
      <c r="T354" s="1369"/>
      <c r="U354" s="1372"/>
      <c r="V354" s="1373"/>
      <c r="W354" s="1375"/>
      <c r="X354" s="1349"/>
      <c r="Y354" s="53">
        <f>IF(L354=L353,0,1)</f>
        <v>0</v>
      </c>
      <c r="Z354" s="53" t="s">
        <v>176</v>
      </c>
      <c r="AA354" s="53" t="str">
        <f t="shared" si="27"/>
        <v>?</v>
      </c>
      <c r="AB354" s="53">
        <f>IF(M354=M353,0,1)</f>
        <v>0</v>
      </c>
      <c r="AC354" s="417">
        <f t="shared" ref="AC354:AC360" si="30">AC353</f>
        <v>0</v>
      </c>
      <c r="AD354" s="20"/>
    </row>
    <row r="355" spans="1:30" ht="15" customHeight="1" thickTop="1" thickBot="1">
      <c r="A355" s="1352"/>
      <c r="B355" s="1354"/>
      <c r="C355" s="1357"/>
      <c r="D355" s="1354"/>
      <c r="E355" s="1360"/>
      <c r="F355" s="1363"/>
      <c r="G355" s="1366"/>
      <c r="H355" s="1381"/>
      <c r="I355" s="1363"/>
      <c r="J355" s="1363"/>
      <c r="K355" s="88"/>
      <c r="L355" s="81"/>
      <c r="M355" s="81"/>
      <c r="N355" s="9"/>
      <c r="O355" s="9"/>
      <c r="P355" s="9"/>
      <c r="Q355" s="9"/>
      <c r="R355" s="88"/>
      <c r="S355" s="1369"/>
      <c r="T355" s="1369"/>
      <c r="U355" s="1372"/>
      <c r="V355" s="1373"/>
      <c r="W355" s="1375"/>
      <c r="X355" s="1349"/>
      <c r="Y355" s="53">
        <f>IF(L355=L354,0,IF(L355=L353,0,1))</f>
        <v>0</v>
      </c>
      <c r="Z355" s="53" t="s">
        <v>176</v>
      </c>
      <c r="AA355" s="53" t="str">
        <f t="shared" si="27"/>
        <v>?</v>
      </c>
      <c r="AB355" s="53">
        <f>IF(M355=M354,0,IF(M355=M353,0,1))</f>
        <v>0</v>
      </c>
      <c r="AC355" s="417">
        <f t="shared" si="30"/>
        <v>0</v>
      </c>
      <c r="AD355" s="20"/>
    </row>
    <row r="356" spans="1:30" ht="15" customHeight="1" thickTop="1" thickBot="1">
      <c r="A356" s="1352"/>
      <c r="B356" s="1354"/>
      <c r="C356" s="1357"/>
      <c r="D356" s="1354"/>
      <c r="E356" s="1360"/>
      <c r="F356" s="1363"/>
      <c r="G356" s="1366"/>
      <c r="H356" s="1381"/>
      <c r="I356" s="1363"/>
      <c r="J356" s="1363"/>
      <c r="K356" s="88"/>
      <c r="L356" s="81"/>
      <c r="M356" s="81"/>
      <c r="N356" s="9"/>
      <c r="O356" s="9"/>
      <c r="P356" s="9"/>
      <c r="Q356" s="9"/>
      <c r="R356" s="88"/>
      <c r="S356" s="1369"/>
      <c r="T356" s="1369"/>
      <c r="U356" s="1372"/>
      <c r="V356" s="1373"/>
      <c r="W356" s="1375"/>
      <c r="X356" s="1349"/>
      <c r="Y356" s="53">
        <f>IF(L356=L355,0,IF(L356=L354,0,IF(L356=L353,0,1)))</f>
        <v>0</v>
      </c>
      <c r="Z356" s="53" t="s">
        <v>176</v>
      </c>
      <c r="AA356" s="53" t="str">
        <f t="shared" si="27"/>
        <v>?</v>
      </c>
      <c r="AB356" s="53">
        <f>IF(M356=M355,0,IF(M356=M354,0,IF(M356=M353,0,1)))</f>
        <v>0</v>
      </c>
      <c r="AC356" s="417">
        <f t="shared" si="30"/>
        <v>0</v>
      </c>
      <c r="AD356" s="20"/>
    </row>
    <row r="357" spans="1:30" ht="15" customHeight="1" thickTop="1" thickBot="1">
      <c r="A357" s="1352"/>
      <c r="B357" s="1354"/>
      <c r="C357" s="1357"/>
      <c r="D357" s="1354"/>
      <c r="E357" s="1360"/>
      <c r="F357" s="1363"/>
      <c r="G357" s="1366"/>
      <c r="H357" s="1381"/>
      <c r="I357" s="1363"/>
      <c r="J357" s="1363"/>
      <c r="K357" s="88"/>
      <c r="L357" s="81"/>
      <c r="M357" s="81"/>
      <c r="N357" s="9"/>
      <c r="O357" s="9"/>
      <c r="P357" s="9"/>
      <c r="Q357" s="9"/>
      <c r="R357" s="88"/>
      <c r="S357" s="1369"/>
      <c r="T357" s="1369"/>
      <c r="U357" s="1372"/>
      <c r="V357" s="1373"/>
      <c r="W357" s="1375"/>
      <c r="X357" s="1349"/>
      <c r="Y357" s="53">
        <f>IF(L357=L356,0,IF(L357=L355,0,IF(L357=L354,0,IF(L357=L353,0,1))))</f>
        <v>0</v>
      </c>
      <c r="Z357" s="53" t="s">
        <v>176</v>
      </c>
      <c r="AA357" s="53" t="str">
        <f t="shared" si="27"/>
        <v>?</v>
      </c>
      <c r="AB357" s="53">
        <f>IF(M357=M356,0,IF(M357=M355,0,IF(M357=M354,0,IF(M357=M353,0,1))))</f>
        <v>0</v>
      </c>
      <c r="AC357" s="417">
        <f t="shared" si="30"/>
        <v>0</v>
      </c>
      <c r="AD357" s="20"/>
    </row>
    <row r="358" spans="1:30" ht="15" customHeight="1" thickTop="1" thickBot="1">
      <c r="A358" s="1352"/>
      <c r="B358" s="1354"/>
      <c r="C358" s="1357"/>
      <c r="D358" s="1354"/>
      <c r="E358" s="1360"/>
      <c r="F358" s="1363"/>
      <c r="G358" s="1366"/>
      <c r="H358" s="1381"/>
      <c r="I358" s="1363"/>
      <c r="J358" s="1363"/>
      <c r="K358" s="88"/>
      <c r="L358" s="81"/>
      <c r="M358" s="81"/>
      <c r="N358" s="9"/>
      <c r="O358" s="9"/>
      <c r="P358" s="9"/>
      <c r="Q358" s="9"/>
      <c r="R358" s="88"/>
      <c r="S358" s="1369"/>
      <c r="T358" s="1369"/>
      <c r="U358" s="1350" t="str">
        <f>IF(U353&gt;9,"Błąd","")</f>
        <v/>
      </c>
      <c r="V358" s="1373"/>
      <c r="W358" s="1375"/>
      <c r="X358" s="1349"/>
      <c r="Y358" s="53">
        <f>IF(L358=L357,0,IF(L358=L356,0,IF(L358=L355,0,IF(L358=L354,0,IF(L358=L353,0,1)))))</f>
        <v>0</v>
      </c>
      <c r="Z358" s="53" t="s">
        <v>176</v>
      </c>
      <c r="AA358" s="53" t="str">
        <f t="shared" si="27"/>
        <v>?</v>
      </c>
      <c r="AB358" s="53">
        <f>IF(M358=M357,0,IF(M358=M356,0,IF(M358=M355,0,IF(M358=M354,0,IF(M358=M353,0,1)))))</f>
        <v>0</v>
      </c>
      <c r="AC358" s="417">
        <f t="shared" si="30"/>
        <v>0</v>
      </c>
      <c r="AD358" s="20"/>
    </row>
    <row r="359" spans="1:30" ht="15" customHeight="1" thickTop="1" thickBot="1">
      <c r="A359" s="1352"/>
      <c r="B359" s="1354"/>
      <c r="C359" s="1357"/>
      <c r="D359" s="1354"/>
      <c r="E359" s="1360"/>
      <c r="F359" s="1363"/>
      <c r="G359" s="1366"/>
      <c r="H359" s="1381"/>
      <c r="I359" s="1363"/>
      <c r="J359" s="1363"/>
      <c r="K359" s="88"/>
      <c r="L359" s="81"/>
      <c r="M359" s="81"/>
      <c r="N359" s="9"/>
      <c r="O359" s="9"/>
      <c r="P359" s="9"/>
      <c r="Q359" s="9"/>
      <c r="R359" s="88"/>
      <c r="S359" s="1369"/>
      <c r="T359" s="1369"/>
      <c r="U359" s="1350"/>
      <c r="V359" s="1373"/>
      <c r="W359" s="1375"/>
      <c r="X359" s="1349"/>
      <c r="Y359" s="53">
        <f>IF(L359=L358,0,IF(L359=L357,0,IF(L359=L356,0,IF(L359=L355,0,IF(L359=L354,0,IF(L359=L353,0,1))))))</f>
        <v>0</v>
      </c>
      <c r="Z359" s="53" t="s">
        <v>176</v>
      </c>
      <c r="AA359" s="53" t="str">
        <f t="shared" si="27"/>
        <v>?</v>
      </c>
      <c r="AB359" s="53">
        <f>IF(M359=M358,0,IF(M359=M357,0,IF(M359=M356,0,IF(M359=M355,0,IF(M359=M354,0,IF(M359=M353,0,1))))))</f>
        <v>0</v>
      </c>
      <c r="AC359" s="417">
        <f t="shared" si="30"/>
        <v>0</v>
      </c>
      <c r="AD359" s="20"/>
    </row>
    <row r="360" spans="1:30" ht="15" customHeight="1" thickTop="1" thickBot="1">
      <c r="A360" s="1352"/>
      <c r="B360" s="1355"/>
      <c r="C360" s="1358"/>
      <c r="D360" s="1355"/>
      <c r="E360" s="1361"/>
      <c r="F360" s="1364"/>
      <c r="G360" s="1367"/>
      <c r="H360" s="1382"/>
      <c r="I360" s="1364"/>
      <c r="J360" s="1364"/>
      <c r="K360" s="86"/>
      <c r="L360" s="81"/>
      <c r="M360" s="83"/>
      <c r="N360" s="10"/>
      <c r="O360" s="10"/>
      <c r="P360" s="10"/>
      <c r="Q360" s="10"/>
      <c r="R360" s="86"/>
      <c r="S360" s="1370"/>
      <c r="T360" s="1370"/>
      <c r="U360" s="1351"/>
      <c r="V360" s="1373"/>
      <c r="W360" s="1376"/>
      <c r="X360" s="1349"/>
      <c r="Y360" s="53">
        <f>IF(L360=L359,0,IF(L360=L358,0,IF(L360=L357,0,IF(L360=L356,0,IF(L360=L355,0,IF(L360=L354,0,IF(L360=L353,0,1)))))))</f>
        <v>0</v>
      </c>
      <c r="Z360" s="53" t="s">
        <v>176</v>
      </c>
      <c r="AA360" s="53" t="str">
        <f t="shared" si="27"/>
        <v>?</v>
      </c>
      <c r="AB360" s="53">
        <f>IF(M360=M359,0,IF(M360=M358,0,IF(M360=M357,0,IF(M360=M356,0,IF(M360=M355,0,IF(M360=M354,0,IF(M360=M353,0,1)))))))</f>
        <v>0</v>
      </c>
      <c r="AC360" s="417">
        <f t="shared" si="30"/>
        <v>0</v>
      </c>
      <c r="AD360" s="20"/>
    </row>
    <row r="361" spans="1:30" ht="15" customHeight="1" thickTop="1" thickBot="1">
      <c r="A361" s="1380"/>
      <c r="B361" s="1353"/>
      <c r="C361" s="1356"/>
      <c r="D361" s="1353"/>
      <c r="E361" s="1359"/>
      <c r="F361" s="1362"/>
      <c r="G361" s="1365"/>
      <c r="H361" s="297"/>
      <c r="I361" s="1362"/>
      <c r="J361" s="1362"/>
      <c r="K361" s="87"/>
      <c r="L361" s="73"/>
      <c r="M361" s="73"/>
      <c r="N361" s="11"/>
      <c r="O361" s="11"/>
      <c r="P361" s="11"/>
      <c r="Q361" s="11"/>
      <c r="R361" s="87"/>
      <c r="S361" s="1368">
        <f>SUM(N361:R368)</f>
        <v>0</v>
      </c>
      <c r="T361" s="1368">
        <f>IF(S361&gt;0,18,0)</f>
        <v>0</v>
      </c>
      <c r="U361" s="1371">
        <f>IF(S361&lt;=18,0,S361-T361)</f>
        <v>0</v>
      </c>
      <c r="V361" s="1373">
        <f>IF(S361&lt;T361,S361,T361)/IF(T361=0,1,T361)</f>
        <v>0</v>
      </c>
      <c r="W361" s="1374" t="str">
        <f>IF(V361=1,"pe",IF(V361&gt;0,"ne",""))</f>
        <v/>
      </c>
      <c r="X361" s="1349"/>
      <c r="Y361" s="53">
        <v>1</v>
      </c>
      <c r="Z361" s="53" t="s">
        <v>176</v>
      </c>
      <c r="AA361" s="53" t="str">
        <f t="shared" si="5"/>
        <v>?</v>
      </c>
      <c r="AB361" s="53">
        <v>1</v>
      </c>
      <c r="AC361" s="417">
        <f>C361</f>
        <v>0</v>
      </c>
      <c r="AD361" s="20"/>
    </row>
    <row r="362" spans="1:30" ht="15" customHeight="1" thickTop="1" thickBot="1">
      <c r="A362" s="1380"/>
      <c r="B362" s="1354"/>
      <c r="C362" s="1357"/>
      <c r="D362" s="1354"/>
      <c r="E362" s="1360"/>
      <c r="F362" s="1363"/>
      <c r="G362" s="1366"/>
      <c r="H362" s="1381"/>
      <c r="I362" s="1363"/>
      <c r="J362" s="1363"/>
      <c r="K362" s="88"/>
      <c r="L362" s="81"/>
      <c r="M362" s="81"/>
      <c r="N362" s="9"/>
      <c r="O362" s="9"/>
      <c r="P362" s="9"/>
      <c r="Q362" s="9"/>
      <c r="R362" s="88"/>
      <c r="S362" s="1369"/>
      <c r="T362" s="1369"/>
      <c r="U362" s="1372"/>
      <c r="V362" s="1373"/>
      <c r="W362" s="1375"/>
      <c r="X362" s="1349"/>
      <c r="Y362" s="53">
        <f>IF(L362=L361,0,1)</f>
        <v>0</v>
      </c>
      <c r="Z362" s="53" t="s">
        <v>176</v>
      </c>
      <c r="AA362" s="53" t="str">
        <f t="shared" si="5"/>
        <v>?</v>
      </c>
      <c r="AB362" s="53">
        <f>IF(M362=M361,0,1)</f>
        <v>0</v>
      </c>
      <c r="AC362" s="417">
        <f t="shared" ref="AC362:AC368" si="31">AC361</f>
        <v>0</v>
      </c>
      <c r="AD362" s="20"/>
    </row>
    <row r="363" spans="1:30" ht="15" customHeight="1" thickTop="1" thickBot="1">
      <c r="A363" s="1380"/>
      <c r="B363" s="1354"/>
      <c r="C363" s="1357"/>
      <c r="D363" s="1354"/>
      <c r="E363" s="1360"/>
      <c r="F363" s="1363"/>
      <c r="G363" s="1366"/>
      <c r="H363" s="1381"/>
      <c r="I363" s="1363"/>
      <c r="J363" s="1363"/>
      <c r="K363" s="88"/>
      <c r="L363" s="81"/>
      <c r="M363" s="81"/>
      <c r="N363" s="9"/>
      <c r="O363" s="9"/>
      <c r="P363" s="9"/>
      <c r="Q363" s="9"/>
      <c r="R363" s="88"/>
      <c r="S363" s="1369"/>
      <c r="T363" s="1369"/>
      <c r="U363" s="1372"/>
      <c r="V363" s="1373"/>
      <c r="W363" s="1375"/>
      <c r="X363" s="1349"/>
      <c r="Y363" s="53">
        <f>IF(L363=L362,0,IF(L363=L361,0,1))</f>
        <v>0</v>
      </c>
      <c r="Z363" s="53" t="s">
        <v>176</v>
      </c>
      <c r="AA363" s="53" t="str">
        <f t="shared" si="5"/>
        <v>?</v>
      </c>
      <c r="AB363" s="53">
        <f>IF(M363=M362,0,IF(M363=M361,0,1))</f>
        <v>0</v>
      </c>
      <c r="AC363" s="417">
        <f t="shared" si="31"/>
        <v>0</v>
      </c>
      <c r="AD363" s="20"/>
    </row>
    <row r="364" spans="1:30" ht="15" customHeight="1" thickTop="1" thickBot="1">
      <c r="A364" s="1380"/>
      <c r="B364" s="1354"/>
      <c r="C364" s="1357"/>
      <c r="D364" s="1354"/>
      <c r="E364" s="1360"/>
      <c r="F364" s="1363"/>
      <c r="G364" s="1366"/>
      <c r="H364" s="1381"/>
      <c r="I364" s="1363"/>
      <c r="J364" s="1363"/>
      <c r="K364" s="88"/>
      <c r="L364" s="81"/>
      <c r="M364" s="81"/>
      <c r="N364" s="9"/>
      <c r="O364" s="9"/>
      <c r="P364" s="9"/>
      <c r="Q364" s="9"/>
      <c r="R364" s="88"/>
      <c r="S364" s="1369"/>
      <c r="T364" s="1369"/>
      <c r="U364" s="1372"/>
      <c r="V364" s="1373"/>
      <c r="W364" s="1375"/>
      <c r="X364" s="1349"/>
      <c r="Y364" s="53">
        <f>IF(L364=L363,0,IF(L364=L362,0,IF(L364=L361,0,1)))</f>
        <v>0</v>
      </c>
      <c r="Z364" s="53" t="s">
        <v>176</v>
      </c>
      <c r="AA364" s="53" t="str">
        <f t="shared" si="5"/>
        <v>?</v>
      </c>
      <c r="AB364" s="53">
        <f>IF(M364=M363,0,IF(M364=M362,0,IF(M364=M361,0,1)))</f>
        <v>0</v>
      </c>
      <c r="AC364" s="417">
        <f t="shared" si="31"/>
        <v>0</v>
      </c>
      <c r="AD364" s="20"/>
    </row>
    <row r="365" spans="1:30" ht="15" customHeight="1" thickTop="1" thickBot="1">
      <c r="A365" s="1380"/>
      <c r="B365" s="1354"/>
      <c r="C365" s="1357"/>
      <c r="D365" s="1354"/>
      <c r="E365" s="1360"/>
      <c r="F365" s="1363"/>
      <c r="G365" s="1366"/>
      <c r="H365" s="1381"/>
      <c r="I365" s="1363"/>
      <c r="J365" s="1363"/>
      <c r="K365" s="88"/>
      <c r="L365" s="81"/>
      <c r="M365" s="81"/>
      <c r="N365" s="9"/>
      <c r="O365" s="9"/>
      <c r="P365" s="9"/>
      <c r="Q365" s="9"/>
      <c r="R365" s="88"/>
      <c r="S365" s="1369"/>
      <c r="T365" s="1369"/>
      <c r="U365" s="1372"/>
      <c r="V365" s="1373"/>
      <c r="W365" s="1375"/>
      <c r="X365" s="1349"/>
      <c r="Y365" s="53">
        <f>IF(L365=L364,0,IF(L365=L363,0,IF(L365=L362,0,IF(L365=L361,0,1))))</f>
        <v>0</v>
      </c>
      <c r="Z365" s="53" t="s">
        <v>176</v>
      </c>
      <c r="AA365" s="53" t="str">
        <f t="shared" si="5"/>
        <v>?</v>
      </c>
      <c r="AB365" s="53">
        <f>IF(M365=M364,0,IF(M365=M363,0,IF(M365=M362,0,IF(M365=M361,0,1))))</f>
        <v>0</v>
      </c>
      <c r="AC365" s="417">
        <f t="shared" si="31"/>
        <v>0</v>
      </c>
      <c r="AD365" s="20"/>
    </row>
    <row r="366" spans="1:30" ht="15" customHeight="1" thickTop="1" thickBot="1">
      <c r="A366" s="1380"/>
      <c r="B366" s="1354"/>
      <c r="C366" s="1357"/>
      <c r="D366" s="1354"/>
      <c r="E366" s="1360"/>
      <c r="F366" s="1363"/>
      <c r="G366" s="1366"/>
      <c r="H366" s="1381"/>
      <c r="I366" s="1363"/>
      <c r="J366" s="1363"/>
      <c r="K366" s="88"/>
      <c r="L366" s="81"/>
      <c r="M366" s="81"/>
      <c r="N366" s="9"/>
      <c r="O366" s="9"/>
      <c r="P366" s="9"/>
      <c r="Q366" s="9"/>
      <c r="R366" s="88"/>
      <c r="S366" s="1369"/>
      <c r="T366" s="1369"/>
      <c r="U366" s="1350" t="str">
        <f>IF(U361&gt;9,"Błąd","")</f>
        <v/>
      </c>
      <c r="V366" s="1373"/>
      <c r="W366" s="1375"/>
      <c r="X366" s="1349"/>
      <c r="Y366" s="53">
        <f>IF(L366=L365,0,IF(L366=L364,0,IF(L366=L363,0,IF(L366=L362,0,IF(L366=L361,0,1)))))</f>
        <v>0</v>
      </c>
      <c r="Z366" s="53" t="s">
        <v>176</v>
      </c>
      <c r="AA366" s="53" t="str">
        <f t="shared" si="5"/>
        <v>?</v>
      </c>
      <c r="AB366" s="53">
        <f>IF(M366=M365,0,IF(M366=M364,0,IF(M366=M363,0,IF(M366=M362,0,IF(M366=M361,0,1)))))</f>
        <v>0</v>
      </c>
      <c r="AC366" s="417">
        <f t="shared" si="31"/>
        <v>0</v>
      </c>
      <c r="AD366" s="20"/>
    </row>
    <row r="367" spans="1:30" ht="15" customHeight="1" thickTop="1" thickBot="1">
      <c r="A367" s="1380"/>
      <c r="B367" s="1354"/>
      <c r="C367" s="1357"/>
      <c r="D367" s="1354"/>
      <c r="E367" s="1360"/>
      <c r="F367" s="1363"/>
      <c r="G367" s="1366"/>
      <c r="H367" s="1381"/>
      <c r="I367" s="1363"/>
      <c r="J367" s="1363"/>
      <c r="K367" s="88"/>
      <c r="L367" s="81"/>
      <c r="M367" s="81"/>
      <c r="N367" s="9"/>
      <c r="O367" s="9"/>
      <c r="P367" s="9"/>
      <c r="Q367" s="9"/>
      <c r="R367" s="88"/>
      <c r="S367" s="1369"/>
      <c r="T367" s="1369"/>
      <c r="U367" s="1350"/>
      <c r="V367" s="1373"/>
      <c r="W367" s="1375"/>
      <c r="X367" s="1349"/>
      <c r="Y367" s="53">
        <f>IF(L367=L366,0,IF(L367=L365,0,IF(L367=L364,0,IF(L367=L363,0,IF(L367=L362,0,IF(L367=L361,0,1))))))</f>
        <v>0</v>
      </c>
      <c r="Z367" s="53" t="s">
        <v>176</v>
      </c>
      <c r="AA367" s="53" t="str">
        <f t="shared" si="5"/>
        <v>?</v>
      </c>
      <c r="AB367" s="53">
        <f>IF(M367=M366,0,IF(M367=M365,0,IF(M367=M364,0,IF(M367=M363,0,IF(M367=M362,0,IF(M367=M361,0,1))))))</f>
        <v>0</v>
      </c>
      <c r="AC367" s="417">
        <f t="shared" si="31"/>
        <v>0</v>
      </c>
      <c r="AD367" s="20"/>
    </row>
    <row r="368" spans="1:30" ht="15" customHeight="1" thickTop="1" thickBot="1">
      <c r="A368" s="1380"/>
      <c r="B368" s="1355"/>
      <c r="C368" s="1358"/>
      <c r="D368" s="1355"/>
      <c r="E368" s="1361"/>
      <c r="F368" s="1364"/>
      <c r="G368" s="1367"/>
      <c r="H368" s="1382"/>
      <c r="I368" s="1364"/>
      <c r="J368" s="1364"/>
      <c r="K368" s="86"/>
      <c r="L368" s="81"/>
      <c r="M368" s="83"/>
      <c r="N368" s="10"/>
      <c r="O368" s="10"/>
      <c r="P368" s="10"/>
      <c r="Q368" s="10"/>
      <c r="R368" s="86"/>
      <c r="S368" s="1370"/>
      <c r="T368" s="1370"/>
      <c r="U368" s="1351"/>
      <c r="V368" s="1373"/>
      <c r="W368" s="1376"/>
      <c r="X368" s="1349"/>
      <c r="Y368" s="53">
        <f>IF(L368=L367,0,IF(L368=L366,0,IF(L368=L365,0,IF(L368=L364,0,IF(L368=L363,0,IF(L368=L362,0,IF(L368=L361,0,1)))))))</f>
        <v>0</v>
      </c>
      <c r="Z368" s="53" t="s">
        <v>176</v>
      </c>
      <c r="AA368" s="53" t="str">
        <f t="shared" si="5"/>
        <v>?</v>
      </c>
      <c r="AB368" s="53">
        <f>IF(M368=M367,0,IF(M368=M366,0,IF(M368=M365,0,IF(M368=M364,0,IF(M368=M363,0,IF(M368=M362,0,IF(M368=M361,0,1)))))))</f>
        <v>0</v>
      </c>
      <c r="AC368" s="417">
        <f t="shared" si="31"/>
        <v>0</v>
      </c>
      <c r="AD368" s="20"/>
    </row>
    <row r="369" spans="1:30" ht="15" customHeight="1" thickTop="1" thickBot="1">
      <c r="A369" s="1352"/>
      <c r="B369" s="1353"/>
      <c r="C369" s="1356"/>
      <c r="D369" s="1353"/>
      <c r="E369" s="1359"/>
      <c r="F369" s="1362"/>
      <c r="G369" s="1365"/>
      <c r="H369" s="297"/>
      <c r="I369" s="1362"/>
      <c r="J369" s="1362"/>
      <c r="K369" s="87"/>
      <c r="L369" s="73"/>
      <c r="M369" s="73"/>
      <c r="N369" s="11"/>
      <c r="O369" s="11"/>
      <c r="P369" s="11"/>
      <c r="Q369" s="11"/>
      <c r="R369" s="87"/>
      <c r="S369" s="1368">
        <f>SUM(N369:R376)</f>
        <v>0</v>
      </c>
      <c r="T369" s="1368">
        <f>IF(S369&gt;0,18,0)</f>
        <v>0</v>
      </c>
      <c r="U369" s="1371">
        <f>IF(S369&lt;=18,0,S369-T369)</f>
        <v>0</v>
      </c>
      <c r="V369" s="1373">
        <f>IF(S369&lt;T369,S369,T369)/IF(T369=0,1,T369)</f>
        <v>0</v>
      </c>
      <c r="W369" s="1374" t="str">
        <f>IF(V369=1,"pe",IF(V369&gt;0,"ne",""))</f>
        <v/>
      </c>
      <c r="X369" s="1349"/>
      <c r="Y369" s="53">
        <v>1</v>
      </c>
      <c r="Z369" s="53" t="s">
        <v>176</v>
      </c>
      <c r="AA369" s="53" t="str">
        <f t="shared" si="5"/>
        <v>?</v>
      </c>
      <c r="AB369" s="53">
        <v>1</v>
      </c>
      <c r="AC369" s="417">
        <f>C369</f>
        <v>0</v>
      </c>
      <c r="AD369" s="20"/>
    </row>
    <row r="370" spans="1:30" ht="15" customHeight="1" thickTop="1" thickBot="1">
      <c r="A370" s="1352"/>
      <c r="B370" s="1354"/>
      <c r="C370" s="1357"/>
      <c r="D370" s="1354"/>
      <c r="E370" s="1360"/>
      <c r="F370" s="1363"/>
      <c r="G370" s="1366"/>
      <c r="H370" s="1381"/>
      <c r="I370" s="1363"/>
      <c r="J370" s="1363"/>
      <c r="K370" s="88"/>
      <c r="L370" s="81"/>
      <c r="M370" s="81"/>
      <c r="N370" s="9"/>
      <c r="O370" s="9"/>
      <c r="P370" s="9"/>
      <c r="Q370" s="9"/>
      <c r="R370" s="88"/>
      <c r="S370" s="1369"/>
      <c r="T370" s="1369"/>
      <c r="U370" s="1372"/>
      <c r="V370" s="1373"/>
      <c r="W370" s="1375"/>
      <c r="X370" s="1349"/>
      <c r="Y370" s="53">
        <f>IF(L370=L369,0,1)</f>
        <v>0</v>
      </c>
      <c r="Z370" s="53" t="s">
        <v>176</v>
      </c>
      <c r="AA370" s="53" t="str">
        <f t="shared" si="5"/>
        <v>?</v>
      </c>
      <c r="AB370" s="53">
        <f>IF(M370=M369,0,1)</f>
        <v>0</v>
      </c>
      <c r="AC370" s="417">
        <f t="shared" ref="AC370:AC376" si="32">AC369</f>
        <v>0</v>
      </c>
      <c r="AD370" s="20"/>
    </row>
    <row r="371" spans="1:30" ht="15" customHeight="1" thickTop="1" thickBot="1">
      <c r="A371" s="1352"/>
      <c r="B371" s="1354"/>
      <c r="C371" s="1357"/>
      <c r="D371" s="1354"/>
      <c r="E371" s="1360"/>
      <c r="F371" s="1363"/>
      <c r="G371" s="1366"/>
      <c r="H371" s="1381"/>
      <c r="I371" s="1363"/>
      <c r="J371" s="1363"/>
      <c r="K371" s="88"/>
      <c r="L371" s="81"/>
      <c r="M371" s="81"/>
      <c r="N371" s="9"/>
      <c r="O371" s="9"/>
      <c r="P371" s="9"/>
      <c r="Q371" s="9"/>
      <c r="R371" s="88"/>
      <c r="S371" s="1369"/>
      <c r="T371" s="1369"/>
      <c r="U371" s="1372"/>
      <c r="V371" s="1373"/>
      <c r="W371" s="1375"/>
      <c r="X371" s="1349"/>
      <c r="Y371" s="53">
        <f>IF(L371=L370,0,IF(L371=L369,0,1))</f>
        <v>0</v>
      </c>
      <c r="Z371" s="53" t="s">
        <v>176</v>
      </c>
      <c r="AA371" s="53" t="str">
        <f t="shared" si="5"/>
        <v>?</v>
      </c>
      <c r="AB371" s="53">
        <f>IF(M371=M370,0,IF(M371=M369,0,1))</f>
        <v>0</v>
      </c>
      <c r="AC371" s="417">
        <f t="shared" si="32"/>
        <v>0</v>
      </c>
      <c r="AD371" s="20"/>
    </row>
    <row r="372" spans="1:30" ht="15" customHeight="1" thickTop="1" thickBot="1">
      <c r="A372" s="1352"/>
      <c r="B372" s="1354"/>
      <c r="C372" s="1357"/>
      <c r="D372" s="1354"/>
      <c r="E372" s="1360"/>
      <c r="F372" s="1363"/>
      <c r="G372" s="1366"/>
      <c r="H372" s="1381"/>
      <c r="I372" s="1363"/>
      <c r="J372" s="1363"/>
      <c r="K372" s="88"/>
      <c r="L372" s="81"/>
      <c r="M372" s="81"/>
      <c r="N372" s="9"/>
      <c r="O372" s="9"/>
      <c r="P372" s="9"/>
      <c r="Q372" s="9"/>
      <c r="R372" s="88"/>
      <c r="S372" s="1369"/>
      <c r="T372" s="1369"/>
      <c r="U372" s="1372"/>
      <c r="V372" s="1373"/>
      <c r="W372" s="1375"/>
      <c r="X372" s="1349"/>
      <c r="Y372" s="53">
        <f>IF(L372=L371,0,IF(L372=L370,0,IF(L372=L369,0,1)))</f>
        <v>0</v>
      </c>
      <c r="Z372" s="53" t="s">
        <v>176</v>
      </c>
      <c r="AA372" s="53" t="str">
        <f t="shared" si="5"/>
        <v>?</v>
      </c>
      <c r="AB372" s="53">
        <f>IF(M372=M371,0,IF(M372=M370,0,IF(M372=M369,0,1)))</f>
        <v>0</v>
      </c>
      <c r="AC372" s="417">
        <f t="shared" si="32"/>
        <v>0</v>
      </c>
      <c r="AD372" s="20"/>
    </row>
    <row r="373" spans="1:30" ht="15" customHeight="1" thickTop="1" thickBot="1">
      <c r="A373" s="1352"/>
      <c r="B373" s="1354"/>
      <c r="C373" s="1357"/>
      <c r="D373" s="1354"/>
      <c r="E373" s="1360"/>
      <c r="F373" s="1363"/>
      <c r="G373" s="1366"/>
      <c r="H373" s="1381"/>
      <c r="I373" s="1363"/>
      <c r="J373" s="1363"/>
      <c r="K373" s="88"/>
      <c r="L373" s="81"/>
      <c r="M373" s="81"/>
      <c r="N373" s="9"/>
      <c r="O373" s="9"/>
      <c r="P373" s="9"/>
      <c r="Q373" s="9"/>
      <c r="R373" s="88"/>
      <c r="S373" s="1369"/>
      <c r="T373" s="1369"/>
      <c r="U373" s="1372"/>
      <c r="V373" s="1373"/>
      <c r="W373" s="1375"/>
      <c r="X373" s="1349"/>
      <c r="Y373" s="53">
        <f>IF(L373=L372,0,IF(L373=L371,0,IF(L373=L370,0,IF(L373=L369,0,1))))</f>
        <v>0</v>
      </c>
      <c r="Z373" s="53" t="s">
        <v>176</v>
      </c>
      <c r="AA373" s="53" t="str">
        <f t="shared" si="5"/>
        <v>?</v>
      </c>
      <c r="AB373" s="53">
        <f>IF(M373=M372,0,IF(M373=M371,0,IF(M373=M370,0,IF(M373=M369,0,1))))</f>
        <v>0</v>
      </c>
      <c r="AC373" s="417">
        <f t="shared" si="32"/>
        <v>0</v>
      </c>
      <c r="AD373" s="20"/>
    </row>
    <row r="374" spans="1:30" ht="15" customHeight="1" thickTop="1" thickBot="1">
      <c r="A374" s="1352"/>
      <c r="B374" s="1354"/>
      <c r="C374" s="1357"/>
      <c r="D374" s="1354"/>
      <c r="E374" s="1360"/>
      <c r="F374" s="1363"/>
      <c r="G374" s="1366"/>
      <c r="H374" s="1381"/>
      <c r="I374" s="1363"/>
      <c r="J374" s="1363"/>
      <c r="K374" s="88"/>
      <c r="L374" s="81"/>
      <c r="M374" s="81"/>
      <c r="N374" s="9"/>
      <c r="O374" s="9"/>
      <c r="P374" s="9"/>
      <c r="Q374" s="9"/>
      <c r="R374" s="88"/>
      <c r="S374" s="1369"/>
      <c r="T374" s="1369"/>
      <c r="U374" s="1350" t="str">
        <f>IF(U369&gt;9,"Błąd","")</f>
        <v/>
      </c>
      <c r="V374" s="1373"/>
      <c r="W374" s="1375"/>
      <c r="X374" s="1349"/>
      <c r="Y374" s="53">
        <f>IF(L374=L373,0,IF(L374=L372,0,IF(L374=L371,0,IF(L374=L370,0,IF(L374=L369,0,1)))))</f>
        <v>0</v>
      </c>
      <c r="Z374" s="53" t="s">
        <v>176</v>
      </c>
      <c r="AA374" s="53" t="str">
        <f t="shared" si="5"/>
        <v>?</v>
      </c>
      <c r="AB374" s="53">
        <f>IF(M374=M373,0,IF(M374=M372,0,IF(M374=M371,0,IF(M374=M370,0,IF(M374=M369,0,1)))))</f>
        <v>0</v>
      </c>
      <c r="AC374" s="417">
        <f t="shared" si="32"/>
        <v>0</v>
      </c>
      <c r="AD374" s="20"/>
    </row>
    <row r="375" spans="1:30" ht="15" customHeight="1" thickTop="1" thickBot="1">
      <c r="A375" s="1352"/>
      <c r="B375" s="1354"/>
      <c r="C375" s="1357"/>
      <c r="D375" s="1354"/>
      <c r="E375" s="1360"/>
      <c r="F375" s="1363"/>
      <c r="G375" s="1366"/>
      <c r="H375" s="1381"/>
      <c r="I375" s="1363"/>
      <c r="J375" s="1363"/>
      <c r="K375" s="88"/>
      <c r="L375" s="81"/>
      <c r="M375" s="81"/>
      <c r="N375" s="9"/>
      <c r="O375" s="9"/>
      <c r="P375" s="9"/>
      <c r="Q375" s="9"/>
      <c r="R375" s="88"/>
      <c r="S375" s="1369"/>
      <c r="T375" s="1369"/>
      <c r="U375" s="1350"/>
      <c r="V375" s="1373"/>
      <c r="W375" s="1375"/>
      <c r="X375" s="1349"/>
      <c r="Y375" s="53">
        <f>IF(L375=L374,0,IF(L375=L373,0,IF(L375=L372,0,IF(L375=L371,0,IF(L375=L370,0,IF(L375=L369,0,1))))))</f>
        <v>0</v>
      </c>
      <c r="Z375" s="53" t="s">
        <v>176</v>
      </c>
      <c r="AA375" s="53" t="str">
        <f t="shared" si="5"/>
        <v>?</v>
      </c>
      <c r="AB375" s="53">
        <f>IF(M375=M374,0,IF(M375=M373,0,IF(M375=M372,0,IF(M375=M371,0,IF(M375=M370,0,IF(M375=M369,0,1))))))</f>
        <v>0</v>
      </c>
      <c r="AC375" s="417">
        <f t="shared" si="32"/>
        <v>0</v>
      </c>
      <c r="AD375" s="20"/>
    </row>
    <row r="376" spans="1:30" ht="15" customHeight="1" thickTop="1" thickBot="1">
      <c r="A376" s="1352"/>
      <c r="B376" s="1355"/>
      <c r="C376" s="1358"/>
      <c r="D376" s="1355"/>
      <c r="E376" s="1361"/>
      <c r="F376" s="1364"/>
      <c r="G376" s="1367"/>
      <c r="H376" s="1382"/>
      <c r="I376" s="1364"/>
      <c r="J376" s="1364"/>
      <c r="K376" s="86"/>
      <c r="L376" s="81"/>
      <c r="M376" s="83"/>
      <c r="N376" s="10"/>
      <c r="O376" s="10"/>
      <c r="P376" s="10"/>
      <c r="Q376" s="10"/>
      <c r="R376" s="86"/>
      <c r="S376" s="1370"/>
      <c r="T376" s="1370"/>
      <c r="U376" s="1351"/>
      <c r="V376" s="1373"/>
      <c r="W376" s="1376"/>
      <c r="X376" s="1349"/>
      <c r="Y376" s="53">
        <f>IF(L376=L375,0,IF(L376=L374,0,IF(L376=L373,0,IF(L376=L372,0,IF(L376=L371,0,IF(L376=L370,0,IF(L376=L369,0,1)))))))</f>
        <v>0</v>
      </c>
      <c r="Z376" s="53" t="s">
        <v>176</v>
      </c>
      <c r="AA376" s="53" t="str">
        <f t="shared" si="5"/>
        <v>?</v>
      </c>
      <c r="AB376" s="53">
        <f>IF(M376=M375,0,IF(M376=M374,0,IF(M376=M373,0,IF(M376=M372,0,IF(M376=M371,0,IF(M376=M370,0,IF(M376=M369,0,1)))))))</f>
        <v>0</v>
      </c>
      <c r="AC376" s="417">
        <f t="shared" si="32"/>
        <v>0</v>
      </c>
      <c r="AD376" s="20"/>
    </row>
    <row r="377" spans="1:30" ht="15" customHeight="1" thickTop="1" thickBot="1">
      <c r="A377" s="1352"/>
      <c r="B377" s="1353"/>
      <c r="C377" s="1356"/>
      <c r="D377" s="1353"/>
      <c r="E377" s="1359"/>
      <c r="F377" s="1362"/>
      <c r="G377" s="1365"/>
      <c r="H377" s="297"/>
      <c r="I377" s="1362"/>
      <c r="J377" s="1362"/>
      <c r="K377" s="87"/>
      <c r="L377" s="73"/>
      <c r="M377" s="73"/>
      <c r="N377" s="11"/>
      <c r="O377" s="11"/>
      <c r="P377" s="11"/>
      <c r="Q377" s="11"/>
      <c r="R377" s="87"/>
      <c r="S377" s="1368">
        <f>SUM(N377:R384)</f>
        <v>0</v>
      </c>
      <c r="T377" s="1368">
        <f>IF(S377&gt;0,18,0)</f>
        <v>0</v>
      </c>
      <c r="U377" s="1371">
        <f>IF(S377&lt;=18,0,S377-T377)</f>
        <v>0</v>
      </c>
      <c r="V377" s="1373">
        <f>IF(S377&lt;T377,S377,T377)/IF(T377=0,1,T377)</f>
        <v>0</v>
      </c>
      <c r="W377" s="1374" t="str">
        <f>IF(V377=1,"pe",IF(V377&gt;0,"ne",""))</f>
        <v/>
      </c>
      <c r="X377" s="1349"/>
      <c r="Y377" s="53">
        <v>1</v>
      </c>
      <c r="Z377" s="53" t="s">
        <v>176</v>
      </c>
      <c r="AA377" s="53" t="str">
        <f t="shared" si="5"/>
        <v>?</v>
      </c>
      <c r="AB377" s="53">
        <v>1</v>
      </c>
      <c r="AC377" s="417">
        <f>C377</f>
        <v>0</v>
      </c>
      <c r="AD377" s="20"/>
    </row>
    <row r="378" spans="1:30" ht="15" customHeight="1" thickTop="1" thickBot="1">
      <c r="A378" s="1352"/>
      <c r="B378" s="1354"/>
      <c r="C378" s="1357"/>
      <c r="D378" s="1354"/>
      <c r="E378" s="1360"/>
      <c r="F378" s="1363"/>
      <c r="G378" s="1366"/>
      <c r="H378" s="1381"/>
      <c r="I378" s="1363"/>
      <c r="J378" s="1363"/>
      <c r="K378" s="88"/>
      <c r="L378" s="81"/>
      <c r="M378" s="81"/>
      <c r="N378" s="9"/>
      <c r="O378" s="9"/>
      <c r="P378" s="9"/>
      <c r="Q378" s="9"/>
      <c r="R378" s="88"/>
      <c r="S378" s="1369"/>
      <c r="T378" s="1369"/>
      <c r="U378" s="1372"/>
      <c r="V378" s="1373"/>
      <c r="W378" s="1375"/>
      <c r="X378" s="1349"/>
      <c r="Y378" s="53">
        <f>IF(L378=L377,0,1)</f>
        <v>0</v>
      </c>
      <c r="Z378" s="53" t="s">
        <v>176</v>
      </c>
      <c r="AA378" s="53" t="str">
        <f t="shared" si="5"/>
        <v>?</v>
      </c>
      <c r="AB378" s="53">
        <f>IF(M378=M377,0,1)</f>
        <v>0</v>
      </c>
      <c r="AC378" s="417">
        <f t="shared" ref="AC378:AC384" si="33">AC377</f>
        <v>0</v>
      </c>
      <c r="AD378" s="20"/>
    </row>
    <row r="379" spans="1:30" ht="15" customHeight="1" thickTop="1" thickBot="1">
      <c r="A379" s="1352"/>
      <c r="B379" s="1354"/>
      <c r="C379" s="1357"/>
      <c r="D379" s="1354"/>
      <c r="E379" s="1360"/>
      <c r="F379" s="1363"/>
      <c r="G379" s="1366"/>
      <c r="H379" s="1381"/>
      <c r="I379" s="1363"/>
      <c r="J379" s="1363"/>
      <c r="K379" s="88"/>
      <c r="L379" s="81"/>
      <c r="M379" s="81"/>
      <c r="N379" s="9"/>
      <c r="O379" s="9"/>
      <c r="P379" s="9"/>
      <c r="Q379" s="9"/>
      <c r="R379" s="88"/>
      <c r="S379" s="1369"/>
      <c r="T379" s="1369"/>
      <c r="U379" s="1372"/>
      <c r="V379" s="1373"/>
      <c r="W379" s="1375"/>
      <c r="X379" s="1349"/>
      <c r="Y379" s="53">
        <f>IF(L379=L378,0,IF(L379=L377,0,1))</f>
        <v>0</v>
      </c>
      <c r="Z379" s="53" t="s">
        <v>176</v>
      </c>
      <c r="AA379" s="53" t="str">
        <f t="shared" si="5"/>
        <v>?</v>
      </c>
      <c r="AB379" s="53">
        <f>IF(M379=M378,0,IF(M379=M377,0,1))</f>
        <v>0</v>
      </c>
      <c r="AC379" s="417">
        <f t="shared" si="33"/>
        <v>0</v>
      </c>
      <c r="AD379" s="20"/>
    </row>
    <row r="380" spans="1:30" ht="15" customHeight="1" thickTop="1" thickBot="1">
      <c r="A380" s="1352"/>
      <c r="B380" s="1354"/>
      <c r="C380" s="1357"/>
      <c r="D380" s="1354"/>
      <c r="E380" s="1360"/>
      <c r="F380" s="1363"/>
      <c r="G380" s="1366"/>
      <c r="H380" s="1381"/>
      <c r="I380" s="1363"/>
      <c r="J380" s="1363"/>
      <c r="K380" s="88"/>
      <c r="L380" s="81"/>
      <c r="M380" s="81"/>
      <c r="N380" s="9"/>
      <c r="O380" s="9"/>
      <c r="P380" s="9"/>
      <c r="Q380" s="9"/>
      <c r="R380" s="88"/>
      <c r="S380" s="1369"/>
      <c r="T380" s="1369"/>
      <c r="U380" s="1372"/>
      <c r="V380" s="1373"/>
      <c r="W380" s="1375"/>
      <c r="X380" s="1349"/>
      <c r="Y380" s="53">
        <f>IF(L380=L379,0,IF(L380=L378,0,IF(L380=L377,0,1)))</f>
        <v>0</v>
      </c>
      <c r="Z380" s="53" t="s">
        <v>176</v>
      </c>
      <c r="AA380" s="53" t="str">
        <f t="shared" si="5"/>
        <v>?</v>
      </c>
      <c r="AB380" s="53">
        <f>IF(M380=M379,0,IF(M380=M378,0,IF(M380=M377,0,1)))</f>
        <v>0</v>
      </c>
      <c r="AC380" s="417">
        <f t="shared" si="33"/>
        <v>0</v>
      </c>
      <c r="AD380" s="20"/>
    </row>
    <row r="381" spans="1:30" ht="15" customHeight="1" thickTop="1" thickBot="1">
      <c r="A381" s="1352"/>
      <c r="B381" s="1354"/>
      <c r="C381" s="1357"/>
      <c r="D381" s="1354"/>
      <c r="E381" s="1360"/>
      <c r="F381" s="1363"/>
      <c r="G381" s="1366"/>
      <c r="H381" s="1381"/>
      <c r="I381" s="1363"/>
      <c r="J381" s="1363"/>
      <c r="K381" s="88"/>
      <c r="L381" s="81"/>
      <c r="M381" s="81"/>
      <c r="N381" s="9"/>
      <c r="O381" s="9"/>
      <c r="P381" s="9"/>
      <c r="Q381" s="9"/>
      <c r="R381" s="88"/>
      <c r="S381" s="1369"/>
      <c r="T381" s="1369"/>
      <c r="U381" s="1372"/>
      <c r="V381" s="1373"/>
      <c r="W381" s="1375"/>
      <c r="X381" s="1349"/>
      <c r="Y381" s="53">
        <f>IF(L381=L380,0,IF(L381=L379,0,IF(L381=L378,0,IF(L381=L377,0,1))))</f>
        <v>0</v>
      </c>
      <c r="Z381" s="53" t="s">
        <v>176</v>
      </c>
      <c r="AA381" s="53" t="str">
        <f t="shared" si="5"/>
        <v>?</v>
      </c>
      <c r="AB381" s="53">
        <f>IF(M381=M380,0,IF(M381=M379,0,IF(M381=M378,0,IF(M381=M377,0,1))))</f>
        <v>0</v>
      </c>
      <c r="AC381" s="417">
        <f t="shared" si="33"/>
        <v>0</v>
      </c>
      <c r="AD381" s="20"/>
    </row>
    <row r="382" spans="1:30" ht="15" customHeight="1" thickTop="1" thickBot="1">
      <c r="A382" s="1352"/>
      <c r="B382" s="1354"/>
      <c r="C382" s="1357"/>
      <c r="D382" s="1354"/>
      <c r="E382" s="1360"/>
      <c r="F382" s="1363"/>
      <c r="G382" s="1366"/>
      <c r="H382" s="1381"/>
      <c r="I382" s="1363"/>
      <c r="J382" s="1363"/>
      <c r="K382" s="88"/>
      <c r="L382" s="81"/>
      <c r="M382" s="81"/>
      <c r="N382" s="9"/>
      <c r="O382" s="9"/>
      <c r="P382" s="9"/>
      <c r="Q382" s="9"/>
      <c r="R382" s="88"/>
      <c r="S382" s="1369"/>
      <c r="T382" s="1369"/>
      <c r="U382" s="1350" t="str">
        <f>IF(U377&gt;9,"Błąd","")</f>
        <v/>
      </c>
      <c r="V382" s="1373"/>
      <c r="W382" s="1375"/>
      <c r="X382" s="1349"/>
      <c r="Y382" s="53">
        <f>IF(L382=L381,0,IF(L382=L380,0,IF(L382=L379,0,IF(L382=L378,0,IF(L382=L377,0,1)))))</f>
        <v>0</v>
      </c>
      <c r="Z382" s="53" t="s">
        <v>176</v>
      </c>
      <c r="AA382" s="53" t="str">
        <f t="shared" si="5"/>
        <v>?</v>
      </c>
      <c r="AB382" s="53">
        <f>IF(M382=M381,0,IF(M382=M380,0,IF(M382=M379,0,IF(M382=M378,0,IF(M382=M377,0,1)))))</f>
        <v>0</v>
      </c>
      <c r="AC382" s="417">
        <f t="shared" si="33"/>
        <v>0</v>
      </c>
      <c r="AD382" s="20"/>
    </row>
    <row r="383" spans="1:30" ht="15" customHeight="1" thickTop="1" thickBot="1">
      <c r="A383" s="1352"/>
      <c r="B383" s="1354"/>
      <c r="C383" s="1357"/>
      <c r="D383" s="1354"/>
      <c r="E383" s="1360"/>
      <c r="F383" s="1363"/>
      <c r="G383" s="1366"/>
      <c r="H383" s="1381"/>
      <c r="I383" s="1363"/>
      <c r="J383" s="1363"/>
      <c r="K383" s="88"/>
      <c r="L383" s="81"/>
      <c r="M383" s="81"/>
      <c r="N383" s="9"/>
      <c r="O383" s="9"/>
      <c r="P383" s="9"/>
      <c r="Q383" s="9"/>
      <c r="R383" s="88"/>
      <c r="S383" s="1369"/>
      <c r="T383" s="1369"/>
      <c r="U383" s="1350"/>
      <c r="V383" s="1373"/>
      <c r="W383" s="1375"/>
      <c r="X383" s="1349"/>
      <c r="Y383" s="53">
        <f>IF(L383=L382,0,IF(L383=L381,0,IF(L383=L380,0,IF(L383=L379,0,IF(L383=L378,0,IF(L383=L377,0,1))))))</f>
        <v>0</v>
      </c>
      <c r="Z383" s="53" t="s">
        <v>176</v>
      </c>
      <c r="AA383" s="53" t="str">
        <f t="shared" si="5"/>
        <v>?</v>
      </c>
      <c r="AB383" s="53">
        <f>IF(M383=M382,0,IF(M383=M381,0,IF(M383=M380,0,IF(M383=M379,0,IF(M383=M378,0,IF(M383=M377,0,1))))))</f>
        <v>0</v>
      </c>
      <c r="AC383" s="417">
        <f t="shared" si="33"/>
        <v>0</v>
      </c>
      <c r="AD383" s="20"/>
    </row>
    <row r="384" spans="1:30" ht="15" customHeight="1" thickTop="1" thickBot="1">
      <c r="A384" s="1352"/>
      <c r="B384" s="1355"/>
      <c r="C384" s="1358"/>
      <c r="D384" s="1355"/>
      <c r="E384" s="1361"/>
      <c r="F384" s="1364"/>
      <c r="G384" s="1367"/>
      <c r="H384" s="1382"/>
      <c r="I384" s="1364"/>
      <c r="J384" s="1364"/>
      <c r="K384" s="86"/>
      <c r="L384" s="81"/>
      <c r="M384" s="83"/>
      <c r="N384" s="10"/>
      <c r="O384" s="10"/>
      <c r="P384" s="10"/>
      <c r="Q384" s="10"/>
      <c r="R384" s="86"/>
      <c r="S384" s="1370"/>
      <c r="T384" s="1370"/>
      <c r="U384" s="1351"/>
      <c r="V384" s="1373"/>
      <c r="W384" s="1376"/>
      <c r="X384" s="1349"/>
      <c r="Y384" s="53">
        <f>IF(L384=L383,0,IF(L384=L382,0,IF(L384=L381,0,IF(L384=L380,0,IF(L384=L379,0,IF(L384=L378,0,IF(L384=L377,0,1)))))))</f>
        <v>0</v>
      </c>
      <c r="Z384" s="53" t="s">
        <v>176</v>
      </c>
      <c r="AA384" s="53" t="str">
        <f t="shared" si="5"/>
        <v>?</v>
      </c>
      <c r="AB384" s="53">
        <f>IF(M384=M383,0,IF(M384=M382,0,IF(M384=M381,0,IF(M384=M380,0,IF(M384=M379,0,IF(M384=M378,0,IF(M384=M377,0,1)))))))</f>
        <v>0</v>
      </c>
      <c r="AC384" s="417">
        <f t="shared" si="33"/>
        <v>0</v>
      </c>
      <c r="AD384" s="20"/>
    </row>
    <row r="385" spans="1:30" ht="15" customHeight="1" thickTop="1" thickBot="1">
      <c r="A385" s="1352"/>
      <c r="B385" s="1353"/>
      <c r="C385" s="1356"/>
      <c r="D385" s="1353"/>
      <c r="E385" s="1359"/>
      <c r="F385" s="1362"/>
      <c r="G385" s="1365"/>
      <c r="H385" s="297"/>
      <c r="I385" s="1362"/>
      <c r="J385" s="1362"/>
      <c r="K385" s="87"/>
      <c r="L385" s="73"/>
      <c r="M385" s="73"/>
      <c r="N385" s="11"/>
      <c r="O385" s="11"/>
      <c r="P385" s="11"/>
      <c r="Q385" s="11"/>
      <c r="R385" s="87"/>
      <c r="S385" s="1368">
        <f>SUM(N385:R392)</f>
        <v>0</v>
      </c>
      <c r="T385" s="1377"/>
      <c r="U385" s="1371">
        <f>IF(S385&lt;=T385,0,S385-T385)</f>
        <v>0</v>
      </c>
      <c r="V385" s="1373">
        <f>IF(S385&lt;T385,S385,T385)/IF(T385=0,1,T385)</f>
        <v>0</v>
      </c>
      <c r="W385" s="1374" t="str">
        <f>IF(V385=1,"pe",IF(V385&gt;0,"ne",""))</f>
        <v/>
      </c>
      <c r="X385" s="1349"/>
      <c r="Y385" s="53">
        <v>1</v>
      </c>
      <c r="Z385" s="53" t="s">
        <v>176</v>
      </c>
      <c r="AA385" s="53" t="str">
        <f t="shared" ref="AA385:AA400" si="34">$C$2</f>
        <v>?</v>
      </c>
      <c r="AB385" s="53">
        <v>1</v>
      </c>
      <c r="AC385" s="417">
        <f>C385</f>
        <v>0</v>
      </c>
      <c r="AD385" s="20"/>
    </row>
    <row r="386" spans="1:30" ht="15" customHeight="1" thickTop="1" thickBot="1">
      <c r="A386" s="1352"/>
      <c r="B386" s="1354"/>
      <c r="C386" s="1357"/>
      <c r="D386" s="1354"/>
      <c r="E386" s="1360"/>
      <c r="F386" s="1363"/>
      <c r="G386" s="1366"/>
      <c r="H386" s="1381"/>
      <c r="I386" s="1363"/>
      <c r="J386" s="1363"/>
      <c r="K386" s="88"/>
      <c r="L386" s="81"/>
      <c r="M386" s="81"/>
      <c r="N386" s="9"/>
      <c r="O386" s="9"/>
      <c r="P386" s="9"/>
      <c r="Q386" s="9"/>
      <c r="R386" s="88"/>
      <c r="S386" s="1369"/>
      <c r="T386" s="1378"/>
      <c r="U386" s="1372"/>
      <c r="V386" s="1373"/>
      <c r="W386" s="1375"/>
      <c r="X386" s="1349"/>
      <c r="Y386" s="53">
        <f>IF(L386=L385,0,1)</f>
        <v>0</v>
      </c>
      <c r="Z386" s="53" t="s">
        <v>176</v>
      </c>
      <c r="AA386" s="53" t="str">
        <f t="shared" si="34"/>
        <v>?</v>
      </c>
      <c r="AB386" s="53">
        <f>IF(M386=M385,0,1)</f>
        <v>0</v>
      </c>
      <c r="AC386" s="417">
        <f t="shared" ref="AC386:AC392" si="35">AC385</f>
        <v>0</v>
      </c>
      <c r="AD386" s="20"/>
    </row>
    <row r="387" spans="1:30" ht="15" customHeight="1" thickTop="1" thickBot="1">
      <c r="A387" s="1352"/>
      <c r="B387" s="1354"/>
      <c r="C387" s="1357"/>
      <c r="D387" s="1354"/>
      <c r="E387" s="1360"/>
      <c r="F387" s="1363"/>
      <c r="G387" s="1366"/>
      <c r="H387" s="1381"/>
      <c r="I387" s="1363"/>
      <c r="J387" s="1363"/>
      <c r="K387" s="88"/>
      <c r="L387" s="81"/>
      <c r="M387" s="81"/>
      <c r="N387" s="9"/>
      <c r="O387" s="9"/>
      <c r="P387" s="9"/>
      <c r="Q387" s="9"/>
      <c r="R387" s="88"/>
      <c r="S387" s="1369"/>
      <c r="T387" s="1378"/>
      <c r="U387" s="1372"/>
      <c r="V387" s="1373"/>
      <c r="W387" s="1375"/>
      <c r="X387" s="1349"/>
      <c r="Y387" s="53">
        <f>IF(L387=L386,0,IF(L387=L385,0,1))</f>
        <v>0</v>
      </c>
      <c r="Z387" s="53" t="s">
        <v>176</v>
      </c>
      <c r="AA387" s="53" t="str">
        <f t="shared" si="34"/>
        <v>?</v>
      </c>
      <c r="AB387" s="53">
        <f>IF(M387=M386,0,IF(M387=M385,0,1))</f>
        <v>0</v>
      </c>
      <c r="AC387" s="417">
        <f t="shared" si="35"/>
        <v>0</v>
      </c>
      <c r="AD387" s="20"/>
    </row>
    <row r="388" spans="1:30" ht="15" customHeight="1" thickTop="1" thickBot="1">
      <c r="A388" s="1352"/>
      <c r="B388" s="1354"/>
      <c r="C388" s="1357"/>
      <c r="D388" s="1354"/>
      <c r="E388" s="1360"/>
      <c r="F388" s="1363"/>
      <c r="G388" s="1366"/>
      <c r="H388" s="1381"/>
      <c r="I388" s="1363"/>
      <c r="J388" s="1363"/>
      <c r="K388" s="88"/>
      <c r="L388" s="81"/>
      <c r="M388" s="81"/>
      <c r="N388" s="9"/>
      <c r="O388" s="9"/>
      <c r="P388" s="9"/>
      <c r="Q388" s="9"/>
      <c r="R388" s="88"/>
      <c r="S388" s="1369"/>
      <c r="T388" s="1378"/>
      <c r="U388" s="1372"/>
      <c r="V388" s="1373"/>
      <c r="W388" s="1375"/>
      <c r="X388" s="1349"/>
      <c r="Y388" s="53">
        <f>IF(L388=L387,0,IF(L388=L386,0,IF(L388=L385,0,1)))</f>
        <v>0</v>
      </c>
      <c r="Z388" s="53" t="s">
        <v>176</v>
      </c>
      <c r="AA388" s="53" t="str">
        <f t="shared" si="34"/>
        <v>?</v>
      </c>
      <c r="AB388" s="53">
        <f>IF(M388=M387,0,IF(M388=M386,0,IF(M388=M385,0,1)))</f>
        <v>0</v>
      </c>
      <c r="AC388" s="417">
        <f t="shared" si="35"/>
        <v>0</v>
      </c>
      <c r="AD388" s="20"/>
    </row>
    <row r="389" spans="1:30" ht="15" customHeight="1" thickTop="1" thickBot="1">
      <c r="A389" s="1352"/>
      <c r="B389" s="1354"/>
      <c r="C389" s="1357"/>
      <c r="D389" s="1354"/>
      <c r="E389" s="1360"/>
      <c r="F389" s="1363"/>
      <c r="G389" s="1366"/>
      <c r="H389" s="1381"/>
      <c r="I389" s="1363"/>
      <c r="J389" s="1363"/>
      <c r="K389" s="88"/>
      <c r="L389" s="81"/>
      <c r="M389" s="81"/>
      <c r="N389" s="9"/>
      <c r="O389" s="9"/>
      <c r="P389" s="9"/>
      <c r="Q389" s="9"/>
      <c r="R389" s="88"/>
      <c r="S389" s="1369"/>
      <c r="T389" s="1378"/>
      <c r="U389" s="1372"/>
      <c r="V389" s="1373"/>
      <c r="W389" s="1375"/>
      <c r="X389" s="1349"/>
      <c r="Y389" s="53">
        <f>IF(L389=L388,0,IF(L389=L387,0,IF(L389=L386,0,IF(L389=L385,0,1))))</f>
        <v>0</v>
      </c>
      <c r="Z389" s="53" t="s">
        <v>176</v>
      </c>
      <c r="AA389" s="53" t="str">
        <f t="shared" si="34"/>
        <v>?</v>
      </c>
      <c r="AB389" s="53">
        <f>IF(M389=M388,0,IF(M389=M387,0,IF(M389=M386,0,IF(M389=M385,0,1))))</f>
        <v>0</v>
      </c>
      <c r="AC389" s="417">
        <f t="shared" si="35"/>
        <v>0</v>
      </c>
      <c r="AD389" s="20"/>
    </row>
    <row r="390" spans="1:30" ht="15" customHeight="1" thickTop="1" thickBot="1">
      <c r="A390" s="1352"/>
      <c r="B390" s="1354"/>
      <c r="C390" s="1357"/>
      <c r="D390" s="1354"/>
      <c r="E390" s="1360"/>
      <c r="F390" s="1363"/>
      <c r="G390" s="1366"/>
      <c r="H390" s="1381"/>
      <c r="I390" s="1363"/>
      <c r="J390" s="1363"/>
      <c r="K390" s="88"/>
      <c r="L390" s="81"/>
      <c r="M390" s="81"/>
      <c r="N390" s="9"/>
      <c r="O390" s="9"/>
      <c r="P390" s="9"/>
      <c r="Q390" s="9"/>
      <c r="R390" s="88"/>
      <c r="S390" s="1369"/>
      <c r="T390" s="1378"/>
      <c r="U390" s="1350" t="str">
        <f>IF(U385&gt;9,"Błąd","")</f>
        <v/>
      </c>
      <c r="V390" s="1373"/>
      <c r="W390" s="1375"/>
      <c r="X390" s="1349"/>
      <c r="Y390" s="53">
        <f>IF(L390=L389,0,IF(L390=L388,0,IF(L390=L387,0,IF(L390=L386,0,IF(L390=L385,0,1)))))</f>
        <v>0</v>
      </c>
      <c r="Z390" s="53" t="s">
        <v>176</v>
      </c>
      <c r="AA390" s="53" t="str">
        <f t="shared" si="34"/>
        <v>?</v>
      </c>
      <c r="AB390" s="53">
        <f>IF(M390=M389,0,IF(M390=M388,0,IF(M390=M387,0,IF(M390=M386,0,IF(M390=M385,0,1)))))</f>
        <v>0</v>
      </c>
      <c r="AC390" s="417">
        <f t="shared" si="35"/>
        <v>0</v>
      </c>
      <c r="AD390" s="20"/>
    </row>
    <row r="391" spans="1:30" ht="15" customHeight="1" thickTop="1" thickBot="1">
      <c r="A391" s="1352"/>
      <c r="B391" s="1354"/>
      <c r="C391" s="1357"/>
      <c r="D391" s="1354"/>
      <c r="E391" s="1360"/>
      <c r="F391" s="1363"/>
      <c r="G391" s="1366"/>
      <c r="H391" s="1381"/>
      <c r="I391" s="1363"/>
      <c r="J391" s="1363"/>
      <c r="K391" s="88"/>
      <c r="L391" s="81"/>
      <c r="M391" s="81"/>
      <c r="N391" s="9"/>
      <c r="O391" s="9"/>
      <c r="P391" s="9"/>
      <c r="Q391" s="9"/>
      <c r="R391" s="88"/>
      <c r="S391" s="1369"/>
      <c r="T391" s="1378"/>
      <c r="U391" s="1350"/>
      <c r="V391" s="1373"/>
      <c r="W391" s="1375"/>
      <c r="X391" s="1349"/>
      <c r="Y391" s="53">
        <f>IF(L391=L390,0,IF(L391=L389,0,IF(L391=L388,0,IF(L391=L387,0,IF(L391=L386,0,IF(L391=L385,0,1))))))</f>
        <v>0</v>
      </c>
      <c r="Z391" s="53" t="s">
        <v>176</v>
      </c>
      <c r="AA391" s="53" t="str">
        <f t="shared" si="34"/>
        <v>?</v>
      </c>
      <c r="AB391" s="53">
        <f>IF(M391=M390,0,IF(M391=M389,0,IF(M391=M388,0,IF(M391=M387,0,IF(M391=M386,0,IF(M391=M385,0,1))))))</f>
        <v>0</v>
      </c>
      <c r="AC391" s="417">
        <f t="shared" si="35"/>
        <v>0</v>
      </c>
      <c r="AD391" s="20"/>
    </row>
    <row r="392" spans="1:30" ht="15" customHeight="1" thickTop="1" thickBot="1">
      <c r="A392" s="1352"/>
      <c r="B392" s="1355"/>
      <c r="C392" s="1358"/>
      <c r="D392" s="1355"/>
      <c r="E392" s="1361"/>
      <c r="F392" s="1364"/>
      <c r="G392" s="1367"/>
      <c r="H392" s="1382"/>
      <c r="I392" s="1364"/>
      <c r="J392" s="1364"/>
      <c r="K392" s="86"/>
      <c r="L392" s="81"/>
      <c r="M392" s="83"/>
      <c r="N392" s="10"/>
      <c r="O392" s="10"/>
      <c r="P392" s="10"/>
      <c r="Q392" s="10"/>
      <c r="R392" s="86"/>
      <c r="S392" s="1370"/>
      <c r="T392" s="1379"/>
      <c r="U392" s="1351"/>
      <c r="V392" s="1373"/>
      <c r="W392" s="1376"/>
      <c r="X392" s="1349"/>
      <c r="Y392" s="53">
        <f>IF(L392=L391,0,IF(L392=L390,0,IF(L392=L389,0,IF(L392=L388,0,IF(L392=L387,0,IF(L392=L386,0,IF(L392=L385,0,1)))))))</f>
        <v>0</v>
      </c>
      <c r="Z392" s="53" t="s">
        <v>176</v>
      </c>
      <c r="AA392" s="53" t="str">
        <f t="shared" si="34"/>
        <v>?</v>
      </c>
      <c r="AB392" s="53">
        <f>IF(M392=M391,0,IF(M392=M390,0,IF(M392=M389,0,IF(M392=M388,0,IF(M392=M387,0,IF(M392=M386,0,IF(M392=M385,0,1)))))))</f>
        <v>0</v>
      </c>
      <c r="AC392" s="417">
        <f t="shared" si="35"/>
        <v>0</v>
      </c>
      <c r="AD392" s="20"/>
    </row>
    <row r="393" spans="1:30" ht="15" customHeight="1" thickTop="1" thickBot="1">
      <c r="A393" s="1380"/>
      <c r="B393" s="1353"/>
      <c r="C393" s="1356"/>
      <c r="D393" s="1353"/>
      <c r="E393" s="1359"/>
      <c r="F393" s="1362"/>
      <c r="G393" s="1365"/>
      <c r="H393" s="297"/>
      <c r="I393" s="1362"/>
      <c r="J393" s="1362"/>
      <c r="K393" s="87"/>
      <c r="L393" s="73"/>
      <c r="M393" s="73"/>
      <c r="N393" s="11"/>
      <c r="O393" s="11"/>
      <c r="P393" s="11"/>
      <c r="Q393" s="11"/>
      <c r="R393" s="87"/>
      <c r="S393" s="1368">
        <f>SUM(N393:R400)</f>
        <v>0</v>
      </c>
      <c r="T393" s="1377"/>
      <c r="U393" s="1371">
        <f>IF(S393&lt;=18,0,S393-T393)</f>
        <v>0</v>
      </c>
      <c r="V393" s="1373">
        <f>IF(S393&lt;T393,S393,T393)/IF(T393=0,1,T393)</f>
        <v>0</v>
      </c>
      <c r="W393" s="1374" t="str">
        <f>IF(V393=1,"pe",IF(V393&gt;0,"ne",""))</f>
        <v/>
      </c>
      <c r="X393" s="1349"/>
      <c r="Y393" s="53">
        <v>1</v>
      </c>
      <c r="Z393" s="53" t="s">
        <v>176</v>
      </c>
      <c r="AA393" s="53" t="str">
        <f t="shared" si="34"/>
        <v>?</v>
      </c>
      <c r="AB393" s="53">
        <v>1</v>
      </c>
      <c r="AC393" s="417">
        <f>C393</f>
        <v>0</v>
      </c>
      <c r="AD393" s="20"/>
    </row>
    <row r="394" spans="1:30" ht="15" customHeight="1" thickTop="1" thickBot="1">
      <c r="A394" s="1380"/>
      <c r="B394" s="1354"/>
      <c r="C394" s="1357"/>
      <c r="D394" s="1354"/>
      <c r="E394" s="1360"/>
      <c r="F394" s="1363"/>
      <c r="G394" s="1366"/>
      <c r="H394" s="1381"/>
      <c r="I394" s="1363"/>
      <c r="J394" s="1363"/>
      <c r="K394" s="88"/>
      <c r="L394" s="81"/>
      <c r="M394" s="81"/>
      <c r="N394" s="9"/>
      <c r="O394" s="9"/>
      <c r="P394" s="9"/>
      <c r="Q394" s="9"/>
      <c r="R394" s="88"/>
      <c r="S394" s="1369"/>
      <c r="T394" s="1378"/>
      <c r="U394" s="1372"/>
      <c r="V394" s="1373"/>
      <c r="W394" s="1375"/>
      <c r="X394" s="1349"/>
      <c r="Y394" s="53">
        <f>IF(L394=L393,0,1)</f>
        <v>0</v>
      </c>
      <c r="Z394" s="53" t="s">
        <v>176</v>
      </c>
      <c r="AA394" s="53" t="str">
        <f t="shared" si="34"/>
        <v>?</v>
      </c>
      <c r="AB394" s="53">
        <f>IF(M394=M393,0,1)</f>
        <v>0</v>
      </c>
      <c r="AC394" s="417">
        <f t="shared" ref="AC394:AC400" si="36">AC393</f>
        <v>0</v>
      </c>
      <c r="AD394" s="20"/>
    </row>
    <row r="395" spans="1:30" ht="15" customHeight="1" thickTop="1" thickBot="1">
      <c r="A395" s="1380"/>
      <c r="B395" s="1354"/>
      <c r="C395" s="1357"/>
      <c r="D395" s="1354"/>
      <c r="E395" s="1360"/>
      <c r="F395" s="1363"/>
      <c r="G395" s="1366"/>
      <c r="H395" s="1381"/>
      <c r="I395" s="1363"/>
      <c r="J395" s="1363"/>
      <c r="K395" s="88"/>
      <c r="L395" s="81"/>
      <c r="M395" s="81"/>
      <c r="N395" s="9"/>
      <c r="O395" s="9"/>
      <c r="P395" s="9"/>
      <c r="Q395" s="9"/>
      <c r="R395" s="88"/>
      <c r="S395" s="1369"/>
      <c r="T395" s="1378"/>
      <c r="U395" s="1372"/>
      <c r="V395" s="1373"/>
      <c r="W395" s="1375"/>
      <c r="X395" s="1349"/>
      <c r="Y395" s="53">
        <f>IF(L395=L394,0,IF(L395=L393,0,1))</f>
        <v>0</v>
      </c>
      <c r="Z395" s="53" t="s">
        <v>176</v>
      </c>
      <c r="AA395" s="53" t="str">
        <f t="shared" si="34"/>
        <v>?</v>
      </c>
      <c r="AB395" s="53">
        <f>IF(M395=M394,0,IF(M395=M393,0,1))</f>
        <v>0</v>
      </c>
      <c r="AC395" s="417">
        <f t="shared" si="36"/>
        <v>0</v>
      </c>
      <c r="AD395" s="20"/>
    </row>
    <row r="396" spans="1:30" ht="15" customHeight="1" thickTop="1" thickBot="1">
      <c r="A396" s="1380"/>
      <c r="B396" s="1354"/>
      <c r="C396" s="1357"/>
      <c r="D396" s="1354"/>
      <c r="E396" s="1360"/>
      <c r="F396" s="1363"/>
      <c r="G396" s="1366"/>
      <c r="H396" s="1381"/>
      <c r="I396" s="1363"/>
      <c r="J396" s="1363"/>
      <c r="K396" s="88"/>
      <c r="L396" s="81"/>
      <c r="M396" s="81"/>
      <c r="N396" s="9"/>
      <c r="O396" s="9"/>
      <c r="P396" s="9"/>
      <c r="Q396" s="9"/>
      <c r="R396" s="88"/>
      <c r="S396" s="1369"/>
      <c r="T396" s="1378"/>
      <c r="U396" s="1372"/>
      <c r="V396" s="1373"/>
      <c r="W396" s="1375"/>
      <c r="X396" s="1349"/>
      <c r="Y396" s="53">
        <f>IF(L396=L395,0,IF(L396=L394,0,IF(L396=L393,0,1)))</f>
        <v>0</v>
      </c>
      <c r="Z396" s="53" t="s">
        <v>176</v>
      </c>
      <c r="AA396" s="53" t="str">
        <f t="shared" si="34"/>
        <v>?</v>
      </c>
      <c r="AB396" s="53">
        <f>IF(M396=M395,0,IF(M396=M394,0,IF(M396=M393,0,1)))</f>
        <v>0</v>
      </c>
      <c r="AC396" s="417">
        <f t="shared" si="36"/>
        <v>0</v>
      </c>
      <c r="AD396" s="20"/>
    </row>
    <row r="397" spans="1:30" ht="15" customHeight="1" thickTop="1" thickBot="1">
      <c r="A397" s="1380"/>
      <c r="B397" s="1354"/>
      <c r="C397" s="1357"/>
      <c r="D397" s="1354"/>
      <c r="E397" s="1360"/>
      <c r="F397" s="1363"/>
      <c r="G397" s="1366"/>
      <c r="H397" s="1381"/>
      <c r="I397" s="1363"/>
      <c r="J397" s="1363"/>
      <c r="K397" s="88"/>
      <c r="L397" s="81"/>
      <c r="M397" s="81"/>
      <c r="N397" s="9"/>
      <c r="O397" s="9"/>
      <c r="P397" s="9"/>
      <c r="Q397" s="9"/>
      <c r="R397" s="88"/>
      <c r="S397" s="1369"/>
      <c r="T397" s="1378"/>
      <c r="U397" s="1372"/>
      <c r="V397" s="1373"/>
      <c r="W397" s="1375"/>
      <c r="X397" s="1349"/>
      <c r="Y397" s="53">
        <f>IF(L397=L396,0,IF(L397=L395,0,IF(L397=L394,0,IF(L397=L393,0,1))))</f>
        <v>0</v>
      </c>
      <c r="Z397" s="53" t="s">
        <v>176</v>
      </c>
      <c r="AA397" s="53" t="str">
        <f t="shared" si="34"/>
        <v>?</v>
      </c>
      <c r="AB397" s="53">
        <f>IF(M397=M396,0,IF(M397=M395,0,IF(M397=M394,0,IF(M397=M393,0,1))))</f>
        <v>0</v>
      </c>
      <c r="AC397" s="417">
        <f t="shared" si="36"/>
        <v>0</v>
      </c>
      <c r="AD397" s="20"/>
    </row>
    <row r="398" spans="1:30" ht="15" customHeight="1" thickTop="1" thickBot="1">
      <c r="A398" s="1380"/>
      <c r="B398" s="1354"/>
      <c r="C398" s="1357"/>
      <c r="D398" s="1354"/>
      <c r="E398" s="1360"/>
      <c r="F398" s="1363"/>
      <c r="G398" s="1366"/>
      <c r="H398" s="1381"/>
      <c r="I398" s="1363"/>
      <c r="J398" s="1363"/>
      <c r="K398" s="88"/>
      <c r="L398" s="81"/>
      <c r="M398" s="81"/>
      <c r="N398" s="9"/>
      <c r="O398" s="9"/>
      <c r="P398" s="9"/>
      <c r="Q398" s="9"/>
      <c r="R398" s="88"/>
      <c r="S398" s="1369"/>
      <c r="T398" s="1378"/>
      <c r="U398" s="1350" t="str">
        <f>IF(U393&gt;9,"Błąd","")</f>
        <v/>
      </c>
      <c r="V398" s="1373"/>
      <c r="W398" s="1375"/>
      <c r="X398" s="1349"/>
      <c r="Y398" s="53">
        <f>IF(L398=L397,0,IF(L398=L396,0,IF(L398=L395,0,IF(L398=L394,0,IF(L398=L393,0,1)))))</f>
        <v>0</v>
      </c>
      <c r="Z398" s="53" t="s">
        <v>176</v>
      </c>
      <c r="AA398" s="53" t="str">
        <f t="shared" si="34"/>
        <v>?</v>
      </c>
      <c r="AB398" s="53">
        <f>IF(M398=M397,0,IF(M398=M396,0,IF(M398=M395,0,IF(M398=M394,0,IF(M398=M393,0,1)))))</f>
        <v>0</v>
      </c>
      <c r="AC398" s="417">
        <f t="shared" si="36"/>
        <v>0</v>
      </c>
      <c r="AD398" s="20"/>
    </row>
    <row r="399" spans="1:30" ht="15" customHeight="1" thickTop="1" thickBot="1">
      <c r="A399" s="1380"/>
      <c r="B399" s="1354"/>
      <c r="C399" s="1357"/>
      <c r="D399" s="1354"/>
      <c r="E399" s="1360"/>
      <c r="F399" s="1363"/>
      <c r="G399" s="1366"/>
      <c r="H399" s="1381"/>
      <c r="I399" s="1363"/>
      <c r="J399" s="1363"/>
      <c r="K399" s="88"/>
      <c r="L399" s="81"/>
      <c r="M399" s="81"/>
      <c r="N399" s="9"/>
      <c r="O399" s="9"/>
      <c r="P399" s="9"/>
      <c r="Q399" s="9"/>
      <c r="R399" s="88"/>
      <c r="S399" s="1369"/>
      <c r="T399" s="1378"/>
      <c r="U399" s="1350"/>
      <c r="V399" s="1373"/>
      <c r="W399" s="1375"/>
      <c r="X399" s="1349"/>
      <c r="Y399" s="53">
        <f>IF(L399=L398,0,IF(L399=L397,0,IF(L399=L396,0,IF(L399=L395,0,IF(L399=L394,0,IF(L399=L393,0,1))))))</f>
        <v>0</v>
      </c>
      <c r="Z399" s="53" t="s">
        <v>176</v>
      </c>
      <c r="AA399" s="53" t="str">
        <f t="shared" si="34"/>
        <v>?</v>
      </c>
      <c r="AB399" s="53">
        <f>IF(M399=M398,0,IF(M399=M397,0,IF(M399=M396,0,IF(M399=M395,0,IF(M399=M394,0,IF(M399=M393,0,1))))))</f>
        <v>0</v>
      </c>
      <c r="AC399" s="417">
        <f t="shared" si="36"/>
        <v>0</v>
      </c>
      <c r="AD399" s="20"/>
    </row>
    <row r="400" spans="1:30" ht="15" customHeight="1" thickTop="1" thickBot="1">
      <c r="A400" s="1380"/>
      <c r="B400" s="1355"/>
      <c r="C400" s="1358"/>
      <c r="D400" s="1355"/>
      <c r="E400" s="1361"/>
      <c r="F400" s="1364"/>
      <c r="G400" s="1367"/>
      <c r="H400" s="1382"/>
      <c r="I400" s="1364"/>
      <c r="J400" s="1364"/>
      <c r="K400" s="86"/>
      <c r="L400" s="81"/>
      <c r="M400" s="83"/>
      <c r="N400" s="10"/>
      <c r="O400" s="10"/>
      <c r="P400" s="10"/>
      <c r="Q400" s="10"/>
      <c r="R400" s="86"/>
      <c r="S400" s="1370"/>
      <c r="T400" s="1379"/>
      <c r="U400" s="1351"/>
      <c r="V400" s="1373"/>
      <c r="W400" s="1376"/>
      <c r="X400" s="1349"/>
      <c r="Y400" s="53">
        <f>IF(L400=L399,0,IF(L400=L398,0,IF(L400=L397,0,IF(L400=L396,0,IF(L400=L395,0,IF(L400=L394,0,IF(L400=L393,0,1)))))))</f>
        <v>0</v>
      </c>
      <c r="Z400" s="53" t="s">
        <v>176</v>
      </c>
      <c r="AA400" s="53" t="str">
        <f t="shared" si="34"/>
        <v>?</v>
      </c>
      <c r="AB400" s="53">
        <f>IF(M400=M399,0,IF(M400=M398,0,IF(M400=M397,0,IF(M400=M396,0,IF(M400=M395,0,IF(M400=M394,0,IF(M400=M393,0,1)))))))</f>
        <v>0</v>
      </c>
      <c r="AC400" s="417">
        <f t="shared" si="36"/>
        <v>0</v>
      </c>
      <c r="AD400" s="20"/>
    </row>
    <row r="401" spans="1:30" ht="15" customHeight="1" thickTop="1" thickBot="1">
      <c r="A401" s="60"/>
      <c r="B401" s="62"/>
      <c r="C401" s="161" t="s">
        <v>509</v>
      </c>
      <c r="D401" s="227"/>
      <c r="E401" s="226"/>
      <c r="F401" s="227"/>
      <c r="G401" s="65"/>
      <c r="H401" s="227"/>
      <c r="I401" s="227"/>
      <c r="J401" s="227"/>
      <c r="K401" s="62"/>
      <c r="L401" s="65"/>
      <c r="M401" s="61"/>
      <c r="N401" s="61"/>
      <c r="O401" s="61"/>
      <c r="P401" s="61"/>
      <c r="Q401" s="61"/>
      <c r="R401" s="63"/>
      <c r="S401" s="282">
        <f>SUM(S402:S403)</f>
        <v>0</v>
      </c>
      <c r="T401" s="282"/>
      <c r="U401" s="23">
        <f>SUM(U402:U403)</f>
        <v>0</v>
      </c>
      <c r="V401" s="282">
        <f>SUM(V402:V403)</f>
        <v>0</v>
      </c>
      <c r="W401" s="152"/>
      <c r="X401" s="74" t="s">
        <v>47</v>
      </c>
      <c r="Y401" s="53"/>
      <c r="Z401" s="53"/>
      <c r="AA401" s="53" t="str">
        <f t="shared" si="5"/>
        <v>?</v>
      </c>
      <c r="AB401" s="20"/>
      <c r="AC401" s="20"/>
      <c r="AD401" s="20"/>
    </row>
    <row r="402" spans="1:30" ht="15" customHeight="1" thickTop="1">
      <c r="A402" s="174"/>
      <c r="B402" s="457"/>
      <c r="C402" s="499"/>
      <c r="D402" s="479"/>
      <c r="E402" s="296"/>
      <c r="F402" s="231"/>
      <c r="G402" s="129"/>
      <c r="H402" s="297"/>
      <c r="I402" s="297"/>
      <c r="J402" s="297"/>
      <c r="K402" s="87"/>
      <c r="L402" s="73"/>
      <c r="M402" s="73"/>
      <c r="N402" s="500"/>
      <c r="O402" s="500"/>
      <c r="P402" s="500"/>
      <c r="Q402" s="500"/>
      <c r="R402" s="87"/>
      <c r="S402" s="483">
        <f>R402</f>
        <v>0</v>
      </c>
      <c r="T402" s="1006"/>
      <c r="U402" s="484">
        <f>IF(S402&lt;=20,0,S402-T402)</f>
        <v>0</v>
      </c>
      <c r="V402" s="485">
        <f>IF(S402&lt;T402,S402,T402)/IF(T402=0,1,T402)</f>
        <v>0</v>
      </c>
      <c r="W402" s="298" t="str">
        <f>IF(V402=1,"pe",IF(V402&gt;0,"ne",""))</f>
        <v/>
      </c>
      <c r="X402" s="501"/>
      <c r="Y402" s="53">
        <v>1</v>
      </c>
      <c r="Z402" s="53" t="s">
        <v>177</v>
      </c>
      <c r="AA402" s="53" t="str">
        <f t="shared" si="5"/>
        <v>?</v>
      </c>
      <c r="AB402" s="20">
        <v>1</v>
      </c>
      <c r="AC402" s="417">
        <f>C402</f>
        <v>0</v>
      </c>
      <c r="AD402" s="20"/>
    </row>
    <row r="403" spans="1:30" ht="15" customHeight="1" thickBot="1">
      <c r="A403" s="155"/>
      <c r="B403" s="474"/>
      <c r="C403" s="448"/>
      <c r="D403" s="228"/>
      <c r="E403" s="473"/>
      <c r="F403" s="229"/>
      <c r="G403" s="169"/>
      <c r="H403" s="230"/>
      <c r="I403" s="230"/>
      <c r="J403" s="230"/>
      <c r="K403" s="150"/>
      <c r="L403" s="476"/>
      <c r="M403" s="477"/>
      <c r="N403" s="154"/>
      <c r="O403" s="154"/>
      <c r="P403" s="154"/>
      <c r="Q403" s="154"/>
      <c r="R403" s="471"/>
      <c r="S403" s="283">
        <f>R403</f>
        <v>0</v>
      </c>
      <c r="T403" s="1007"/>
      <c r="U403" s="153">
        <f>IF(S403&lt;=20,0,S403-T403)</f>
        <v>0</v>
      </c>
      <c r="V403" s="287">
        <f>IF(S403&lt;T403,S403,T403)/IF(T403=0,1,T403)</f>
        <v>0</v>
      </c>
      <c r="W403" s="171" t="str">
        <f>IF(V403=1,"pe",IF(V403&gt;0,"ne",""))</f>
        <v/>
      </c>
      <c r="X403" s="80"/>
      <c r="Y403" s="53">
        <v>1</v>
      </c>
      <c r="Z403" s="53" t="s">
        <v>177</v>
      </c>
      <c r="AA403" s="53" t="str">
        <f t="shared" si="5"/>
        <v>?</v>
      </c>
      <c r="AB403" s="20">
        <v>1</v>
      </c>
      <c r="AC403" s="417">
        <f>C403</f>
        <v>0</v>
      </c>
      <c r="AD403" s="20"/>
    </row>
    <row r="404" spans="1:30" ht="15" customHeight="1" thickTop="1" thickBot="1">
      <c r="A404" s="60"/>
      <c r="B404" s="62"/>
      <c r="C404" s="161" t="s">
        <v>99</v>
      </c>
      <c r="D404" s="227"/>
      <c r="E404" s="226"/>
      <c r="F404" s="227"/>
      <c r="G404" s="65"/>
      <c r="H404" s="227"/>
      <c r="I404" s="227"/>
      <c r="J404" s="227"/>
      <c r="K404" s="62"/>
      <c r="L404" s="65"/>
      <c r="M404" s="61"/>
      <c r="N404" s="61"/>
      <c r="O404" s="61"/>
      <c r="P404" s="61"/>
      <c r="Q404" s="61"/>
      <c r="R404" s="62"/>
      <c r="S404" s="285">
        <f>SUM(S405:S406)</f>
        <v>0</v>
      </c>
      <c r="T404" s="285"/>
      <c r="U404" s="21">
        <f>SUM(U405:U406)</f>
        <v>0</v>
      </c>
      <c r="V404" s="285">
        <f>SUM(V405:V406)</f>
        <v>0</v>
      </c>
      <c r="W404" s="94"/>
      <c r="X404" s="74" t="s">
        <v>47</v>
      </c>
      <c r="Y404" s="53"/>
      <c r="Z404" s="53"/>
      <c r="AA404" s="53" t="str">
        <f t="shared" si="5"/>
        <v>?</v>
      </c>
      <c r="AB404" s="53"/>
      <c r="AC404" s="20"/>
      <c r="AD404" s="20"/>
    </row>
    <row r="405" spans="1:30" ht="16.5" thickTop="1">
      <c r="A405" s="174"/>
      <c r="B405" s="457"/>
      <c r="C405" s="478"/>
      <c r="D405" s="479"/>
      <c r="E405" s="296"/>
      <c r="F405" s="231"/>
      <c r="G405" s="129"/>
      <c r="H405" s="231"/>
      <c r="I405" s="231"/>
      <c r="J405" s="231"/>
      <c r="K405" s="87"/>
      <c r="L405" s="73"/>
      <c r="M405" s="73"/>
      <c r="N405" s="480"/>
      <c r="O405" s="480"/>
      <c r="P405" s="480"/>
      <c r="Q405" s="481"/>
      <c r="R405" s="482"/>
      <c r="S405" s="483">
        <f>R405</f>
        <v>0</v>
      </c>
      <c r="T405" s="483">
        <f>IF(S405&gt;0,30,0)</f>
        <v>0</v>
      </c>
      <c r="U405" s="484">
        <f>IF(S405&lt;=30,0,S405-T405)</f>
        <v>0</v>
      </c>
      <c r="V405" s="485">
        <f>IF(S405&lt;T405,S405,T405)/IF(T405=0,1,T405)</f>
        <v>0</v>
      </c>
      <c r="W405" s="298" t="str">
        <f>IF(V405=1,"pe",IF(V405&gt;0,"ne",""))</f>
        <v/>
      </c>
      <c r="X405" s="486"/>
      <c r="Y405" s="52">
        <v>1</v>
      </c>
      <c r="Z405" s="52" t="s">
        <v>178</v>
      </c>
      <c r="AA405" s="53" t="str">
        <f t="shared" si="5"/>
        <v>?</v>
      </c>
      <c r="AB405" s="53">
        <v>1</v>
      </c>
      <c r="AC405" s="418">
        <f>C405</f>
        <v>0</v>
      </c>
      <c r="AD405" s="167"/>
    </row>
    <row r="406" spans="1:30" ht="16.5" thickBot="1">
      <c r="A406" s="155"/>
      <c r="B406" s="468"/>
      <c r="C406" s="170"/>
      <c r="D406" s="228"/>
      <c r="E406" s="473"/>
      <c r="F406" s="229"/>
      <c r="G406" s="169"/>
      <c r="H406" s="229"/>
      <c r="I406" s="229"/>
      <c r="J406" s="229"/>
      <c r="K406" s="150"/>
      <c r="L406" s="476"/>
      <c r="M406" s="477"/>
      <c r="N406" s="154"/>
      <c r="O406" s="154"/>
      <c r="P406" s="154"/>
      <c r="Q406" s="154"/>
      <c r="R406" s="451"/>
      <c r="S406" s="283">
        <f>R406</f>
        <v>0</v>
      </c>
      <c r="T406" s="283">
        <f>IF(S406&gt;0,30,0)</f>
        <v>0</v>
      </c>
      <c r="U406" s="153">
        <f>IF(S406&lt;=30,0,S406-T406)</f>
        <v>0</v>
      </c>
      <c r="V406" s="287">
        <f>IF(S406&lt;T406,S406,T406)/IF(T406=0,1,T406)</f>
        <v>0</v>
      </c>
      <c r="W406" s="171" t="str">
        <f>IF(V406=1,"pe",IF(V406&gt;0,"ne",""))</f>
        <v/>
      </c>
      <c r="X406" s="80"/>
      <c r="Y406" s="52">
        <v>1</v>
      </c>
      <c r="Z406" s="52" t="s">
        <v>178</v>
      </c>
      <c r="AA406" s="53" t="str">
        <f t="shared" si="5"/>
        <v>?</v>
      </c>
      <c r="AB406" s="53">
        <v>1</v>
      </c>
      <c r="AC406" s="418">
        <f>C406</f>
        <v>0</v>
      </c>
      <c r="AD406" s="167"/>
    </row>
    <row r="407" spans="1:30" ht="18" thickTop="1" thickBot="1">
      <c r="A407" s="60"/>
      <c r="B407" s="62"/>
      <c r="C407" s="161" t="s">
        <v>55</v>
      </c>
      <c r="D407" s="227"/>
      <c r="E407" s="226"/>
      <c r="F407" s="227"/>
      <c r="G407" s="65"/>
      <c r="H407" s="227"/>
      <c r="I407" s="227"/>
      <c r="J407" s="227"/>
      <c r="K407" s="62"/>
      <c r="L407" s="65"/>
      <c r="M407" s="61"/>
      <c r="N407" s="61"/>
      <c r="O407" s="61"/>
      <c r="P407" s="61"/>
      <c r="Q407" s="61"/>
      <c r="R407" s="62"/>
      <c r="S407" s="286" t="s">
        <v>51</v>
      </c>
      <c r="T407" s="286" t="s">
        <v>51</v>
      </c>
      <c r="U407" s="82" t="s">
        <v>51</v>
      </c>
      <c r="V407" s="284">
        <f>SUM(V408:V409)</f>
        <v>0</v>
      </c>
      <c r="W407" s="95"/>
      <c r="X407" s="74" t="s">
        <v>47</v>
      </c>
      <c r="Y407" s="53"/>
      <c r="Z407" s="53"/>
      <c r="AA407" s="53" t="str">
        <f t="shared" si="5"/>
        <v>?</v>
      </c>
      <c r="AB407" s="53"/>
      <c r="AC407" s="20"/>
      <c r="AD407" s="20"/>
    </row>
    <row r="408" spans="1:30" ht="16.5" thickTop="1">
      <c r="A408" s="174"/>
      <c r="B408" s="457"/>
      <c r="C408" s="478"/>
      <c r="D408" s="479"/>
      <c r="E408" s="296"/>
      <c r="F408" s="231"/>
      <c r="G408" s="129"/>
      <c r="H408" s="231"/>
      <c r="I408" s="231"/>
      <c r="J408" s="231"/>
      <c r="K408" s="87"/>
      <c r="L408" s="73"/>
      <c r="M408" s="73"/>
      <c r="N408" s="480"/>
      <c r="O408" s="480"/>
      <c r="P408" s="480"/>
      <c r="Q408" s="480"/>
      <c r="R408" s="492"/>
      <c r="S408" s="493" t="s">
        <v>51</v>
      </c>
      <c r="T408" s="493" t="s">
        <v>51</v>
      </c>
      <c r="U408" s="494" t="s">
        <v>51</v>
      </c>
      <c r="V408" s="495"/>
      <c r="W408" s="298" t="str">
        <f>IF(V408=1,"pe",IF(V408&gt;0,"ne",""))</f>
        <v/>
      </c>
      <c r="X408" s="496"/>
      <c r="Y408" s="163">
        <v>1</v>
      </c>
      <c r="Z408" s="163" t="s">
        <v>179</v>
      </c>
      <c r="AA408" s="53" t="str">
        <f t="shared" si="5"/>
        <v>?</v>
      </c>
      <c r="AB408" s="53">
        <v>1</v>
      </c>
      <c r="AC408" s="418">
        <f>C408</f>
        <v>0</v>
      </c>
      <c r="AD408" s="164"/>
    </row>
    <row r="409" spans="1:30" ht="16.5" thickBot="1">
      <c r="A409" s="291"/>
      <c r="B409" s="468"/>
      <c r="C409" s="299"/>
      <c r="D409" s="295"/>
      <c r="E409" s="473"/>
      <c r="F409" s="293"/>
      <c r="G409" s="294"/>
      <c r="H409" s="497"/>
      <c r="I409" s="497"/>
      <c r="J409" s="497"/>
      <c r="K409" s="150"/>
      <c r="L409" s="476"/>
      <c r="M409" s="477"/>
      <c r="N409" s="300"/>
      <c r="O409" s="300"/>
      <c r="P409" s="300"/>
      <c r="Q409" s="300"/>
      <c r="R409" s="301"/>
      <c r="S409" s="302" t="s">
        <v>51</v>
      </c>
      <c r="T409" s="302" t="s">
        <v>51</v>
      </c>
      <c r="U409" s="303" t="s">
        <v>51</v>
      </c>
      <c r="V409" s="304"/>
      <c r="W409" s="498" t="str">
        <f>IF(V409=1,"pe",IF(V409&gt;0,"ne",""))</f>
        <v/>
      </c>
      <c r="X409" s="165"/>
      <c r="Y409" s="163">
        <v>1</v>
      </c>
      <c r="Z409" s="163" t="s">
        <v>179</v>
      </c>
      <c r="AA409" s="53" t="str">
        <f t="shared" si="5"/>
        <v>?</v>
      </c>
      <c r="AB409" s="53">
        <v>1</v>
      </c>
      <c r="AC409" s="418">
        <f>C409</f>
        <v>0</v>
      </c>
      <c r="AD409" s="164"/>
    </row>
    <row r="410" spans="1:30" ht="18" thickTop="1" thickBot="1">
      <c r="A410" s="60"/>
      <c r="B410" s="62"/>
      <c r="C410" s="161" t="s">
        <v>56</v>
      </c>
      <c r="D410" s="452"/>
      <c r="E410" s="226"/>
      <c r="F410" s="452"/>
      <c r="G410" s="61"/>
      <c r="H410" s="452"/>
      <c r="I410" s="452"/>
      <c r="J410" s="452"/>
      <c r="K410" s="62"/>
      <c r="L410" s="61"/>
      <c r="M410" s="61"/>
      <c r="N410" s="61"/>
      <c r="O410" s="61"/>
      <c r="P410" s="61"/>
      <c r="Q410" s="61"/>
      <c r="R410" s="62"/>
      <c r="S410" s="286" t="s">
        <v>51</v>
      </c>
      <c r="T410" s="286" t="s">
        <v>51</v>
      </c>
      <c r="U410" s="82" t="s">
        <v>51</v>
      </c>
      <c r="V410" s="284">
        <f>SUM(V411:V412)</f>
        <v>0</v>
      </c>
      <c r="W410" s="91"/>
      <c r="X410" s="143" t="s">
        <v>47</v>
      </c>
      <c r="Y410" s="52"/>
      <c r="Z410" s="52"/>
      <c r="AA410" s="52" t="str">
        <f t="shared" si="5"/>
        <v>?</v>
      </c>
      <c r="AB410" s="52"/>
      <c r="AC410" s="167"/>
      <c r="AD410" s="167"/>
    </row>
    <row r="411" spans="1:30" ht="16.5" thickTop="1">
      <c r="A411" s="174"/>
      <c r="B411" s="457"/>
      <c r="C411" s="478"/>
      <c r="D411" s="479"/>
      <c r="E411" s="296"/>
      <c r="F411" s="231"/>
      <c r="G411" s="129"/>
      <c r="H411" s="231"/>
      <c r="I411" s="231"/>
      <c r="J411" s="231"/>
      <c r="K411" s="87"/>
      <c r="L411" s="73"/>
      <c r="M411" s="73"/>
      <c r="N411" s="480"/>
      <c r="O411" s="480"/>
      <c r="P411" s="480"/>
      <c r="Q411" s="480"/>
      <c r="R411" s="492"/>
      <c r="S411" s="493" t="s">
        <v>51</v>
      </c>
      <c r="T411" s="493" t="s">
        <v>51</v>
      </c>
      <c r="U411" s="494" t="s">
        <v>51</v>
      </c>
      <c r="V411" s="495"/>
      <c r="W411" s="298" t="str">
        <f>IF(V411=1,"pe",IF(V411&gt;0,"ne",""))</f>
        <v/>
      </c>
      <c r="X411" s="496"/>
      <c r="Y411" s="163">
        <v>1</v>
      </c>
      <c r="Z411" s="163" t="s">
        <v>180</v>
      </c>
      <c r="AA411" s="53" t="str">
        <f t="shared" si="5"/>
        <v>?</v>
      </c>
      <c r="AB411" s="53">
        <v>1</v>
      </c>
      <c r="AC411" s="418">
        <f>C411</f>
        <v>0</v>
      </c>
      <c r="AD411" s="164"/>
    </row>
    <row r="412" spans="1:30" ht="16.5" thickBot="1">
      <c r="A412" s="305"/>
      <c r="B412" s="487"/>
      <c r="C412" s="306"/>
      <c r="D412" s="307"/>
      <c r="E412" s="488"/>
      <c r="F412" s="308"/>
      <c r="G412" s="309"/>
      <c r="H412" s="308"/>
      <c r="I412" s="308"/>
      <c r="J412" s="308"/>
      <c r="K412" s="489"/>
      <c r="L412" s="490"/>
      <c r="M412" s="490"/>
      <c r="N412" s="310"/>
      <c r="O412" s="310"/>
      <c r="P412" s="310"/>
      <c r="Q412" s="310"/>
      <c r="R412" s="311"/>
      <c r="S412" s="312" t="s">
        <v>51</v>
      </c>
      <c r="T412" s="312" t="s">
        <v>51</v>
      </c>
      <c r="U412" s="313" t="s">
        <v>51</v>
      </c>
      <c r="V412" s="314"/>
      <c r="W412" s="491" t="str">
        <f>IF(V412=1,"pe",IF(V412&gt;0,"ne",""))</f>
        <v/>
      </c>
      <c r="X412" s="166"/>
      <c r="Y412" s="163">
        <v>1</v>
      </c>
      <c r="Z412" s="163" t="s">
        <v>180</v>
      </c>
      <c r="AA412" s="53" t="str">
        <f t="shared" si="5"/>
        <v>?</v>
      </c>
      <c r="AB412" s="53">
        <v>1</v>
      </c>
      <c r="AC412" s="418">
        <f>C412</f>
        <v>0</v>
      </c>
      <c r="AD412" s="164"/>
    </row>
  </sheetData>
  <sheetProtection algorithmName="SHA-512" hashValue="i5eu9Gnr8f65Y7AT3XmtXwf3QZ0G2F8EuAPNfzhnM1NkYTGSqRnYT/LpqQ19Cje+9THdg9i50Qhu3L3358+MOQ==" saltValue="aHb+PMHrAzIB2x2NtIISxg==" spinCount="100000" sheet="1" objects="1" scenarios="1" formatRows="0"/>
  <mergeCells count="826">
    <mergeCell ref="H362:H368"/>
    <mergeCell ref="H370:H376"/>
    <mergeCell ref="H378:H384"/>
    <mergeCell ref="H386:H392"/>
    <mergeCell ref="H394:H400"/>
    <mergeCell ref="H266:H272"/>
    <mergeCell ref="H274:H280"/>
    <mergeCell ref="H282:H288"/>
    <mergeCell ref="H290:H296"/>
    <mergeCell ref="H298:H304"/>
    <mergeCell ref="H306:H312"/>
    <mergeCell ref="H314:H320"/>
    <mergeCell ref="H322:H328"/>
    <mergeCell ref="H330:H336"/>
    <mergeCell ref="H338:H344"/>
    <mergeCell ref="H346:H352"/>
    <mergeCell ref="H354:H360"/>
    <mergeCell ref="H186:H192"/>
    <mergeCell ref="H194:H200"/>
    <mergeCell ref="H202:H208"/>
    <mergeCell ref="H210:H216"/>
    <mergeCell ref="H218:H224"/>
    <mergeCell ref="H226:H232"/>
    <mergeCell ref="H234:H240"/>
    <mergeCell ref="H242:H248"/>
    <mergeCell ref="H250:H256"/>
    <mergeCell ref="H90:H96"/>
    <mergeCell ref="H98:H104"/>
    <mergeCell ref="H106:H112"/>
    <mergeCell ref="H114:H120"/>
    <mergeCell ref="H122:H128"/>
    <mergeCell ref="H130:H136"/>
    <mergeCell ref="H138:H144"/>
    <mergeCell ref="H146:H152"/>
    <mergeCell ref="H154:H160"/>
    <mergeCell ref="H7:H13"/>
    <mergeCell ref="H16:H22"/>
    <mergeCell ref="H24:H30"/>
    <mergeCell ref="H33:H39"/>
    <mergeCell ref="H41:H47"/>
    <mergeCell ref="H49:H55"/>
    <mergeCell ref="H57:H63"/>
    <mergeCell ref="H74:H80"/>
    <mergeCell ref="H82:H88"/>
    <mergeCell ref="W56:W63"/>
    <mergeCell ref="X56:X63"/>
    <mergeCell ref="A56:A63"/>
    <mergeCell ref="B56:B63"/>
    <mergeCell ref="C56:C63"/>
    <mergeCell ref="D56:D63"/>
    <mergeCell ref="E56:E63"/>
    <mergeCell ref="F56:F63"/>
    <mergeCell ref="G56:G63"/>
    <mergeCell ref="I56:I63"/>
    <mergeCell ref="X40:X47"/>
    <mergeCell ref="A48:A55"/>
    <mergeCell ref="B48:B55"/>
    <mergeCell ref="C48:C55"/>
    <mergeCell ref="D48:D55"/>
    <mergeCell ref="E48:E55"/>
    <mergeCell ref="F48:F55"/>
    <mergeCell ref="G48:G55"/>
    <mergeCell ref="I48:I55"/>
    <mergeCell ref="J48:J55"/>
    <mergeCell ref="S48:S55"/>
    <mergeCell ref="T48:T55"/>
    <mergeCell ref="U48:U55"/>
    <mergeCell ref="V48:V55"/>
    <mergeCell ref="W48:W55"/>
    <mergeCell ref="X48:X55"/>
    <mergeCell ref="A40:A47"/>
    <mergeCell ref="B40:B47"/>
    <mergeCell ref="I40:I47"/>
    <mergeCell ref="W273:W280"/>
    <mergeCell ref="S209:S216"/>
    <mergeCell ref="F209:F216"/>
    <mergeCell ref="T217:T224"/>
    <mergeCell ref="V209:V216"/>
    <mergeCell ref="W209:W216"/>
    <mergeCell ref="S193:S200"/>
    <mergeCell ref="T193:T200"/>
    <mergeCell ref="V193:V200"/>
    <mergeCell ref="W193:W200"/>
    <mergeCell ref="J209:J216"/>
    <mergeCell ref="T209:T216"/>
    <mergeCell ref="F249:F256"/>
    <mergeCell ref="G249:G256"/>
    <mergeCell ref="I249:I256"/>
    <mergeCell ref="J249:J256"/>
    <mergeCell ref="S249:S256"/>
    <mergeCell ref="T241:T248"/>
    <mergeCell ref="I257:I264"/>
    <mergeCell ref="J257:J264"/>
    <mergeCell ref="S257:S264"/>
    <mergeCell ref="T249:T256"/>
    <mergeCell ref="H258:H264"/>
    <mergeCell ref="W257:W264"/>
    <mergeCell ref="T201:T208"/>
    <mergeCell ref="V201:V208"/>
    <mergeCell ref="W201:W208"/>
    <mergeCell ref="J40:J47"/>
    <mergeCell ref="S40:S47"/>
    <mergeCell ref="T40:T47"/>
    <mergeCell ref="U40:U47"/>
    <mergeCell ref="V40:V47"/>
    <mergeCell ref="W81:W88"/>
    <mergeCell ref="S89:S96"/>
    <mergeCell ref="V89:V96"/>
    <mergeCell ref="W89:W96"/>
    <mergeCell ref="V105:V112"/>
    <mergeCell ref="W105:W112"/>
    <mergeCell ref="W137:W144"/>
    <mergeCell ref="J153:J160"/>
    <mergeCell ref="S153:S160"/>
    <mergeCell ref="V153:V160"/>
    <mergeCell ref="W40:W47"/>
    <mergeCell ref="J56:J63"/>
    <mergeCell ref="S56:S63"/>
    <mergeCell ref="T56:T63"/>
    <mergeCell ref="U56:U63"/>
    <mergeCell ref="V56:V63"/>
    <mergeCell ref="X273:X280"/>
    <mergeCell ref="U278:U280"/>
    <mergeCell ref="F23:F30"/>
    <mergeCell ref="G23:G30"/>
    <mergeCell ref="I23:I30"/>
    <mergeCell ref="J23:J30"/>
    <mergeCell ref="S23:S30"/>
    <mergeCell ref="W64:W71"/>
    <mergeCell ref="I273:I280"/>
    <mergeCell ref="J273:J280"/>
    <mergeCell ref="S273:S280"/>
    <mergeCell ref="T273:T280"/>
    <mergeCell ref="U273:U277"/>
    <mergeCell ref="V273:V280"/>
    <mergeCell ref="U32:U39"/>
    <mergeCell ref="U64:U71"/>
    <mergeCell ref="F273:F280"/>
    <mergeCell ref="G273:G280"/>
    <mergeCell ref="T23:T30"/>
    <mergeCell ref="V23:V30"/>
    <mergeCell ref="W23:W30"/>
    <mergeCell ref="V265:V272"/>
    <mergeCell ref="F217:F224"/>
    <mergeCell ref="S201:S208"/>
    <mergeCell ref="V15:V22"/>
    <mergeCell ref="U281:U285"/>
    <mergeCell ref="V281:V288"/>
    <mergeCell ref="V64:V71"/>
    <mergeCell ref="U225:U229"/>
    <mergeCell ref="A281:A288"/>
    <mergeCell ref="B281:B288"/>
    <mergeCell ref="C281:C288"/>
    <mergeCell ref="D281:D288"/>
    <mergeCell ref="E281:E288"/>
    <mergeCell ref="F281:F288"/>
    <mergeCell ref="A273:A280"/>
    <mergeCell ref="B273:B280"/>
    <mergeCell ref="C273:C280"/>
    <mergeCell ref="D273:D280"/>
    <mergeCell ref="E273:E280"/>
    <mergeCell ref="U15:U22"/>
    <mergeCell ref="U23:U30"/>
    <mergeCell ref="H64:H71"/>
    <mergeCell ref="I64:I71"/>
    <mergeCell ref="J64:J71"/>
    <mergeCell ref="S64:S71"/>
    <mergeCell ref="U265:U269"/>
    <mergeCell ref="C40:C47"/>
    <mergeCell ref="B23:B30"/>
    <mergeCell ref="C23:C30"/>
    <mergeCell ref="D23:D30"/>
    <mergeCell ref="E23:E30"/>
    <mergeCell ref="D32:D39"/>
    <mergeCell ref="E32:E39"/>
    <mergeCell ref="F32:F39"/>
    <mergeCell ref="G281:G288"/>
    <mergeCell ref="F64:F71"/>
    <mergeCell ref="G64:G71"/>
    <mergeCell ref="B217:B224"/>
    <mergeCell ref="C217:C224"/>
    <mergeCell ref="D217:D224"/>
    <mergeCell ref="E217:E224"/>
    <mergeCell ref="D40:D47"/>
    <mergeCell ref="E40:E47"/>
    <mergeCell ref="F40:F47"/>
    <mergeCell ref="G40:G47"/>
    <mergeCell ref="B209:B216"/>
    <mergeCell ref="C209:C216"/>
    <mergeCell ref="D209:D216"/>
    <mergeCell ref="E209:E216"/>
    <mergeCell ref="E121:E128"/>
    <mergeCell ref="F129:F136"/>
    <mergeCell ref="W289:W296"/>
    <mergeCell ref="X289:X296"/>
    <mergeCell ref="U294:U296"/>
    <mergeCell ref="G15:G22"/>
    <mergeCell ref="I15:I22"/>
    <mergeCell ref="J15:J22"/>
    <mergeCell ref="S15:S22"/>
    <mergeCell ref="T15:T22"/>
    <mergeCell ref="I289:I296"/>
    <mergeCell ref="J289:J296"/>
    <mergeCell ref="S289:S296"/>
    <mergeCell ref="T289:T296"/>
    <mergeCell ref="U289:U293"/>
    <mergeCell ref="W281:W288"/>
    <mergeCell ref="X281:X288"/>
    <mergeCell ref="U286:U288"/>
    <mergeCell ref="T281:T288"/>
    <mergeCell ref="T64:T71"/>
    <mergeCell ref="I281:I288"/>
    <mergeCell ref="J281:J288"/>
    <mergeCell ref="G209:G216"/>
    <mergeCell ref="I209:I216"/>
    <mergeCell ref="J201:J208"/>
    <mergeCell ref="G289:G296"/>
    <mergeCell ref="W297:W304"/>
    <mergeCell ref="X297:X304"/>
    <mergeCell ref="U302:U304"/>
    <mergeCell ref="A305:A312"/>
    <mergeCell ref="B305:B312"/>
    <mergeCell ref="C305:C312"/>
    <mergeCell ref="D305:D312"/>
    <mergeCell ref="E305:E312"/>
    <mergeCell ref="G297:G304"/>
    <mergeCell ref="I297:I304"/>
    <mergeCell ref="J297:J304"/>
    <mergeCell ref="S297:S304"/>
    <mergeCell ref="T297:T304"/>
    <mergeCell ref="A297:A304"/>
    <mergeCell ref="B297:B304"/>
    <mergeCell ref="C297:C304"/>
    <mergeCell ref="D297:D304"/>
    <mergeCell ref="E297:E304"/>
    <mergeCell ref="F297:F304"/>
    <mergeCell ref="W305:W312"/>
    <mergeCell ref="X305:X312"/>
    <mergeCell ref="U310:U312"/>
    <mergeCell ref="T305:T312"/>
    <mergeCell ref="X313:X320"/>
    <mergeCell ref="U318:U320"/>
    <mergeCell ref="F305:F312"/>
    <mergeCell ref="G305:G312"/>
    <mergeCell ref="I305:I312"/>
    <mergeCell ref="J305:J312"/>
    <mergeCell ref="S305:S312"/>
    <mergeCell ref="B313:B320"/>
    <mergeCell ref="C313:C320"/>
    <mergeCell ref="D313:D320"/>
    <mergeCell ref="E313:E320"/>
    <mergeCell ref="F313:F320"/>
    <mergeCell ref="G313:G320"/>
    <mergeCell ref="I313:I320"/>
    <mergeCell ref="J313:J320"/>
    <mergeCell ref="S313:S320"/>
    <mergeCell ref="T313:T320"/>
    <mergeCell ref="U313:U317"/>
    <mergeCell ref="A321:A328"/>
    <mergeCell ref="B321:B328"/>
    <mergeCell ref="C321:C328"/>
    <mergeCell ref="D321:D328"/>
    <mergeCell ref="E321:E328"/>
    <mergeCell ref="F321:F328"/>
    <mergeCell ref="A289:A296"/>
    <mergeCell ref="B289:B296"/>
    <mergeCell ref="C289:C296"/>
    <mergeCell ref="D289:D296"/>
    <mergeCell ref="E289:E296"/>
    <mergeCell ref="F289:F296"/>
    <mergeCell ref="A217:A224"/>
    <mergeCell ref="A209:A216"/>
    <mergeCell ref="S281:S288"/>
    <mergeCell ref="I217:I224"/>
    <mergeCell ref="J217:J224"/>
    <mergeCell ref="S217:S224"/>
    <mergeCell ref="V225:V232"/>
    <mergeCell ref="A225:A232"/>
    <mergeCell ref="B225:B232"/>
    <mergeCell ref="C225:C232"/>
    <mergeCell ref="D225:D232"/>
    <mergeCell ref="E225:E232"/>
    <mergeCell ref="F225:F232"/>
    <mergeCell ref="G217:G224"/>
    <mergeCell ref="I225:I232"/>
    <mergeCell ref="B249:B256"/>
    <mergeCell ref="C249:C256"/>
    <mergeCell ref="D249:D256"/>
    <mergeCell ref="E249:E256"/>
    <mergeCell ref="F241:F248"/>
    <mergeCell ref="G241:G248"/>
    <mergeCell ref="T233:T240"/>
    <mergeCell ref="V233:V240"/>
    <mergeCell ref="A241:A248"/>
    <mergeCell ref="F361:F368"/>
    <mergeCell ref="G361:G368"/>
    <mergeCell ref="W32:W39"/>
    <mergeCell ref="X32:X39"/>
    <mergeCell ref="A64:A71"/>
    <mergeCell ref="B64:B71"/>
    <mergeCell ref="C64:C71"/>
    <mergeCell ref="D64:D71"/>
    <mergeCell ref="E64:E71"/>
    <mergeCell ref="A32:A39"/>
    <mergeCell ref="B32:B39"/>
    <mergeCell ref="C32:C39"/>
    <mergeCell ref="G321:G328"/>
    <mergeCell ref="I321:I328"/>
    <mergeCell ref="J321:J328"/>
    <mergeCell ref="S321:S328"/>
    <mergeCell ref="V32:V39"/>
    <mergeCell ref="T321:T328"/>
    <mergeCell ref="V361:V368"/>
    <mergeCell ref="V313:V320"/>
    <mergeCell ref="W313:W320"/>
    <mergeCell ref="X64:X71"/>
    <mergeCell ref="A313:A320"/>
    <mergeCell ref="T225:T232"/>
    <mergeCell ref="W361:W368"/>
    <mergeCell ref="X361:X368"/>
    <mergeCell ref="U366:U368"/>
    <mergeCell ref="G32:G39"/>
    <mergeCell ref="I32:I39"/>
    <mergeCell ref="J32:J39"/>
    <mergeCell ref="S32:S39"/>
    <mergeCell ref="T32:T39"/>
    <mergeCell ref="I361:I368"/>
    <mergeCell ref="J361:J368"/>
    <mergeCell ref="S361:S368"/>
    <mergeCell ref="T361:T368"/>
    <mergeCell ref="U361:U365"/>
    <mergeCell ref="W321:W328"/>
    <mergeCell ref="X321:X328"/>
    <mergeCell ref="U326:U328"/>
    <mergeCell ref="U321:U325"/>
    <mergeCell ref="V321:V328"/>
    <mergeCell ref="T265:T272"/>
    <mergeCell ref="U305:U309"/>
    <mergeCell ref="V305:V312"/>
    <mergeCell ref="W217:W224"/>
    <mergeCell ref="X217:X224"/>
    <mergeCell ref="U222:U224"/>
    <mergeCell ref="F377:F384"/>
    <mergeCell ref="G377:G384"/>
    <mergeCell ref="I377:I384"/>
    <mergeCell ref="J377:J384"/>
    <mergeCell ref="A377:A384"/>
    <mergeCell ref="B377:B384"/>
    <mergeCell ref="C377:C384"/>
    <mergeCell ref="D377:D384"/>
    <mergeCell ref="E377:E384"/>
    <mergeCell ref="W369:W376"/>
    <mergeCell ref="W225:W232"/>
    <mergeCell ref="X225:X232"/>
    <mergeCell ref="U230:U232"/>
    <mergeCell ref="A265:A272"/>
    <mergeCell ref="B265:B272"/>
    <mergeCell ref="C265:C272"/>
    <mergeCell ref="D265:D272"/>
    <mergeCell ref="E265:E272"/>
    <mergeCell ref="G225:G232"/>
    <mergeCell ref="W265:W272"/>
    <mergeCell ref="X265:X272"/>
    <mergeCell ref="U270:U272"/>
    <mergeCell ref="F265:F272"/>
    <mergeCell ref="G265:G272"/>
    <mergeCell ref="I265:I272"/>
    <mergeCell ref="J265:J272"/>
    <mergeCell ref="S265:S272"/>
    <mergeCell ref="J225:J232"/>
    <mergeCell ref="S225:S232"/>
    <mergeCell ref="X369:X376"/>
    <mergeCell ref="U374:U376"/>
    <mergeCell ref="A249:A256"/>
    <mergeCell ref="S369:S376"/>
    <mergeCell ref="A201:A208"/>
    <mergeCell ref="B201:B208"/>
    <mergeCell ref="C201:C208"/>
    <mergeCell ref="D201:D208"/>
    <mergeCell ref="E201:E208"/>
    <mergeCell ref="F201:F208"/>
    <mergeCell ref="G201:G208"/>
    <mergeCell ref="I201:I208"/>
    <mergeCell ref="V369:V376"/>
    <mergeCell ref="T369:T376"/>
    <mergeCell ref="A369:A376"/>
    <mergeCell ref="B369:B376"/>
    <mergeCell ref="C369:C376"/>
    <mergeCell ref="D369:D376"/>
    <mergeCell ref="E369:E376"/>
    <mergeCell ref="F369:F376"/>
    <mergeCell ref="G369:G376"/>
    <mergeCell ref="I369:I376"/>
    <mergeCell ref="J369:J376"/>
    <mergeCell ref="A361:A368"/>
    <mergeCell ref="B361:B368"/>
    <mergeCell ref="C361:C368"/>
    <mergeCell ref="D361:D368"/>
    <mergeCell ref="E361:E368"/>
    <mergeCell ref="C2:D2"/>
    <mergeCell ref="A6:A13"/>
    <mergeCell ref="B6:B13"/>
    <mergeCell ref="C6:C13"/>
    <mergeCell ref="D6:D13"/>
    <mergeCell ref="E6:E13"/>
    <mergeCell ref="A193:A200"/>
    <mergeCell ref="B193:B200"/>
    <mergeCell ref="C193:C200"/>
    <mergeCell ref="D193:D200"/>
    <mergeCell ref="E193:E200"/>
    <mergeCell ref="A15:A22"/>
    <mergeCell ref="B15:B22"/>
    <mergeCell ref="C15:C22"/>
    <mergeCell ref="D15:D22"/>
    <mergeCell ref="E15:E22"/>
    <mergeCell ref="A89:A96"/>
    <mergeCell ref="B89:B96"/>
    <mergeCell ref="C89:C96"/>
    <mergeCell ref="D89:D96"/>
    <mergeCell ref="E89:E96"/>
    <mergeCell ref="A105:A112"/>
    <mergeCell ref="B105:B112"/>
    <mergeCell ref="C105:C112"/>
    <mergeCell ref="T6:T13"/>
    <mergeCell ref="U6:U13"/>
    <mergeCell ref="V6:V13"/>
    <mergeCell ref="W6:W13"/>
    <mergeCell ref="X6:X13"/>
    <mergeCell ref="A73:A80"/>
    <mergeCell ref="B73:B80"/>
    <mergeCell ref="C73:C80"/>
    <mergeCell ref="D73:D80"/>
    <mergeCell ref="E73:E80"/>
    <mergeCell ref="F6:F13"/>
    <mergeCell ref="G6:G13"/>
    <mergeCell ref="I6:I13"/>
    <mergeCell ref="J6:J13"/>
    <mergeCell ref="S6:S13"/>
    <mergeCell ref="F15:F22"/>
    <mergeCell ref="X23:X30"/>
    <mergeCell ref="W15:W22"/>
    <mergeCell ref="X15:X22"/>
    <mergeCell ref="T73:T80"/>
    <mergeCell ref="I73:I80"/>
    <mergeCell ref="J73:J80"/>
    <mergeCell ref="X73:X80"/>
    <mergeCell ref="A23:A30"/>
    <mergeCell ref="A81:A88"/>
    <mergeCell ref="B81:B88"/>
    <mergeCell ref="C81:C88"/>
    <mergeCell ref="D81:D88"/>
    <mergeCell ref="E81:E88"/>
    <mergeCell ref="F73:F80"/>
    <mergeCell ref="G73:G80"/>
    <mergeCell ref="T81:T88"/>
    <mergeCell ref="V81:V88"/>
    <mergeCell ref="S73:S80"/>
    <mergeCell ref="V73:V80"/>
    <mergeCell ref="X81:X88"/>
    <mergeCell ref="F81:F88"/>
    <mergeCell ref="G81:G88"/>
    <mergeCell ref="I81:I88"/>
    <mergeCell ref="J81:J88"/>
    <mergeCell ref="S81:S88"/>
    <mergeCell ref="U73:U77"/>
    <mergeCell ref="U78:U80"/>
    <mergeCell ref="U81:U85"/>
    <mergeCell ref="U86:U88"/>
    <mergeCell ref="W73:W80"/>
    <mergeCell ref="X89:X96"/>
    <mergeCell ref="A97:A104"/>
    <mergeCell ref="B97:B104"/>
    <mergeCell ref="C97:C104"/>
    <mergeCell ref="D97:D104"/>
    <mergeCell ref="E97:E104"/>
    <mergeCell ref="F89:F96"/>
    <mergeCell ref="G89:G96"/>
    <mergeCell ref="V97:V104"/>
    <mergeCell ref="W97:W104"/>
    <mergeCell ref="X97:X104"/>
    <mergeCell ref="T97:T104"/>
    <mergeCell ref="T89:T96"/>
    <mergeCell ref="F97:F104"/>
    <mergeCell ref="G97:G104"/>
    <mergeCell ref="I97:I104"/>
    <mergeCell ref="J97:J104"/>
    <mergeCell ref="S97:S104"/>
    <mergeCell ref="U89:U93"/>
    <mergeCell ref="U94:U96"/>
    <mergeCell ref="U97:U101"/>
    <mergeCell ref="U102:U104"/>
    <mergeCell ref="I89:I96"/>
    <mergeCell ref="J89:J96"/>
    <mergeCell ref="A113:A120"/>
    <mergeCell ref="B113:B120"/>
    <mergeCell ref="C113:C120"/>
    <mergeCell ref="D113:D120"/>
    <mergeCell ref="E113:E120"/>
    <mergeCell ref="F105:F112"/>
    <mergeCell ref="G105:G112"/>
    <mergeCell ref="J113:J120"/>
    <mergeCell ref="S113:S120"/>
    <mergeCell ref="D105:D112"/>
    <mergeCell ref="E105:E112"/>
    <mergeCell ref="F113:F120"/>
    <mergeCell ref="G113:G120"/>
    <mergeCell ref="I113:I120"/>
    <mergeCell ref="I105:I112"/>
    <mergeCell ref="J105:J112"/>
    <mergeCell ref="S105:S112"/>
    <mergeCell ref="X105:X112"/>
    <mergeCell ref="X113:X120"/>
    <mergeCell ref="W121:W128"/>
    <mergeCell ref="X121:X128"/>
    <mergeCell ref="A129:A136"/>
    <mergeCell ref="B129:B136"/>
    <mergeCell ref="C129:C136"/>
    <mergeCell ref="D129:D136"/>
    <mergeCell ref="E129:E136"/>
    <mergeCell ref="F121:F128"/>
    <mergeCell ref="G121:G128"/>
    <mergeCell ref="V129:V136"/>
    <mergeCell ref="W129:W136"/>
    <mergeCell ref="X129:X136"/>
    <mergeCell ref="J129:J136"/>
    <mergeCell ref="S129:S136"/>
    <mergeCell ref="U121:U125"/>
    <mergeCell ref="U126:U128"/>
    <mergeCell ref="A121:A128"/>
    <mergeCell ref="B121:B128"/>
    <mergeCell ref="V113:V120"/>
    <mergeCell ref="W113:W120"/>
    <mergeCell ref="C121:C128"/>
    <mergeCell ref="D121:D128"/>
    <mergeCell ref="G129:G136"/>
    <mergeCell ref="I129:I136"/>
    <mergeCell ref="I137:I144"/>
    <mergeCell ref="I121:I128"/>
    <mergeCell ref="J121:J128"/>
    <mergeCell ref="S121:S128"/>
    <mergeCell ref="V121:V128"/>
    <mergeCell ref="U129:U133"/>
    <mergeCell ref="U134:U136"/>
    <mergeCell ref="X137:X144"/>
    <mergeCell ref="A145:A152"/>
    <mergeCell ref="B145:B152"/>
    <mergeCell ref="C145:C152"/>
    <mergeCell ref="D145:D152"/>
    <mergeCell ref="E145:E152"/>
    <mergeCell ref="F137:F144"/>
    <mergeCell ref="G137:G144"/>
    <mergeCell ref="V145:V152"/>
    <mergeCell ref="W145:W152"/>
    <mergeCell ref="X145:X152"/>
    <mergeCell ref="J145:J152"/>
    <mergeCell ref="S145:S152"/>
    <mergeCell ref="A137:A144"/>
    <mergeCell ref="B137:B144"/>
    <mergeCell ref="C137:C144"/>
    <mergeCell ref="D137:D144"/>
    <mergeCell ref="E137:E144"/>
    <mergeCell ref="F145:F152"/>
    <mergeCell ref="G145:G152"/>
    <mergeCell ref="I145:I152"/>
    <mergeCell ref="J137:J144"/>
    <mergeCell ref="S137:S144"/>
    <mergeCell ref="V137:V144"/>
    <mergeCell ref="D161:D168"/>
    <mergeCell ref="E161:E168"/>
    <mergeCell ref="F153:F160"/>
    <mergeCell ref="G153:G160"/>
    <mergeCell ref="U161:U165"/>
    <mergeCell ref="U166:U168"/>
    <mergeCell ref="T161:T168"/>
    <mergeCell ref="V161:V168"/>
    <mergeCell ref="I161:I168"/>
    <mergeCell ref="J161:J168"/>
    <mergeCell ref="S161:S168"/>
    <mergeCell ref="I153:I160"/>
    <mergeCell ref="A153:A160"/>
    <mergeCell ref="B153:B160"/>
    <mergeCell ref="C153:C160"/>
    <mergeCell ref="D153:D160"/>
    <mergeCell ref="E153:E160"/>
    <mergeCell ref="H162:H168"/>
    <mergeCell ref="A177:A184"/>
    <mergeCell ref="B177:B184"/>
    <mergeCell ref="C177:C184"/>
    <mergeCell ref="D177:D184"/>
    <mergeCell ref="E177:E184"/>
    <mergeCell ref="F169:F176"/>
    <mergeCell ref="G169:G176"/>
    <mergeCell ref="A169:A176"/>
    <mergeCell ref="B169:B176"/>
    <mergeCell ref="C169:C176"/>
    <mergeCell ref="D169:D176"/>
    <mergeCell ref="E169:E176"/>
    <mergeCell ref="F161:F168"/>
    <mergeCell ref="G161:G168"/>
    <mergeCell ref="F177:F184"/>
    <mergeCell ref="A161:A168"/>
    <mergeCell ref="B161:B168"/>
    <mergeCell ref="C161:C168"/>
    <mergeCell ref="G177:G184"/>
    <mergeCell ref="I177:I184"/>
    <mergeCell ref="J177:J184"/>
    <mergeCell ref="S177:S184"/>
    <mergeCell ref="T169:T176"/>
    <mergeCell ref="I169:I176"/>
    <mergeCell ref="J169:J176"/>
    <mergeCell ref="S169:S176"/>
    <mergeCell ref="H170:H176"/>
    <mergeCell ref="H178:H184"/>
    <mergeCell ref="I185:I192"/>
    <mergeCell ref="J185:J192"/>
    <mergeCell ref="S185:S192"/>
    <mergeCell ref="V185:V192"/>
    <mergeCell ref="W185:W192"/>
    <mergeCell ref="X185:X192"/>
    <mergeCell ref="A233:A240"/>
    <mergeCell ref="B233:B240"/>
    <mergeCell ref="C233:C240"/>
    <mergeCell ref="D233:D240"/>
    <mergeCell ref="E233:E240"/>
    <mergeCell ref="F185:F192"/>
    <mergeCell ref="G185:G192"/>
    <mergeCell ref="A185:A192"/>
    <mergeCell ref="B185:B192"/>
    <mergeCell ref="C185:C192"/>
    <mergeCell ref="D185:D192"/>
    <mergeCell ref="E185:E192"/>
    <mergeCell ref="F193:F200"/>
    <mergeCell ref="G193:G200"/>
    <mergeCell ref="I193:I200"/>
    <mergeCell ref="J193:J200"/>
    <mergeCell ref="X201:X208"/>
    <mergeCell ref="U206:U208"/>
    <mergeCell ref="B241:B248"/>
    <mergeCell ref="C241:C248"/>
    <mergeCell ref="D241:D248"/>
    <mergeCell ref="E241:E248"/>
    <mergeCell ref="F233:F240"/>
    <mergeCell ref="G233:G240"/>
    <mergeCell ref="I233:I240"/>
    <mergeCell ref="J233:J240"/>
    <mergeCell ref="S233:S240"/>
    <mergeCell ref="I241:I248"/>
    <mergeCell ref="J241:J248"/>
    <mergeCell ref="S241:S248"/>
    <mergeCell ref="U254:U256"/>
    <mergeCell ref="U262:U264"/>
    <mergeCell ref="U390:U392"/>
    <mergeCell ref="S329:S336"/>
    <mergeCell ref="T329:T336"/>
    <mergeCell ref="V329:V336"/>
    <mergeCell ref="S345:S352"/>
    <mergeCell ref="T345:T352"/>
    <mergeCell ref="V345:V352"/>
    <mergeCell ref="V297:V304"/>
    <mergeCell ref="V289:V296"/>
    <mergeCell ref="X257:X264"/>
    <mergeCell ref="A385:A392"/>
    <mergeCell ref="B385:B392"/>
    <mergeCell ref="C385:C392"/>
    <mergeCell ref="D385:D392"/>
    <mergeCell ref="E385:E392"/>
    <mergeCell ref="F257:F264"/>
    <mergeCell ref="G257:G264"/>
    <mergeCell ref="A257:A264"/>
    <mergeCell ref="B257:B264"/>
    <mergeCell ref="C257:C264"/>
    <mergeCell ref="D257:D264"/>
    <mergeCell ref="E257:E264"/>
    <mergeCell ref="T377:T384"/>
    <mergeCell ref="U377:U381"/>
    <mergeCell ref="V377:V384"/>
    <mergeCell ref="W377:W384"/>
    <mergeCell ref="X377:X384"/>
    <mergeCell ref="T257:T264"/>
    <mergeCell ref="S377:S384"/>
    <mergeCell ref="U369:U373"/>
    <mergeCell ref="V257:V264"/>
    <mergeCell ref="U257:U261"/>
    <mergeCell ref="D329:D336"/>
    <mergeCell ref="J393:J400"/>
    <mergeCell ref="S393:S400"/>
    <mergeCell ref="T393:T400"/>
    <mergeCell ref="W385:W392"/>
    <mergeCell ref="X385:X392"/>
    <mergeCell ref="A393:A400"/>
    <mergeCell ref="B393:B400"/>
    <mergeCell ref="C393:C400"/>
    <mergeCell ref="D393:D400"/>
    <mergeCell ref="E393:E400"/>
    <mergeCell ref="F385:F392"/>
    <mergeCell ref="G385:G392"/>
    <mergeCell ref="F393:F400"/>
    <mergeCell ref="I385:I392"/>
    <mergeCell ref="J385:J392"/>
    <mergeCell ref="S385:S392"/>
    <mergeCell ref="V393:V400"/>
    <mergeCell ref="W393:W400"/>
    <mergeCell ref="X393:X400"/>
    <mergeCell ref="T385:T392"/>
    <mergeCell ref="U398:U400"/>
    <mergeCell ref="U385:U389"/>
    <mergeCell ref="V385:V392"/>
    <mergeCell ref="V169:V176"/>
    <mergeCell ref="W169:W176"/>
    <mergeCell ref="U249:U253"/>
    <mergeCell ref="X169:X176"/>
    <mergeCell ref="W161:W168"/>
    <mergeCell ref="X161:X168"/>
    <mergeCell ref="W153:W160"/>
    <mergeCell ref="X153:X160"/>
    <mergeCell ref="X193:X200"/>
    <mergeCell ref="U198:U200"/>
    <mergeCell ref="W249:W256"/>
    <mergeCell ref="X249:X256"/>
    <mergeCell ref="V241:V248"/>
    <mergeCell ref="W241:W248"/>
    <mergeCell ref="X241:X248"/>
    <mergeCell ref="W233:W240"/>
    <mergeCell ref="X233:X240"/>
    <mergeCell ref="V177:V184"/>
    <mergeCell ref="W177:W184"/>
    <mergeCell ref="X177:X184"/>
    <mergeCell ref="X209:X216"/>
    <mergeCell ref="U214:U216"/>
    <mergeCell ref="V217:V224"/>
    <mergeCell ref="V249:V256"/>
    <mergeCell ref="U105:U109"/>
    <mergeCell ref="U110:U112"/>
    <mergeCell ref="U113:U117"/>
    <mergeCell ref="T185:T192"/>
    <mergeCell ref="T177:T184"/>
    <mergeCell ref="T153:T160"/>
    <mergeCell ref="T145:T152"/>
    <mergeCell ref="T137:T144"/>
    <mergeCell ref="T129:T136"/>
    <mergeCell ref="T121:T128"/>
    <mergeCell ref="T113:T120"/>
    <mergeCell ref="T105:T112"/>
    <mergeCell ref="U169:U173"/>
    <mergeCell ref="U174:U176"/>
    <mergeCell ref="U177:U181"/>
    <mergeCell ref="U182:U184"/>
    <mergeCell ref="U137:U141"/>
    <mergeCell ref="U142:U144"/>
    <mergeCell ref="U145:U149"/>
    <mergeCell ref="U150:U152"/>
    <mergeCell ref="U153:U157"/>
    <mergeCell ref="U158:U160"/>
    <mergeCell ref="U118:U120"/>
    <mergeCell ref="F329:F336"/>
    <mergeCell ref="G329:G336"/>
    <mergeCell ref="I329:I336"/>
    <mergeCell ref="J329:J336"/>
    <mergeCell ref="U393:U397"/>
    <mergeCell ref="U185:U189"/>
    <mergeCell ref="U190:U192"/>
    <mergeCell ref="U233:U237"/>
    <mergeCell ref="U238:U240"/>
    <mergeCell ref="U241:U245"/>
    <mergeCell ref="U246:U248"/>
    <mergeCell ref="U193:U197"/>
    <mergeCell ref="U201:U205"/>
    <mergeCell ref="U209:U213"/>
    <mergeCell ref="U217:U221"/>
    <mergeCell ref="U382:U384"/>
    <mergeCell ref="U297:U301"/>
    <mergeCell ref="U342:U344"/>
    <mergeCell ref="U358:U360"/>
    <mergeCell ref="U329:U333"/>
    <mergeCell ref="U345:U349"/>
    <mergeCell ref="G393:G400"/>
    <mergeCell ref="G345:G352"/>
    <mergeCell ref="I393:I400"/>
    <mergeCell ref="J345:J352"/>
    <mergeCell ref="W329:W336"/>
    <mergeCell ref="X329:X336"/>
    <mergeCell ref="U334:U336"/>
    <mergeCell ref="A337:A344"/>
    <mergeCell ref="B337:B344"/>
    <mergeCell ref="C337:C344"/>
    <mergeCell ref="D337:D344"/>
    <mergeCell ref="E337:E344"/>
    <mergeCell ref="F337:F344"/>
    <mergeCell ref="G337:G344"/>
    <mergeCell ref="I337:I344"/>
    <mergeCell ref="J337:J344"/>
    <mergeCell ref="S337:S344"/>
    <mergeCell ref="T337:T344"/>
    <mergeCell ref="U337:U341"/>
    <mergeCell ref="V337:V344"/>
    <mergeCell ref="W337:W344"/>
    <mergeCell ref="X337:X344"/>
    <mergeCell ref="A329:A336"/>
    <mergeCell ref="B329:B336"/>
    <mergeCell ref="C329:C336"/>
    <mergeCell ref="W345:W352"/>
    <mergeCell ref="E329:E336"/>
    <mergeCell ref="X345:X352"/>
    <mergeCell ref="U350:U352"/>
    <mergeCell ref="A353:A360"/>
    <mergeCell ref="B353:B360"/>
    <mergeCell ref="C353:C360"/>
    <mergeCell ref="D353:D360"/>
    <mergeCell ref="E353:E360"/>
    <mergeCell ref="F353:F360"/>
    <mergeCell ref="G353:G360"/>
    <mergeCell ref="I353:I360"/>
    <mergeCell ref="J353:J360"/>
    <mergeCell ref="S353:S360"/>
    <mergeCell ref="T353:T360"/>
    <mergeCell ref="U353:U357"/>
    <mergeCell ref="V353:V360"/>
    <mergeCell ref="W353:W360"/>
    <mergeCell ref="X353:X360"/>
    <mergeCell ref="A345:A352"/>
    <mergeCell ref="B345:B352"/>
    <mergeCell ref="C345:C352"/>
    <mergeCell ref="D345:D352"/>
    <mergeCell ref="E345:E352"/>
    <mergeCell ref="F345:F352"/>
    <mergeCell ref="I345:I352"/>
  </mergeCells>
  <printOptions horizontalCentered="1"/>
  <pageMargins left="0.19685039370078741" right="0.19685039370078741" top="0.39370078740157483" bottom="0.39370078740157483" header="0.31496062992125984" footer="0.31496062992125984"/>
  <pageSetup paperSize="9" scale="63" orientation="landscape" r:id="rId1"/>
  <headerFooter>
    <oddFooter>&amp;L &amp;COrganizacja roku szkolnego 2021/2022,  nr teczki, &amp;[Plik&amp;R&amp;P</oddFooter>
  </headerFooter>
  <rowBreaks count="7" manualBreakCount="7">
    <brk id="63" max="16383" man="1"/>
    <brk id="120" max="16383" man="1"/>
    <brk id="176" max="23" man="1"/>
    <brk id="232" max="16383" man="1"/>
    <brk id="288" max="16383" man="1"/>
    <brk id="344" max="16383" man="1"/>
    <brk id="400" max="16383" man="1"/>
  </rowBreaks>
  <legacyDrawing r:id="rId2"/>
  <extLst>
    <ext xmlns:x14="http://schemas.microsoft.com/office/spreadsheetml/2009/9/main" uri="{CCE6A557-97BC-4b89-ADB6-D9C93CAAB3DF}">
      <x14:dataValidations xmlns:xm="http://schemas.microsoft.com/office/excel/2006/main" disablePrompts="1" count="8">
        <x14:dataValidation type="list" allowBlank="1" showInputMessage="1" showErrorMessage="1" xr:uid="{00000000-0002-0000-0700-000001000000}">
          <x14:formula1>
            <xm:f>słownik!$G$12:$G$14</xm:f>
          </x14:formula1>
          <xm:sqref>E6:E13 E15:E412</xm:sqref>
        </x14:dataValidation>
        <x14:dataValidation type="list" allowBlank="1" showInputMessage="1" showErrorMessage="1" xr:uid="{00000000-0002-0000-0700-000003000000}">
          <x14:formula1>
            <xm:f>słownik!$J$2:$J$9</xm:f>
          </x14:formula1>
          <xm:sqref>I6:I13 I15:I30 I32:I71 I73:I400</xm:sqref>
        </x14:dataValidation>
        <x14:dataValidation type="list" allowBlank="1" showInputMessage="1" showErrorMessage="1" xr:uid="{00000000-0002-0000-0700-000004000000}">
          <x14:formula1>
            <xm:f>słownik!$G$2:$G$6</xm:f>
          </x14:formula1>
          <xm:sqref>K6:K13 K15:K30 K32:K71 K402:K403 K405:K406 K408:K409 K411:K412 K73:K400</xm:sqref>
        </x14:dataValidation>
        <x14:dataValidation type="list" allowBlank="1" showInputMessage="1" showErrorMessage="1" xr:uid="{00000000-0002-0000-0700-000005000000}">
          <x14:formula1>
            <xm:f>słownik!$B$2:$B$49</xm:f>
          </x14:formula1>
          <xm:sqref>L6:L13 L15:L30 L32:L71 L402:L403 L405:L406 L408:L409 L411:L412 L73:L400</xm:sqref>
        </x14:dataValidation>
        <x14:dataValidation type="list" allowBlank="1" showInputMessage="1" showErrorMessage="1" xr:uid="{00000000-0002-0000-0700-000006000000}">
          <x14:formula1>
            <xm:f>słownik!$D$2:$D$9</xm:f>
          </x14:formula1>
          <xm:sqref>M6:M13 M15:M30 M32:M71 M402:M403 M405:M406 M408:M409 M411:M412 M73:M400</xm:sqref>
        </x14:dataValidation>
        <x14:dataValidation type="list" allowBlank="1" showInputMessage="1" showErrorMessage="1" xr:uid="{00000000-0002-0000-0700-000000000000}">
          <x14:formula1>
            <xm:f>słownik!$F$43:$F$50</xm:f>
          </x14:formula1>
          <xm:sqref>B6:B13 B73:B400 B411:B412 B405:B409 B402:B403 B32:B71 B15:B30</xm:sqref>
        </x14:dataValidation>
        <x14:dataValidation type="list" allowBlank="1" showInputMessage="1" showErrorMessage="1" xr:uid="{00000000-0002-0000-0700-000002000000}">
          <x14:formula1>
            <xm:f>słownik!$F$38:$F$40</xm:f>
          </x14:formula1>
          <xm:sqref>H56 H393 H385 H377 H369 H361 H353 H345 H337 H329 H321 H313 H305 H297 H289 H273 H265 H257 H249 H241 H233 H225 H217 H209 H201 H193 H185 H177 H169 H161 H153 H145 H137 H129 H121 H113 H105 H97 H89 H81 H281 H73 H48 H40 H64:H71 H32 H15 H411:H412 H408:H409 H405:H406 H402:H403 H23 H6</xm:sqref>
        </x14:dataValidation>
        <x14:dataValidation type="list" allowBlank="1" showInputMessage="1" showErrorMessage="1" xr:uid="{00000000-0002-0000-0700-000007000000}">
          <x14:formula1>
            <xm:f>słownik!$I$28:$I$32</xm:f>
          </x14:formula1>
          <xm:sqref>J6:J13 J73:J400 J32:J71 J402:J403 J405:J406 J408:J409 J411:J412 J15:J30</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FFFF00"/>
    <pageSetUpPr fitToPage="1"/>
  </sheetPr>
  <dimension ref="A1:N17"/>
  <sheetViews>
    <sheetView showGridLines="0" view="pageBreakPreview" topLeftCell="A7" zoomScale="110" zoomScaleNormal="100" zoomScaleSheetLayoutView="110" workbookViewId="0">
      <selection activeCell="G29" sqref="G29"/>
    </sheetView>
  </sheetViews>
  <sheetFormatPr defaultRowHeight="12.75"/>
  <cols>
    <col min="1" max="2" width="4.85546875" customWidth="1"/>
    <col min="3" max="3" width="27.28515625" customWidth="1"/>
    <col min="4" max="4" width="6" customWidth="1"/>
    <col min="5" max="6" width="3.7109375" customWidth="1"/>
    <col min="7" max="7" width="27" customWidth="1"/>
    <col min="8" max="8" width="19.7109375" customWidth="1"/>
    <col min="9" max="9" width="6.5703125" customWidth="1"/>
    <col min="10" max="10" width="8.5703125" customWidth="1"/>
    <col min="11" max="11" width="8.7109375" customWidth="1"/>
    <col min="12" max="12" width="10.5703125" customWidth="1"/>
    <col min="13" max="13" width="5.85546875" style="84" customWidth="1"/>
    <col min="14" max="14" width="12.28515625" customWidth="1"/>
  </cols>
  <sheetData>
    <row r="1" spans="1:14" ht="20.25" customHeight="1">
      <c r="A1" s="13"/>
      <c r="B1" s="13"/>
      <c r="C1" s="216" t="str">
        <f>wizyt!C3</f>
        <v>?</v>
      </c>
      <c r="D1" s="217"/>
      <c r="E1" s="217"/>
      <c r="F1" s="13"/>
      <c r="G1" s="13"/>
      <c r="H1" s="13"/>
      <c r="I1" s="13"/>
      <c r="J1" s="1405">
        <f>wizyt!B1</f>
        <v>0</v>
      </c>
      <c r="K1" s="1405"/>
      <c r="L1" s="1405"/>
      <c r="M1" s="1406" t="str">
        <f>wizyt!D1</f>
        <v>?</v>
      </c>
      <c r="N1" s="1406"/>
    </row>
    <row r="2" spans="1:14" ht="23.25" customHeight="1" thickBot="1">
      <c r="A2" s="13"/>
      <c r="B2" s="13"/>
      <c r="C2" s="219" t="s">
        <v>137</v>
      </c>
      <c r="D2" s="13"/>
      <c r="E2" s="13"/>
      <c r="F2" s="13"/>
      <c r="G2" s="13"/>
      <c r="H2" s="13"/>
      <c r="I2" s="13"/>
      <c r="J2" s="13"/>
      <c r="K2" s="219" t="str">
        <f>wizyt!H3</f>
        <v>2021/2022</v>
      </c>
      <c r="L2" s="13"/>
      <c r="M2" s="218"/>
      <c r="N2" s="13"/>
    </row>
    <row r="3" spans="1:14" ht="72" customHeight="1" thickBot="1">
      <c r="A3" s="57" t="s">
        <v>2</v>
      </c>
      <c r="B3" s="466" t="s">
        <v>196</v>
      </c>
      <c r="C3" s="71" t="s">
        <v>54</v>
      </c>
      <c r="D3" s="449" t="s">
        <v>14</v>
      </c>
      <c r="E3" s="449" t="s">
        <v>156</v>
      </c>
      <c r="F3" s="443" t="s">
        <v>3</v>
      </c>
      <c r="G3" s="450" t="s">
        <v>96</v>
      </c>
      <c r="H3" s="450" t="s">
        <v>97</v>
      </c>
      <c r="I3" s="58" t="s">
        <v>23</v>
      </c>
      <c r="J3" s="59" t="s">
        <v>138</v>
      </c>
      <c r="K3" s="59" t="s">
        <v>48</v>
      </c>
      <c r="L3" s="431" t="s">
        <v>195</v>
      </c>
      <c r="M3" s="431" t="s">
        <v>100</v>
      </c>
      <c r="N3" s="454" t="s">
        <v>57</v>
      </c>
    </row>
    <row r="4" spans="1:14" ht="13.5" thickBot="1">
      <c r="A4" s="189">
        <v>1</v>
      </c>
      <c r="B4" s="189">
        <v>2</v>
      </c>
      <c r="C4" s="189">
        <v>3</v>
      </c>
      <c r="D4" s="189">
        <v>4</v>
      </c>
      <c r="E4" s="189">
        <v>5</v>
      </c>
      <c r="F4" s="189">
        <v>6</v>
      </c>
      <c r="G4" s="189">
        <v>7</v>
      </c>
      <c r="H4" s="189">
        <v>8</v>
      </c>
      <c r="I4" s="189">
        <v>9</v>
      </c>
      <c r="J4" s="189">
        <v>10</v>
      </c>
      <c r="K4" s="189">
        <v>11</v>
      </c>
      <c r="L4" s="189">
        <v>12</v>
      </c>
      <c r="M4" s="189">
        <v>13</v>
      </c>
      <c r="N4" s="189">
        <v>14</v>
      </c>
    </row>
    <row r="5" spans="1:14" ht="18" thickTop="1" thickBot="1">
      <c r="A5" s="64"/>
      <c r="B5" s="65"/>
      <c r="C5" s="160" t="s">
        <v>147</v>
      </c>
      <c r="D5" s="65"/>
      <c r="E5" s="65"/>
      <c r="F5" s="65"/>
      <c r="G5" s="65"/>
      <c r="H5" s="65"/>
      <c r="I5" s="65"/>
      <c r="J5" s="22">
        <f>SUM(J6:J9)</f>
        <v>0</v>
      </c>
      <c r="K5" s="22">
        <f>SUM(K6:K9)</f>
        <v>0</v>
      </c>
      <c r="L5" s="22">
        <f>SUM(L6:L9)</f>
        <v>0</v>
      </c>
      <c r="M5" s="91"/>
      <c r="N5" s="24" t="s">
        <v>47</v>
      </c>
    </row>
    <row r="6" spans="1:14" s="1" customFormat="1" ht="15" thickTop="1">
      <c r="A6" s="458"/>
      <c r="B6" s="465"/>
      <c r="C6" s="144"/>
      <c r="D6" s="75"/>
      <c r="E6" s="75"/>
      <c r="F6" s="76"/>
      <c r="G6" s="139"/>
      <c r="H6" s="139"/>
      <c r="I6" s="130"/>
      <c r="J6" s="220"/>
      <c r="K6" s="175">
        <f>IF(J6&lt;=40,0,J6-40)</f>
        <v>0</v>
      </c>
      <c r="L6" s="176">
        <f>IF(J6&lt;40,J6,40)/IF(J6="",1,40)</f>
        <v>0</v>
      </c>
      <c r="M6" s="177" t="str">
        <f>IF(L6=1,"pe",IF(L6&gt;0,"ne",""))</f>
        <v/>
      </c>
      <c r="N6" s="77"/>
    </row>
    <row r="7" spans="1:14" s="1" customFormat="1" ht="14.25">
      <c r="A7" s="538"/>
      <c r="B7" s="465"/>
      <c r="C7" s="145"/>
      <c r="D7" s="539"/>
      <c r="E7" s="168"/>
      <c r="F7" s="138"/>
      <c r="G7" s="140"/>
      <c r="H7" s="140"/>
      <c r="I7" s="133"/>
      <c r="J7" s="540"/>
      <c r="K7" s="178">
        <f t="shared" ref="K7:K8" si="0">IF(J7&lt;=40,0,J7-40)</f>
        <v>0</v>
      </c>
      <c r="L7" s="179">
        <f t="shared" ref="L7:L8" si="1">IF(J7&lt;40,J7,40)/IF(J7="",1,40)</f>
        <v>0</v>
      </c>
      <c r="M7" s="180" t="str">
        <f t="shared" ref="M7:M8" si="2">IF(L7=1,"pe",IF(L7&gt;0,"ne",""))</f>
        <v/>
      </c>
      <c r="N7" s="90"/>
    </row>
    <row r="8" spans="1:14" s="1" customFormat="1" ht="14.25">
      <c r="A8" s="538"/>
      <c r="B8" s="465"/>
      <c r="C8" s="145"/>
      <c r="D8" s="539"/>
      <c r="E8" s="168"/>
      <c r="F8" s="138"/>
      <c r="G8" s="140"/>
      <c r="H8" s="140"/>
      <c r="I8" s="133"/>
      <c r="J8" s="540"/>
      <c r="K8" s="178">
        <f t="shared" si="0"/>
        <v>0</v>
      </c>
      <c r="L8" s="179">
        <f t="shared" si="1"/>
        <v>0</v>
      </c>
      <c r="M8" s="180" t="str">
        <f t="shared" si="2"/>
        <v/>
      </c>
      <c r="N8" s="90"/>
    </row>
    <row r="9" spans="1:14" s="1" customFormat="1" ht="15" thickBot="1">
      <c r="A9" s="460"/>
      <c r="B9" s="465"/>
      <c r="C9" s="146"/>
      <c r="D9" s="136"/>
      <c r="E9" s="215"/>
      <c r="F9" s="137"/>
      <c r="G9" s="141"/>
      <c r="H9" s="141"/>
      <c r="I9" s="138"/>
      <c r="J9" s="181"/>
      <c r="K9" s="182">
        <f>IF(J9&lt;=40,0,J9-40)</f>
        <v>0</v>
      </c>
      <c r="L9" s="183">
        <f>IF(J9&lt;40,J9,40)/IF(J9="",1,40)</f>
        <v>0</v>
      </c>
      <c r="M9" s="184" t="str">
        <f>IF(L9=1,"pe",IF(L9&gt;0,"ne",""))</f>
        <v/>
      </c>
      <c r="N9" s="79"/>
    </row>
    <row r="10" spans="1:14" ht="18" thickTop="1" thickBot="1">
      <c r="A10" s="60"/>
      <c r="B10" s="62"/>
      <c r="C10" s="160" t="s">
        <v>148</v>
      </c>
      <c r="D10" s="61"/>
      <c r="E10" s="61"/>
      <c r="F10" s="61"/>
      <c r="G10" s="61"/>
      <c r="H10" s="61"/>
      <c r="I10" s="61"/>
      <c r="J10" s="22">
        <f>SUM(J11:J14)</f>
        <v>0</v>
      </c>
      <c r="K10" s="22">
        <f>SUM(K11:K14)</f>
        <v>0</v>
      </c>
      <c r="L10" s="22">
        <f>SUM(L11:L14)</f>
        <v>0</v>
      </c>
      <c r="M10" s="91"/>
      <c r="N10" s="143" t="s">
        <v>47</v>
      </c>
    </row>
    <row r="11" spans="1:14" ht="15" thickTop="1">
      <c r="A11" s="458"/>
      <c r="B11" s="465"/>
      <c r="C11" s="144"/>
      <c r="D11" s="142"/>
      <c r="E11" s="75"/>
      <c r="F11" s="129"/>
      <c r="G11" s="147"/>
      <c r="H11" s="129"/>
      <c r="I11" s="133"/>
      <c r="J11" s="220"/>
      <c r="K11" s="175">
        <f>IF(J11&lt;=40,0,J11-40)</f>
        <v>0</v>
      </c>
      <c r="L11" s="176">
        <f>IF(J11&lt;40,J11,40)/IF(J11="",1,40)</f>
        <v>0</v>
      </c>
      <c r="M11" s="177" t="str">
        <f>IF(L11=1,"pe",IF(L11&gt;0,"ne",""))</f>
        <v/>
      </c>
      <c r="N11" s="77"/>
    </row>
    <row r="12" spans="1:14" ht="14.25">
      <c r="A12" s="538"/>
      <c r="B12" s="465"/>
      <c r="C12" s="145"/>
      <c r="D12" s="134"/>
      <c r="E12" s="168"/>
      <c r="F12" s="135"/>
      <c r="G12" s="541"/>
      <c r="H12" s="135"/>
      <c r="I12" s="133"/>
      <c r="J12" s="540"/>
      <c r="K12" s="178">
        <f t="shared" ref="K12" si="3">IF(J12&lt;=40,0,J12-40)</f>
        <v>0</v>
      </c>
      <c r="L12" s="179">
        <f t="shared" ref="L12" si="4">IF(J12&lt;40,J12,40)/IF(J12="",1,40)</f>
        <v>0</v>
      </c>
      <c r="M12" s="180" t="str">
        <f t="shared" ref="M12" si="5">IF(L12=1,"pe",IF(L12&gt;0,"ne",""))</f>
        <v/>
      </c>
      <c r="N12" s="78"/>
    </row>
    <row r="13" spans="1:14" ht="14.25">
      <c r="A13" s="459"/>
      <c r="B13" s="465"/>
      <c r="C13" s="552"/>
      <c r="D13" s="131"/>
      <c r="E13" s="168"/>
      <c r="F13" s="132"/>
      <c r="G13" s="148"/>
      <c r="H13" s="132"/>
      <c r="I13" s="133"/>
      <c r="J13" s="186"/>
      <c r="K13" s="178">
        <f>IF(J13&lt;=40,0,J13-40)</f>
        <v>0</v>
      </c>
      <c r="L13" s="179">
        <f>IF(J13&lt;40,J13,40)/IF(J13="",1,40)</f>
        <v>0</v>
      </c>
      <c r="M13" s="180" t="str">
        <f>IF(L13=1,"pe",IF(L13&gt;0,"ne",""))</f>
        <v/>
      </c>
      <c r="N13" s="78"/>
    </row>
    <row r="14" spans="1:14" ht="15" thickBot="1">
      <c r="A14" s="460"/>
      <c r="B14" s="465"/>
      <c r="C14" s="146"/>
      <c r="D14" s="136"/>
      <c r="E14" s="215"/>
      <c r="F14" s="137"/>
      <c r="G14" s="149"/>
      <c r="H14" s="137"/>
      <c r="I14" s="133"/>
      <c r="J14" s="181"/>
      <c r="K14" s="185">
        <f>IF(J14&lt;=40,0,J14-40)</f>
        <v>0</v>
      </c>
      <c r="L14" s="183">
        <f>IF(J14&lt;40,J14,40)/IF(J14="",1,40)</f>
        <v>0</v>
      </c>
      <c r="M14" s="184" t="str">
        <f>IF(L14=1,"pe",IF(L14&gt;0,"ne",""))</f>
        <v/>
      </c>
      <c r="N14" s="79"/>
    </row>
    <row r="15" spans="1:14" ht="18" thickTop="1" thickBot="1">
      <c r="A15" s="60"/>
      <c r="B15" s="62"/>
      <c r="C15" s="61" t="s">
        <v>149</v>
      </c>
      <c r="D15" s="61"/>
      <c r="E15" s="61"/>
      <c r="F15" s="61"/>
      <c r="G15" s="61"/>
      <c r="H15" s="61"/>
      <c r="I15" s="61"/>
      <c r="J15" s="21">
        <f>SUM(J16:J17)</f>
        <v>0</v>
      </c>
      <c r="K15" s="21">
        <f>SUM(K16:K17)</f>
        <v>0</v>
      </c>
      <c r="L15" s="21">
        <f>SUM(L16:L17)</f>
        <v>0</v>
      </c>
      <c r="M15" s="92"/>
      <c r="N15" s="143" t="s">
        <v>47</v>
      </c>
    </row>
    <row r="16" spans="1:14" ht="15" thickTop="1">
      <c r="A16" s="458"/>
      <c r="B16" s="465"/>
      <c r="C16" s="478"/>
      <c r="D16" s="142"/>
      <c r="E16" s="75"/>
      <c r="F16" s="129"/>
      <c r="G16" s="147"/>
      <c r="H16" s="139"/>
      <c r="I16" s="133"/>
      <c r="J16" s="220"/>
      <c r="K16" s="175">
        <f>IF(J16&lt;=40,0,J16-40)</f>
        <v>0</v>
      </c>
      <c r="L16" s="176">
        <f>IF(J16&lt;40,J16,40)/IF(J16="",1,40)</f>
        <v>0</v>
      </c>
      <c r="M16" s="177" t="str">
        <f>IF(L16=1,"pe",IF(L16&gt;0,"ne",""))</f>
        <v/>
      </c>
      <c r="N16" s="77"/>
    </row>
    <row r="17" spans="1:14" ht="14.25" customHeight="1" thickBot="1">
      <c r="A17" s="502"/>
      <c r="B17" s="472"/>
      <c r="C17" s="553"/>
      <c r="D17" s="432"/>
      <c r="E17" s="433"/>
      <c r="F17" s="434"/>
      <c r="G17" s="435"/>
      <c r="H17" s="436"/>
      <c r="I17" s="437"/>
      <c r="J17" s="438"/>
      <c r="K17" s="439">
        <f>IF(J17&lt;=40,0,J17-40)</f>
        <v>0</v>
      </c>
      <c r="L17" s="440">
        <f>IF(J17&lt;40,J17,40)/IF(J17="",1,40)</f>
        <v>0</v>
      </c>
      <c r="M17" s="441" t="str">
        <f>IF(L17=1,"pe",IF(L17&gt;0,"ne",""))</f>
        <v/>
      </c>
      <c r="N17" s="442"/>
    </row>
  </sheetData>
  <sheetProtection algorithmName="SHA-512" hashValue="mnirNnYk0/Ol4H5349W9hcOjgbejGt+hQujd8vI0g7f5JsuSHh9GOytCEzgGmZRis7AK7YbVWKlCGc09rHYJyw==" saltValue="pvEKPTfxXcI7CY1VBqsa9Q==" spinCount="100000" sheet="1" objects="1" scenarios="1" formatRows="0"/>
  <mergeCells count="2">
    <mergeCell ref="J1:L1"/>
    <mergeCell ref="M1:N1"/>
  </mergeCells>
  <phoneticPr fontId="11" type="noConversion"/>
  <pageMargins left="0.70866141732283472" right="0.31496062992125984" top="0.35433070866141736" bottom="0.47244094488188981" header="0.31496062992125984" footer="0.31496062992125984"/>
  <pageSetup paperSize="9" scale="92" orientation="landscape" r:id="rId1"/>
  <headerFooter>
    <oddFooter xml:space="preserve">&amp;C&amp;6Organizacja roku szkolnego 2021/22 szkoły &amp;F Strona &amp;P </oddFooter>
  </headerFooter>
  <extLst>
    <ext xmlns:x14="http://schemas.microsoft.com/office/spreadsheetml/2009/9/main" uri="{CCE6A557-97BC-4b89-ADB6-D9C93CAAB3DF}">
      <x14:dataValidations xmlns:xm="http://schemas.microsoft.com/office/excel/2006/main" disablePrompts="1" count="3">
        <x14:dataValidation type="list" allowBlank="1" showInputMessage="1" showErrorMessage="1" xr:uid="{00000000-0002-0000-0800-000002000000}">
          <x14:formula1>
            <xm:f>słownik!$G$12:$G$14</xm:f>
          </x14:formula1>
          <xm:sqref>E6:E9 E11:E14 E16:E17</xm:sqref>
        </x14:dataValidation>
        <x14:dataValidation type="list" allowBlank="1" showInputMessage="1" showErrorMessage="1" xr:uid="{00000000-0002-0000-0800-000000000000}">
          <x14:formula1>
            <xm:f>słownik!$F$43:$F$50</xm:f>
          </x14:formula1>
          <xm:sqref>B16:B17 B6:B9 B11:B14</xm:sqref>
        </x14:dataValidation>
        <x14:dataValidation type="list" allowBlank="1" showInputMessage="1" showErrorMessage="1" xr:uid="{00000000-0002-0000-0800-000001000000}">
          <x14:formula1>
            <xm:f>słownik!$I$28:$I$32</xm:f>
          </x14:formula1>
          <xm:sqref>I16:I17 I11:I14 I6:I9</xm:sqref>
        </x14:dataValidation>
      </x14:dataValidations>
    </ext>
  </extLs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FFFF00"/>
  </sheetPr>
  <dimension ref="B2:K10"/>
  <sheetViews>
    <sheetView showGridLines="0" view="pageBreakPreview" zoomScale="112" zoomScaleNormal="90" zoomScaleSheetLayoutView="112" zoomScalePageLayoutView="178" workbookViewId="0">
      <selection activeCell="E57" sqref="E57"/>
    </sheetView>
  </sheetViews>
  <sheetFormatPr defaultRowHeight="12.75"/>
  <cols>
    <col min="1" max="1" width="5" customWidth="1"/>
    <col min="2" max="2" width="30" customWidth="1"/>
    <col min="3" max="6" width="8.85546875" customWidth="1"/>
    <col min="7" max="7" width="7.7109375" customWidth="1"/>
    <col min="8" max="8" width="9.7109375" customWidth="1"/>
    <col min="9" max="9" width="7.7109375" customWidth="1"/>
    <col min="10" max="11" width="0" hidden="1" customWidth="1"/>
  </cols>
  <sheetData>
    <row r="2" spans="2:11" s="1" customFormat="1" ht="32.25" customHeight="1" thickBot="1">
      <c r="B2" s="453" t="str">
        <f>wizyt!C3</f>
        <v>?</v>
      </c>
      <c r="C2" s="1411" t="s">
        <v>26</v>
      </c>
      <c r="D2" s="1411"/>
      <c r="E2" s="1411"/>
      <c r="F2" s="966" t="str">
        <f>wizyt!H3</f>
        <v>2021/2022</v>
      </c>
      <c r="G2" s="966"/>
      <c r="H2" s="966"/>
      <c r="I2" s="350"/>
    </row>
    <row r="3" spans="2:11" s="1" customFormat="1" ht="30" customHeight="1">
      <c r="B3" s="537" t="s">
        <v>484</v>
      </c>
      <c r="C3" s="967" t="s">
        <v>4</v>
      </c>
      <c r="D3" s="968" t="s">
        <v>5</v>
      </c>
      <c r="E3" s="968" t="s">
        <v>6</v>
      </c>
      <c r="F3" s="968" t="s">
        <v>502</v>
      </c>
      <c r="G3" s="1407" t="s">
        <v>228</v>
      </c>
      <c r="H3" s="1408"/>
      <c r="I3" s="350"/>
    </row>
    <row r="4" spans="2:11" s="1" customFormat="1" ht="21.75" customHeight="1">
      <c r="B4" s="534" t="s">
        <v>483</v>
      </c>
      <c r="C4" s="190"/>
      <c r="D4" s="190"/>
      <c r="E4" s="190"/>
      <c r="F4" s="190"/>
      <c r="G4" s="1409">
        <f>SUM(C4:F4)</f>
        <v>0</v>
      </c>
      <c r="H4" s="1410"/>
      <c r="I4" s="350"/>
    </row>
    <row r="5" spans="2:11" ht="24.95" customHeight="1">
      <c r="B5" s="534" t="s">
        <v>150</v>
      </c>
      <c r="C5" s="190"/>
      <c r="D5" s="190"/>
      <c r="E5" s="190"/>
      <c r="F5" s="190"/>
      <c r="G5" s="1409">
        <f>SUM(C5:F5)</f>
        <v>0</v>
      </c>
      <c r="H5" s="1410"/>
      <c r="J5" s="419" t="str">
        <f>B2</f>
        <v>?</v>
      </c>
      <c r="K5" s="419" t="e">
        <f>#REF!</f>
        <v>#REF!</v>
      </c>
    </row>
    <row r="6" spans="2:11" ht="24.95" customHeight="1">
      <c r="B6" s="534" t="s">
        <v>151</v>
      </c>
      <c r="C6" s="191"/>
      <c r="D6" s="191"/>
      <c r="E6" s="191"/>
      <c r="F6" s="191"/>
      <c r="G6" s="1409">
        <f>SUM(C6:F6)</f>
        <v>0</v>
      </c>
      <c r="H6" s="1410"/>
      <c r="J6" s="419" t="str">
        <f t="shared" ref="J6:K10" si="0">J5</f>
        <v>?</v>
      </c>
      <c r="K6" s="419" t="e">
        <f t="shared" si="0"/>
        <v>#REF!</v>
      </c>
    </row>
    <row r="7" spans="2:11" ht="24.95" customHeight="1">
      <c r="B7" s="535" t="s">
        <v>246</v>
      </c>
      <c r="C7" s="192">
        <f>SUM(C5:C6)</f>
        <v>0</v>
      </c>
      <c r="D7" s="193">
        <f t="shared" ref="D7:F7" si="1">SUM(D5:D6)</f>
        <v>0</v>
      </c>
      <c r="E7" s="193">
        <f t="shared" si="1"/>
        <v>0</v>
      </c>
      <c r="F7" s="193">
        <f t="shared" si="1"/>
        <v>0</v>
      </c>
      <c r="G7" s="1414">
        <f>SUM(G5:G6)</f>
        <v>0</v>
      </c>
      <c r="H7" s="1415"/>
      <c r="J7" s="419" t="str">
        <f t="shared" si="0"/>
        <v>?</v>
      </c>
      <c r="K7" s="419" t="e">
        <f t="shared" si="0"/>
        <v>#REF!</v>
      </c>
    </row>
    <row r="8" spans="2:11" ht="24.95" customHeight="1">
      <c r="B8" s="534" t="s">
        <v>152</v>
      </c>
      <c r="C8" s="969" t="str">
        <f>IF(C7=0,"",C5/C7)</f>
        <v/>
      </c>
      <c r="D8" s="969" t="str">
        <f t="shared" ref="D8:F8" si="2">IF(D7=0,"",D5/D7)</f>
        <v/>
      </c>
      <c r="E8" s="969" t="str">
        <f t="shared" si="2"/>
        <v/>
      </c>
      <c r="F8" s="969" t="str">
        <f t="shared" si="2"/>
        <v/>
      </c>
      <c r="G8" s="1416" t="str">
        <f>IF(G7=0,"",G5/G7)</f>
        <v/>
      </c>
      <c r="H8" s="1417"/>
      <c r="J8" s="419" t="str">
        <f t="shared" si="0"/>
        <v>?</v>
      </c>
      <c r="K8" s="419" t="e">
        <f t="shared" si="0"/>
        <v>#REF!</v>
      </c>
    </row>
    <row r="9" spans="2:11" ht="24.95" customHeight="1" thickBot="1">
      <c r="B9" s="536" t="s">
        <v>153</v>
      </c>
      <c r="C9" s="970" t="str">
        <f>IF(C7=0,"",C6/C7)</f>
        <v/>
      </c>
      <c r="D9" s="970" t="str">
        <f t="shared" ref="D9:F9" si="3">IF(D7=0,"",D6/D7)</f>
        <v/>
      </c>
      <c r="E9" s="970" t="str">
        <f t="shared" si="3"/>
        <v/>
      </c>
      <c r="F9" s="970" t="str">
        <f t="shared" si="3"/>
        <v/>
      </c>
      <c r="G9" s="1412" t="str">
        <f>IF(G7=0,"",G6/G7)</f>
        <v/>
      </c>
      <c r="H9" s="1413"/>
      <c r="J9" s="419" t="str">
        <f t="shared" si="0"/>
        <v>?</v>
      </c>
      <c r="K9" s="419" t="e">
        <f t="shared" si="0"/>
        <v>#REF!</v>
      </c>
    </row>
    <row r="10" spans="2:11" ht="17.25" customHeight="1">
      <c r="J10" s="419" t="str">
        <f t="shared" si="0"/>
        <v>?</v>
      </c>
      <c r="K10" s="419" t="e">
        <f t="shared" si="0"/>
        <v>#REF!</v>
      </c>
    </row>
  </sheetData>
  <sheetProtection algorithmName="SHA-512" hashValue="MfeTtRpE9Wp0mxO16Wy7lYb+H5uRZu4tI7CL7CQbwJ7xcNQ/DGKpb+c5X+RiyN06g5mRLEhM0ClHdwiUaiovNw==" saltValue="Tl55X2y2ufVPLhLrVYCtMQ==" spinCount="100000" sheet="1" objects="1" scenarios="1"/>
  <mergeCells count="8">
    <mergeCell ref="G3:H3"/>
    <mergeCell ref="G4:H4"/>
    <mergeCell ref="C2:E2"/>
    <mergeCell ref="G9:H9"/>
    <mergeCell ref="G5:H5"/>
    <mergeCell ref="G6:H6"/>
    <mergeCell ref="G7:H7"/>
    <mergeCell ref="G8:H8"/>
  </mergeCells>
  <phoneticPr fontId="11" type="noConversion"/>
  <printOptions horizontalCentered="1"/>
  <pageMargins left="0.51181102362204722" right="0.51181102362204722" top="1.5354330708661419" bottom="0.74803149606299213" header="0.31496062992125984" footer="0.31496062992125984"/>
  <pageSetup paperSize="9" scale="82" orientation="portrait" r:id="rId1"/>
  <headerFooter>
    <oddFooter xml:space="preserve">&amp;C&amp;6Organizacja roku szkolnego 2021/2022 szkoły &amp;FStrona &amp;P </oddFooter>
  </headerFooter>
  <legacy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FFFF00"/>
    <pageSetUpPr fitToPage="1"/>
  </sheetPr>
  <dimension ref="B1:F11"/>
  <sheetViews>
    <sheetView showGridLines="0" view="pageBreakPreview" topLeftCell="A13" zoomScale="86" zoomScaleNormal="100" zoomScaleSheetLayoutView="86" workbookViewId="0">
      <selection activeCell="C43" sqref="C43"/>
    </sheetView>
  </sheetViews>
  <sheetFormatPr defaultRowHeight="12.75"/>
  <cols>
    <col min="1" max="1" width="4.5703125" customWidth="1"/>
    <col min="2" max="2" width="7" customWidth="1"/>
    <col min="3" max="3" width="31.140625" customWidth="1"/>
    <col min="4" max="6" width="9.7109375" customWidth="1"/>
  </cols>
  <sheetData>
    <row r="1" spans="2:6" ht="27.75" customHeight="1">
      <c r="B1" s="384" t="str">
        <f>wizyt!C3</f>
        <v>?</v>
      </c>
      <c r="C1" s="370"/>
      <c r="D1" s="508"/>
      <c r="E1" s="508"/>
      <c r="F1" s="508"/>
    </row>
    <row r="2" spans="2:6" ht="30.75" customHeight="1">
      <c r="B2" s="372"/>
      <c r="C2" s="1046" t="s">
        <v>527</v>
      </c>
      <c r="D2" s="1425">
        <v>2021</v>
      </c>
      <c r="E2" s="1425"/>
      <c r="F2" s="1045"/>
    </row>
    <row r="3" spans="2:6" s="1" customFormat="1" ht="28.5" customHeight="1">
      <c r="B3" s="1012"/>
      <c r="C3" s="1014"/>
      <c r="D3" s="401" t="s">
        <v>510</v>
      </c>
      <c r="E3" s="1421" t="s">
        <v>230</v>
      </c>
      <c r="F3" s="1423" t="s">
        <v>188</v>
      </c>
    </row>
    <row r="4" spans="2:6" s="1" customFormat="1" ht="16.5" customHeight="1" thickBot="1">
      <c r="B4" s="1012"/>
      <c r="C4" s="1013"/>
      <c r="D4" s="1015"/>
      <c r="E4" s="1422"/>
      <c r="F4" s="1424"/>
    </row>
    <row r="5" spans="2:6" ht="24.95" customHeight="1">
      <c r="B5" s="507"/>
      <c r="C5" s="514" t="s">
        <v>26</v>
      </c>
      <c r="D5" s="1011">
        <f>SUM(D6:D9)</f>
        <v>0</v>
      </c>
      <c r="E5" s="382">
        <f t="shared" ref="E5:F5" si="0">SUM(E6:E9)</f>
        <v>0</v>
      </c>
      <c r="F5" s="402">
        <f t="shared" si="0"/>
        <v>0</v>
      </c>
    </row>
    <row r="6" spans="2:6" ht="20.100000000000001" customHeight="1">
      <c r="B6" s="1418" t="s">
        <v>229</v>
      </c>
      <c r="C6" s="531" t="s">
        <v>247</v>
      </c>
      <c r="D6" s="376"/>
      <c r="E6" s="375"/>
      <c r="F6" s="377"/>
    </row>
    <row r="7" spans="2:6" ht="20.100000000000001" customHeight="1">
      <c r="B7" s="1419"/>
      <c r="C7" s="532"/>
      <c r="D7" s="376"/>
      <c r="E7" s="375"/>
      <c r="F7" s="377"/>
    </row>
    <row r="8" spans="2:6" ht="20.100000000000001" customHeight="1">
      <c r="B8" s="1419"/>
      <c r="C8" s="533"/>
      <c r="D8" s="376"/>
      <c r="E8" s="375"/>
      <c r="F8" s="377"/>
    </row>
    <row r="9" spans="2:6" ht="20.100000000000001" customHeight="1" thickBot="1">
      <c r="B9" s="1420"/>
      <c r="C9" s="766"/>
      <c r="D9" s="381"/>
      <c r="E9" s="380"/>
      <c r="F9" s="403"/>
    </row>
    <row r="10" spans="2:6" ht="30" customHeight="1"/>
    <row r="11" spans="2:6" ht="30" customHeight="1"/>
  </sheetData>
  <sheetProtection algorithmName="SHA-512" hashValue="lNr6TYccIbFC0eOaoE8zfJ4TiuHe4FGZ/xKRl2OYm5ZyfTGOwsbh7Yr0ImfBJvdE/N5kGAe9117fLHxYSlQOOQ==" saltValue="q+wKsPvyztJvLu80dj3ajQ==" spinCount="100000" sheet="1" objects="1" scenarios="1"/>
  <mergeCells count="4">
    <mergeCell ref="B6:B9"/>
    <mergeCell ref="E3:E4"/>
    <mergeCell ref="F3:F4"/>
    <mergeCell ref="D2:E2"/>
  </mergeCells>
  <phoneticPr fontId="11" type="noConversion"/>
  <printOptions horizontalCentered="1"/>
  <pageMargins left="0.9055118110236221" right="0.70866141732283472" top="0.74803149606299213" bottom="0.74803149606299213" header="0.31496062992125984" footer="0.31496062992125984"/>
  <pageSetup paperSize="9" orientation="portrait" r:id="rId1"/>
  <headerFooter>
    <oddFooter xml:space="preserve">&amp;C&amp;6Organizacja roku szkolnego 2021/2022 szkoły &amp;F Strona &amp;P </oddFooter>
  </headerFooter>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0A00-000000000000}">
          <x14:formula1>
            <xm:f>słownik!$D$2:$D$9</xm:f>
          </x14:formula1>
          <xm:sqref>C6:C9</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FF0000"/>
    <pageSetUpPr fitToPage="1"/>
  </sheetPr>
  <dimension ref="A1:AH49"/>
  <sheetViews>
    <sheetView showGridLines="0" view="pageBreakPreview" topLeftCell="A25" zoomScaleNormal="100" zoomScaleSheetLayoutView="100" workbookViewId="0">
      <selection activeCell="D31" sqref="D31"/>
    </sheetView>
  </sheetViews>
  <sheetFormatPr defaultRowHeight="12.75"/>
  <cols>
    <col min="1" max="1" width="4.42578125" customWidth="1"/>
    <col min="2" max="2" width="33.140625" customWidth="1"/>
    <col min="3" max="33" width="3.7109375" customWidth="1"/>
    <col min="34" max="34" width="13" customWidth="1"/>
  </cols>
  <sheetData>
    <row r="1" spans="1:34" ht="30" customHeight="1" thickBot="1">
      <c r="A1" s="404"/>
      <c r="B1" s="394"/>
      <c r="C1" s="394"/>
      <c r="D1" s="394"/>
      <c r="E1" s="394"/>
      <c r="F1" s="394"/>
      <c r="G1" s="394"/>
      <c r="H1" s="394"/>
      <c r="I1" s="394" t="s">
        <v>503</v>
      </c>
      <c r="J1" s="394"/>
      <c r="K1" s="394"/>
      <c r="L1" s="394"/>
      <c r="M1" s="394"/>
      <c r="N1" s="394"/>
      <c r="O1" s="394"/>
      <c r="P1" s="394" t="str">
        <f>wizyt!H3</f>
        <v>2021/2022</v>
      </c>
      <c r="Q1" s="394"/>
      <c r="R1" s="394"/>
      <c r="S1" s="394"/>
      <c r="T1" s="394"/>
      <c r="U1" s="394"/>
      <c r="V1" s="394"/>
      <c r="W1" s="394"/>
      <c r="X1" s="394"/>
      <c r="Y1" s="394"/>
      <c r="Z1" s="394"/>
      <c r="AA1" s="394"/>
      <c r="AB1" s="394"/>
      <c r="AC1" s="394"/>
      <c r="AD1" s="394"/>
      <c r="AE1" s="394"/>
      <c r="AF1" s="394"/>
      <c r="AG1" s="394"/>
      <c r="AH1" s="394"/>
    </row>
    <row r="2" spans="1:34" ht="28.5" customHeight="1" thickBot="1">
      <c r="A2" s="524" t="str">
        <f>wizyt!C3</f>
        <v>?</v>
      </c>
      <c r="B2" s="976"/>
      <c r="C2" s="1426" t="s">
        <v>189</v>
      </c>
      <c r="D2" s="1427"/>
      <c r="E2" s="1427"/>
      <c r="F2" s="1427"/>
      <c r="G2" s="1428"/>
      <c r="H2" s="1427"/>
      <c r="I2" s="1427"/>
      <c r="J2" s="1427"/>
      <c r="K2" s="1428"/>
      <c r="L2" s="1427"/>
      <c r="M2" s="1427"/>
      <c r="N2" s="1427"/>
      <c r="O2" s="1427"/>
      <c r="P2" s="1427"/>
      <c r="Q2" s="1427"/>
      <c r="R2" s="1427"/>
      <c r="S2" s="1427"/>
      <c r="T2" s="1427"/>
      <c r="U2" s="1427"/>
      <c r="V2" s="1427"/>
      <c r="W2" s="1427"/>
      <c r="X2" s="1427"/>
      <c r="Y2" s="1427"/>
      <c r="Z2" s="1427"/>
      <c r="AA2" s="1428"/>
      <c r="AB2" s="1427"/>
      <c r="AC2" s="1427"/>
      <c r="AD2" s="1427"/>
      <c r="AE2" s="1428"/>
      <c r="AF2" s="1427"/>
      <c r="AG2" s="1427"/>
      <c r="AH2" s="1429"/>
    </row>
    <row r="3" spans="1:34" ht="18.75" customHeight="1">
      <c r="A3" s="974"/>
      <c r="B3" s="971" t="s">
        <v>491</v>
      </c>
      <c r="C3" s="1432" t="s">
        <v>4</v>
      </c>
      <c r="D3" s="1433"/>
      <c r="E3" s="1433"/>
      <c r="F3" s="1433"/>
      <c r="G3" s="1433"/>
      <c r="H3" s="1433"/>
      <c r="I3" s="1433"/>
      <c r="J3" s="1434"/>
      <c r="K3" s="1432" t="s">
        <v>5</v>
      </c>
      <c r="L3" s="1433"/>
      <c r="M3" s="1433"/>
      <c r="N3" s="1433"/>
      <c r="O3" s="1433"/>
      <c r="P3" s="1433"/>
      <c r="Q3" s="1433"/>
      <c r="R3" s="1434"/>
      <c r="S3" s="1432" t="s">
        <v>6</v>
      </c>
      <c r="T3" s="1433"/>
      <c r="U3" s="1433"/>
      <c r="V3" s="1433"/>
      <c r="W3" s="1433"/>
      <c r="X3" s="1433"/>
      <c r="Y3" s="1433"/>
      <c r="Z3" s="1434"/>
      <c r="AA3" s="1432" t="s">
        <v>501</v>
      </c>
      <c r="AB3" s="1433"/>
      <c r="AC3" s="1433"/>
      <c r="AD3" s="1434"/>
      <c r="AE3" s="1435" t="s">
        <v>496</v>
      </c>
      <c r="AF3" s="1435"/>
      <c r="AG3" s="1435"/>
      <c r="AH3" s="1437" t="s">
        <v>27</v>
      </c>
    </row>
    <row r="4" spans="1:34" ht="14.25" customHeight="1">
      <c r="A4" s="405"/>
      <c r="B4" s="972" t="s">
        <v>186</v>
      </c>
      <c r="C4" s="1440">
        <f>Liczbaucz!C7</f>
        <v>0</v>
      </c>
      <c r="D4" s="1441"/>
      <c r="E4" s="1441"/>
      <c r="F4" s="1441"/>
      <c r="G4" s="1441"/>
      <c r="H4" s="1441"/>
      <c r="I4" s="1441"/>
      <c r="J4" s="1442"/>
      <c r="K4" s="1440">
        <f>Liczbaucz!D7</f>
        <v>0</v>
      </c>
      <c r="L4" s="1441"/>
      <c r="M4" s="1441"/>
      <c r="N4" s="1441"/>
      <c r="O4" s="1441"/>
      <c r="P4" s="1441"/>
      <c r="Q4" s="1441"/>
      <c r="R4" s="1442"/>
      <c r="S4" s="1440">
        <f>Liczbaucz!E4</f>
        <v>0</v>
      </c>
      <c r="T4" s="1441"/>
      <c r="U4" s="1441"/>
      <c r="V4" s="1441"/>
      <c r="W4" s="1441"/>
      <c r="X4" s="1441"/>
      <c r="Y4" s="1441"/>
      <c r="Z4" s="1442"/>
      <c r="AA4" s="1440">
        <f>Liczbaucz!F4</f>
        <v>0</v>
      </c>
      <c r="AB4" s="1441"/>
      <c r="AC4" s="1441"/>
      <c r="AD4" s="1442"/>
      <c r="AE4" s="1436"/>
      <c r="AF4" s="1436"/>
      <c r="AG4" s="1436"/>
      <c r="AH4" s="1438"/>
    </row>
    <row r="5" spans="1:34" ht="14.25" customHeight="1">
      <c r="A5" s="405"/>
      <c r="B5" s="972" t="s">
        <v>483</v>
      </c>
      <c r="C5" s="1443">
        <f>Liczbaucz!C4</f>
        <v>0</v>
      </c>
      <c r="D5" s="1444"/>
      <c r="E5" s="1444"/>
      <c r="F5" s="1444"/>
      <c r="G5" s="1444"/>
      <c r="H5" s="1444"/>
      <c r="I5" s="1444"/>
      <c r="J5" s="1445"/>
      <c r="K5" s="1443">
        <f>Liczbaucz!D4</f>
        <v>0</v>
      </c>
      <c r="L5" s="1444"/>
      <c r="M5" s="1444"/>
      <c r="N5" s="1444"/>
      <c r="O5" s="1444"/>
      <c r="P5" s="1444"/>
      <c r="Q5" s="1444"/>
      <c r="R5" s="1445"/>
      <c r="S5" s="1443">
        <f>Liczbaucz!E4</f>
        <v>0</v>
      </c>
      <c r="T5" s="1444"/>
      <c r="U5" s="1444"/>
      <c r="V5" s="1444"/>
      <c r="W5" s="1444"/>
      <c r="X5" s="1444"/>
      <c r="Y5" s="1444"/>
      <c r="Z5" s="1445"/>
      <c r="AA5" s="1440">
        <f>Liczbaucz!F4</f>
        <v>0</v>
      </c>
      <c r="AB5" s="1441"/>
      <c r="AC5" s="1441"/>
      <c r="AD5" s="1442"/>
      <c r="AE5" s="1436"/>
      <c r="AF5" s="1436"/>
      <c r="AG5" s="1436"/>
      <c r="AH5" s="1438"/>
    </row>
    <row r="6" spans="1:34" ht="14.25" customHeight="1">
      <c r="A6" s="405"/>
      <c r="B6" s="972" t="s">
        <v>492</v>
      </c>
      <c r="C6" s="1446" t="s">
        <v>4</v>
      </c>
      <c r="D6" s="1447"/>
      <c r="E6" s="1447"/>
      <c r="F6" s="1448"/>
      <c r="G6" s="1449" t="s">
        <v>5</v>
      </c>
      <c r="H6" s="1447"/>
      <c r="I6" s="1447"/>
      <c r="J6" s="1450"/>
      <c r="K6" s="1446" t="s">
        <v>6</v>
      </c>
      <c r="L6" s="1447"/>
      <c r="M6" s="1447"/>
      <c r="N6" s="1448"/>
      <c r="O6" s="1449" t="s">
        <v>7</v>
      </c>
      <c r="P6" s="1447"/>
      <c r="Q6" s="1447"/>
      <c r="R6" s="1450"/>
      <c r="S6" s="1446" t="s">
        <v>494</v>
      </c>
      <c r="T6" s="1447"/>
      <c r="U6" s="1447"/>
      <c r="V6" s="1448"/>
      <c r="W6" s="1449" t="s">
        <v>495</v>
      </c>
      <c r="X6" s="1447"/>
      <c r="Y6" s="1447"/>
      <c r="Z6" s="1450"/>
      <c r="AA6" s="1446" t="s">
        <v>467</v>
      </c>
      <c r="AB6" s="1447"/>
      <c r="AC6" s="1447"/>
      <c r="AD6" s="1450"/>
      <c r="AE6" s="1436"/>
      <c r="AF6" s="1436"/>
      <c r="AG6" s="1436"/>
      <c r="AH6" s="1438"/>
    </row>
    <row r="7" spans="1:34" ht="16.5" customHeight="1">
      <c r="A7" s="405"/>
      <c r="B7" s="972" t="s">
        <v>493</v>
      </c>
      <c r="C7" s="1016"/>
      <c r="D7" s="1017"/>
      <c r="E7" s="1017"/>
      <c r="F7" s="1018"/>
      <c r="G7" s="1019"/>
      <c r="H7" s="1017"/>
      <c r="I7" s="1017"/>
      <c r="J7" s="1020"/>
      <c r="K7" s="1016"/>
      <c r="L7" s="1017"/>
      <c r="M7" s="1017"/>
      <c r="N7" s="1018"/>
      <c r="O7" s="1019"/>
      <c r="P7" s="1017"/>
      <c r="Q7" s="1017"/>
      <c r="R7" s="1020"/>
      <c r="S7" s="1016"/>
      <c r="T7" s="1017"/>
      <c r="U7" s="1017"/>
      <c r="V7" s="1018"/>
      <c r="W7" s="1019"/>
      <c r="X7" s="1017"/>
      <c r="Y7" s="1017"/>
      <c r="Z7" s="1020"/>
      <c r="AA7" s="1016"/>
      <c r="AB7" s="1017"/>
      <c r="AC7" s="1017"/>
      <c r="AD7" s="1020"/>
      <c r="AE7" s="1436"/>
      <c r="AF7" s="1436"/>
      <c r="AG7" s="1436"/>
      <c r="AH7" s="1439"/>
    </row>
    <row r="8" spans="1:34" ht="20.25" customHeight="1">
      <c r="A8" s="405"/>
      <c r="B8" s="973" t="s">
        <v>187</v>
      </c>
      <c r="C8" s="1453">
        <f>COUNTA(C10:F44)</f>
        <v>0</v>
      </c>
      <c r="D8" s="1452"/>
      <c r="E8" s="1452"/>
      <c r="F8" s="1409"/>
      <c r="G8" s="1453">
        <f t="shared" ref="G8" si="0">COUNTA(G10:J44)</f>
        <v>0</v>
      </c>
      <c r="H8" s="1452"/>
      <c r="I8" s="1452"/>
      <c r="J8" s="1409"/>
      <c r="K8" s="1453">
        <f t="shared" ref="K8" si="1">COUNTA(K10:N44)</f>
        <v>0</v>
      </c>
      <c r="L8" s="1452"/>
      <c r="M8" s="1452"/>
      <c r="N8" s="1409"/>
      <c r="O8" s="1453">
        <f t="shared" ref="O8" si="2">COUNTA(O10:R44)</f>
        <v>0</v>
      </c>
      <c r="P8" s="1452"/>
      <c r="Q8" s="1452"/>
      <c r="R8" s="1409"/>
      <c r="S8" s="1453">
        <f t="shared" ref="S8" si="3">COUNTA(S10:V44)</f>
        <v>0</v>
      </c>
      <c r="T8" s="1452"/>
      <c r="U8" s="1452"/>
      <c r="V8" s="1409"/>
      <c r="W8" s="1453">
        <f t="shared" ref="W8" si="4">COUNTA(W10:Z44)</f>
        <v>0</v>
      </c>
      <c r="X8" s="1452"/>
      <c r="Y8" s="1452"/>
      <c r="Z8" s="1409"/>
      <c r="AA8" s="1453">
        <f t="shared" ref="AA8" si="5">COUNTA(AA10:AD44)</f>
        <v>0</v>
      </c>
      <c r="AB8" s="1452"/>
      <c r="AC8" s="1452"/>
      <c r="AD8" s="1409"/>
      <c r="AE8" s="1451">
        <f>COUNTA(AE10:AG44)</f>
        <v>0</v>
      </c>
      <c r="AF8" s="1452"/>
      <c r="AG8" s="1452"/>
      <c r="AH8" s="1430">
        <f>SUM(AH10:AH44)</f>
        <v>0</v>
      </c>
    </row>
    <row r="9" spans="1:34" ht="16.5" customHeight="1">
      <c r="A9" s="406" t="s">
        <v>2</v>
      </c>
      <c r="B9" s="975" t="s">
        <v>504</v>
      </c>
      <c r="C9" s="998" t="s">
        <v>497</v>
      </c>
      <c r="D9" s="999" t="s">
        <v>498</v>
      </c>
      <c r="E9" s="999" t="s">
        <v>499</v>
      </c>
      <c r="F9" s="1000" t="s">
        <v>500</v>
      </c>
      <c r="G9" s="1001" t="s">
        <v>497</v>
      </c>
      <c r="H9" s="999" t="s">
        <v>498</v>
      </c>
      <c r="I9" s="999" t="s">
        <v>499</v>
      </c>
      <c r="J9" s="1002" t="s">
        <v>500</v>
      </c>
      <c r="K9" s="998" t="s">
        <v>497</v>
      </c>
      <c r="L9" s="999" t="s">
        <v>498</v>
      </c>
      <c r="M9" s="999" t="s">
        <v>499</v>
      </c>
      <c r="N9" s="1000" t="s">
        <v>500</v>
      </c>
      <c r="O9" s="1001" t="s">
        <v>497</v>
      </c>
      <c r="P9" s="999" t="s">
        <v>498</v>
      </c>
      <c r="Q9" s="999" t="s">
        <v>499</v>
      </c>
      <c r="R9" s="1002" t="s">
        <v>500</v>
      </c>
      <c r="S9" s="998" t="s">
        <v>497</v>
      </c>
      <c r="T9" s="999" t="s">
        <v>498</v>
      </c>
      <c r="U9" s="999" t="s">
        <v>499</v>
      </c>
      <c r="V9" s="1000" t="s">
        <v>500</v>
      </c>
      <c r="W9" s="1001" t="s">
        <v>497</v>
      </c>
      <c r="X9" s="999" t="s">
        <v>498</v>
      </c>
      <c r="Y9" s="999" t="s">
        <v>499</v>
      </c>
      <c r="Z9" s="1002" t="s">
        <v>500</v>
      </c>
      <c r="AA9" s="998" t="s">
        <v>497</v>
      </c>
      <c r="AB9" s="999" t="s">
        <v>498</v>
      </c>
      <c r="AC9" s="999" t="s">
        <v>499</v>
      </c>
      <c r="AD9" s="1002" t="s">
        <v>500</v>
      </c>
      <c r="AE9" s="1003" t="s">
        <v>497</v>
      </c>
      <c r="AF9" s="1000" t="s">
        <v>498</v>
      </c>
      <c r="AG9" s="1000" t="s">
        <v>499</v>
      </c>
      <c r="AH9" s="1431"/>
    </row>
    <row r="10" spans="1:34">
      <c r="A10" s="763">
        <v>1</v>
      </c>
      <c r="B10" s="977" t="s">
        <v>239</v>
      </c>
      <c r="C10" s="983"/>
      <c r="D10" s="399"/>
      <c r="E10" s="399"/>
      <c r="F10" s="400"/>
      <c r="G10" s="993"/>
      <c r="H10" s="399"/>
      <c r="I10" s="399"/>
      <c r="J10" s="984"/>
      <c r="K10" s="983"/>
      <c r="L10" s="399"/>
      <c r="M10" s="399"/>
      <c r="N10" s="400"/>
      <c r="O10" s="993"/>
      <c r="P10" s="399"/>
      <c r="Q10" s="399"/>
      <c r="R10" s="984"/>
      <c r="S10" s="987"/>
      <c r="T10" s="988"/>
      <c r="U10" s="988"/>
      <c r="V10" s="946"/>
      <c r="W10" s="996"/>
      <c r="X10" s="988"/>
      <c r="Y10" s="988"/>
      <c r="Z10" s="989"/>
      <c r="AA10" s="987"/>
      <c r="AB10" s="988"/>
      <c r="AC10" s="988"/>
      <c r="AD10" s="989"/>
      <c r="AE10" s="981"/>
      <c r="AF10" s="400"/>
      <c r="AG10" s="400"/>
      <c r="AH10" s="409">
        <f>COUNTA(C10:AG10)</f>
        <v>0</v>
      </c>
    </row>
    <row r="11" spans="1:34" ht="14.1" customHeight="1">
      <c r="A11" s="763">
        <v>2</v>
      </c>
      <c r="B11" s="978"/>
      <c r="C11" s="983"/>
      <c r="D11" s="399"/>
      <c r="E11" s="399"/>
      <c r="F11" s="400"/>
      <c r="G11" s="993"/>
      <c r="H11" s="399"/>
      <c r="I11" s="399"/>
      <c r="J11" s="984"/>
      <c r="K11" s="983"/>
      <c r="L11" s="399"/>
      <c r="M11" s="399"/>
      <c r="N11" s="400"/>
      <c r="O11" s="993"/>
      <c r="P11" s="399"/>
      <c r="Q11" s="399"/>
      <c r="R11" s="984"/>
      <c r="S11" s="987"/>
      <c r="T11" s="988"/>
      <c r="U11" s="988"/>
      <c r="V11" s="946"/>
      <c r="W11" s="996"/>
      <c r="X11" s="988"/>
      <c r="Y11" s="988"/>
      <c r="Z11" s="989"/>
      <c r="AA11" s="987"/>
      <c r="AB11" s="988"/>
      <c r="AC11" s="988"/>
      <c r="AD11" s="989"/>
      <c r="AE11" s="981"/>
      <c r="AF11" s="400"/>
      <c r="AG11" s="400"/>
      <c r="AH11" s="409">
        <f t="shared" ref="AH11:AH43" si="6">COUNTA(C11:AG11)</f>
        <v>0</v>
      </c>
    </row>
    <row r="12" spans="1:34" ht="14.1" customHeight="1">
      <c r="A12" s="763">
        <v>3</v>
      </c>
      <c r="B12" s="978"/>
      <c r="C12" s="983"/>
      <c r="D12" s="399"/>
      <c r="E12" s="399"/>
      <c r="F12" s="400"/>
      <c r="G12" s="993"/>
      <c r="H12" s="399"/>
      <c r="I12" s="399"/>
      <c r="J12" s="984"/>
      <c r="K12" s="983"/>
      <c r="L12" s="399"/>
      <c r="M12" s="399"/>
      <c r="N12" s="400"/>
      <c r="O12" s="993"/>
      <c r="P12" s="399"/>
      <c r="Q12" s="399"/>
      <c r="R12" s="984"/>
      <c r="S12" s="987"/>
      <c r="T12" s="988"/>
      <c r="U12" s="988"/>
      <c r="V12" s="946"/>
      <c r="W12" s="996"/>
      <c r="X12" s="988"/>
      <c r="Y12" s="988"/>
      <c r="Z12" s="989"/>
      <c r="AA12" s="987"/>
      <c r="AB12" s="988"/>
      <c r="AC12" s="988"/>
      <c r="AD12" s="989"/>
      <c r="AE12" s="981"/>
      <c r="AF12" s="400"/>
      <c r="AG12" s="400"/>
      <c r="AH12" s="409">
        <f t="shared" si="6"/>
        <v>0</v>
      </c>
    </row>
    <row r="13" spans="1:34">
      <c r="A13" s="763">
        <v>4</v>
      </c>
      <c r="B13" s="978"/>
      <c r="C13" s="983"/>
      <c r="D13" s="399"/>
      <c r="E13" s="399"/>
      <c r="F13" s="400"/>
      <c r="G13" s="993"/>
      <c r="H13" s="399"/>
      <c r="I13" s="399"/>
      <c r="J13" s="984"/>
      <c r="K13" s="983"/>
      <c r="L13" s="399"/>
      <c r="M13" s="399"/>
      <c r="N13" s="400"/>
      <c r="O13" s="993"/>
      <c r="P13" s="399"/>
      <c r="Q13" s="399"/>
      <c r="R13" s="984"/>
      <c r="S13" s="987"/>
      <c r="T13" s="988"/>
      <c r="U13" s="988"/>
      <c r="V13" s="946"/>
      <c r="W13" s="996"/>
      <c r="X13" s="988"/>
      <c r="Y13" s="988"/>
      <c r="Z13" s="989"/>
      <c r="AA13" s="987"/>
      <c r="AB13" s="988"/>
      <c r="AC13" s="988"/>
      <c r="AD13" s="989"/>
      <c r="AE13" s="981"/>
      <c r="AF13" s="400"/>
      <c r="AG13" s="400"/>
      <c r="AH13" s="409">
        <f t="shared" si="6"/>
        <v>0</v>
      </c>
    </row>
    <row r="14" spans="1:34">
      <c r="A14" s="763">
        <v>5</v>
      </c>
      <c r="B14" s="978"/>
      <c r="C14" s="983"/>
      <c r="D14" s="399"/>
      <c r="E14" s="399"/>
      <c r="F14" s="400"/>
      <c r="G14" s="993"/>
      <c r="H14" s="399"/>
      <c r="I14" s="399"/>
      <c r="J14" s="984"/>
      <c r="K14" s="983"/>
      <c r="L14" s="399"/>
      <c r="M14" s="399"/>
      <c r="N14" s="400"/>
      <c r="O14" s="993"/>
      <c r="P14" s="399"/>
      <c r="Q14" s="399"/>
      <c r="R14" s="984"/>
      <c r="S14" s="987"/>
      <c r="T14" s="988"/>
      <c r="U14" s="988"/>
      <c r="V14" s="946"/>
      <c r="W14" s="996"/>
      <c r="X14" s="988"/>
      <c r="Y14" s="988"/>
      <c r="Z14" s="989"/>
      <c r="AA14" s="987"/>
      <c r="AB14" s="988"/>
      <c r="AC14" s="988"/>
      <c r="AD14" s="989"/>
      <c r="AE14" s="981"/>
      <c r="AF14" s="400"/>
      <c r="AG14" s="400"/>
      <c r="AH14" s="409">
        <f t="shared" si="6"/>
        <v>0</v>
      </c>
    </row>
    <row r="15" spans="1:34">
      <c r="A15" s="763">
        <v>6</v>
      </c>
      <c r="B15" s="978"/>
      <c r="C15" s="983"/>
      <c r="D15" s="399"/>
      <c r="E15" s="399"/>
      <c r="F15" s="400"/>
      <c r="G15" s="993"/>
      <c r="H15" s="399"/>
      <c r="I15" s="399"/>
      <c r="J15" s="984"/>
      <c r="K15" s="983"/>
      <c r="L15" s="399"/>
      <c r="M15" s="399"/>
      <c r="N15" s="400"/>
      <c r="O15" s="993"/>
      <c r="P15" s="399"/>
      <c r="Q15" s="399"/>
      <c r="R15" s="984"/>
      <c r="S15" s="987"/>
      <c r="T15" s="988"/>
      <c r="U15" s="988"/>
      <c r="V15" s="946"/>
      <c r="W15" s="996"/>
      <c r="X15" s="988"/>
      <c r="Y15" s="988"/>
      <c r="Z15" s="989"/>
      <c r="AA15" s="987"/>
      <c r="AB15" s="988"/>
      <c r="AC15" s="988"/>
      <c r="AD15" s="989"/>
      <c r="AE15" s="981"/>
      <c r="AF15" s="400"/>
      <c r="AG15" s="400"/>
      <c r="AH15" s="409">
        <f t="shared" si="6"/>
        <v>0</v>
      </c>
    </row>
    <row r="16" spans="1:34">
      <c r="A16" s="763">
        <v>7</v>
      </c>
      <c r="B16" s="979"/>
      <c r="C16" s="983"/>
      <c r="D16" s="399"/>
      <c r="E16" s="399"/>
      <c r="F16" s="400"/>
      <c r="G16" s="993"/>
      <c r="H16" s="399"/>
      <c r="I16" s="399"/>
      <c r="J16" s="984"/>
      <c r="K16" s="983"/>
      <c r="L16" s="399"/>
      <c r="M16" s="399"/>
      <c r="N16" s="400"/>
      <c r="O16" s="993"/>
      <c r="P16" s="399"/>
      <c r="Q16" s="399"/>
      <c r="R16" s="984"/>
      <c r="S16" s="987"/>
      <c r="T16" s="988"/>
      <c r="U16" s="988"/>
      <c r="V16" s="946"/>
      <c r="W16" s="996"/>
      <c r="X16" s="988"/>
      <c r="Y16" s="988"/>
      <c r="Z16" s="989"/>
      <c r="AA16" s="987"/>
      <c r="AB16" s="988"/>
      <c r="AC16" s="988"/>
      <c r="AD16" s="989"/>
      <c r="AE16" s="981"/>
      <c r="AF16" s="400"/>
      <c r="AG16" s="400"/>
      <c r="AH16" s="409">
        <f t="shared" si="6"/>
        <v>0</v>
      </c>
    </row>
    <row r="17" spans="1:34">
      <c r="A17" s="763">
        <v>8</v>
      </c>
      <c r="B17" s="979"/>
      <c r="C17" s="983"/>
      <c r="D17" s="399"/>
      <c r="E17" s="399"/>
      <c r="F17" s="400"/>
      <c r="G17" s="993"/>
      <c r="H17" s="399"/>
      <c r="I17" s="399"/>
      <c r="J17" s="984"/>
      <c r="K17" s="983"/>
      <c r="L17" s="399"/>
      <c r="M17" s="399"/>
      <c r="N17" s="400"/>
      <c r="O17" s="993"/>
      <c r="P17" s="399"/>
      <c r="Q17" s="399"/>
      <c r="R17" s="984"/>
      <c r="S17" s="987"/>
      <c r="T17" s="988"/>
      <c r="U17" s="988"/>
      <c r="V17" s="946"/>
      <c r="W17" s="996"/>
      <c r="X17" s="988"/>
      <c r="Y17" s="988"/>
      <c r="Z17" s="989"/>
      <c r="AA17" s="987"/>
      <c r="AB17" s="988"/>
      <c r="AC17" s="988"/>
      <c r="AD17" s="989"/>
      <c r="AE17" s="981"/>
      <c r="AF17" s="400"/>
      <c r="AG17" s="400"/>
      <c r="AH17" s="409">
        <f t="shared" si="6"/>
        <v>0</v>
      </c>
    </row>
    <row r="18" spans="1:34">
      <c r="A18" s="763">
        <v>9</v>
      </c>
      <c r="B18" s="979"/>
      <c r="C18" s="983"/>
      <c r="D18" s="399"/>
      <c r="E18" s="399"/>
      <c r="F18" s="400"/>
      <c r="G18" s="993"/>
      <c r="H18" s="399"/>
      <c r="I18" s="399"/>
      <c r="J18" s="984"/>
      <c r="K18" s="983"/>
      <c r="L18" s="399"/>
      <c r="M18" s="399"/>
      <c r="N18" s="400"/>
      <c r="O18" s="993"/>
      <c r="P18" s="399"/>
      <c r="Q18" s="399"/>
      <c r="R18" s="984"/>
      <c r="S18" s="987"/>
      <c r="T18" s="988"/>
      <c r="U18" s="988"/>
      <c r="V18" s="946"/>
      <c r="W18" s="996"/>
      <c r="X18" s="988"/>
      <c r="Y18" s="988"/>
      <c r="Z18" s="989"/>
      <c r="AA18" s="987"/>
      <c r="AB18" s="988"/>
      <c r="AC18" s="988"/>
      <c r="AD18" s="989"/>
      <c r="AE18" s="981"/>
      <c r="AF18" s="400"/>
      <c r="AG18" s="400"/>
      <c r="AH18" s="409">
        <f t="shared" si="6"/>
        <v>0</v>
      </c>
    </row>
    <row r="19" spans="1:34">
      <c r="A19" s="763">
        <v>10</v>
      </c>
      <c r="B19" s="979"/>
      <c r="C19" s="983"/>
      <c r="D19" s="399"/>
      <c r="E19" s="399"/>
      <c r="F19" s="400"/>
      <c r="G19" s="993"/>
      <c r="H19" s="399"/>
      <c r="I19" s="399"/>
      <c r="J19" s="984"/>
      <c r="K19" s="983"/>
      <c r="L19" s="399"/>
      <c r="M19" s="399"/>
      <c r="N19" s="400"/>
      <c r="O19" s="993"/>
      <c r="P19" s="399"/>
      <c r="Q19" s="399"/>
      <c r="R19" s="984"/>
      <c r="S19" s="987"/>
      <c r="T19" s="988"/>
      <c r="U19" s="988"/>
      <c r="V19" s="946"/>
      <c r="W19" s="996"/>
      <c r="X19" s="988"/>
      <c r="Y19" s="988"/>
      <c r="Z19" s="989"/>
      <c r="AA19" s="987"/>
      <c r="AB19" s="988"/>
      <c r="AC19" s="988"/>
      <c r="AD19" s="989"/>
      <c r="AE19" s="981"/>
      <c r="AF19" s="400"/>
      <c r="AG19" s="400"/>
      <c r="AH19" s="409">
        <f t="shared" si="6"/>
        <v>0</v>
      </c>
    </row>
    <row r="20" spans="1:34">
      <c r="A20" s="763">
        <v>11</v>
      </c>
      <c r="B20" s="979"/>
      <c r="C20" s="983"/>
      <c r="D20" s="399"/>
      <c r="E20" s="399"/>
      <c r="F20" s="400"/>
      <c r="G20" s="993"/>
      <c r="H20" s="399"/>
      <c r="I20" s="399"/>
      <c r="J20" s="984"/>
      <c r="K20" s="983"/>
      <c r="L20" s="399"/>
      <c r="M20" s="399"/>
      <c r="N20" s="400"/>
      <c r="O20" s="993"/>
      <c r="P20" s="399"/>
      <c r="Q20" s="399"/>
      <c r="R20" s="984"/>
      <c r="S20" s="987"/>
      <c r="T20" s="988"/>
      <c r="U20" s="988"/>
      <c r="V20" s="946"/>
      <c r="W20" s="996"/>
      <c r="X20" s="988"/>
      <c r="Y20" s="988"/>
      <c r="Z20" s="989"/>
      <c r="AA20" s="987"/>
      <c r="AB20" s="988"/>
      <c r="AC20" s="988"/>
      <c r="AD20" s="989"/>
      <c r="AE20" s="981"/>
      <c r="AF20" s="400"/>
      <c r="AG20" s="400"/>
      <c r="AH20" s="409">
        <f t="shared" si="6"/>
        <v>0</v>
      </c>
    </row>
    <row r="21" spans="1:34">
      <c r="A21" s="763">
        <v>12</v>
      </c>
      <c r="B21" s="979"/>
      <c r="C21" s="983"/>
      <c r="D21" s="399"/>
      <c r="E21" s="399"/>
      <c r="F21" s="400"/>
      <c r="G21" s="993"/>
      <c r="H21" s="399"/>
      <c r="I21" s="399"/>
      <c r="J21" s="984"/>
      <c r="K21" s="983"/>
      <c r="L21" s="399"/>
      <c r="M21" s="399"/>
      <c r="N21" s="400"/>
      <c r="O21" s="993"/>
      <c r="P21" s="399"/>
      <c r="Q21" s="399"/>
      <c r="R21" s="984"/>
      <c r="S21" s="987"/>
      <c r="T21" s="988"/>
      <c r="U21" s="988"/>
      <c r="V21" s="946"/>
      <c r="W21" s="996"/>
      <c r="X21" s="988"/>
      <c r="Y21" s="988"/>
      <c r="Z21" s="989"/>
      <c r="AA21" s="987"/>
      <c r="AB21" s="988"/>
      <c r="AC21" s="988"/>
      <c r="AD21" s="989"/>
      <c r="AE21" s="981"/>
      <c r="AF21" s="400"/>
      <c r="AG21" s="400"/>
      <c r="AH21" s="409">
        <f t="shared" si="6"/>
        <v>0</v>
      </c>
    </row>
    <row r="22" spans="1:34">
      <c r="A22" s="763">
        <v>13</v>
      </c>
      <c r="B22" s="979"/>
      <c r="C22" s="983"/>
      <c r="D22" s="399"/>
      <c r="E22" s="399"/>
      <c r="F22" s="400"/>
      <c r="G22" s="993"/>
      <c r="H22" s="399"/>
      <c r="I22" s="399"/>
      <c r="J22" s="984"/>
      <c r="K22" s="983"/>
      <c r="L22" s="399"/>
      <c r="M22" s="399"/>
      <c r="N22" s="400"/>
      <c r="O22" s="993"/>
      <c r="P22" s="399"/>
      <c r="Q22" s="399"/>
      <c r="R22" s="984"/>
      <c r="S22" s="987"/>
      <c r="T22" s="988"/>
      <c r="U22" s="988"/>
      <c r="V22" s="946"/>
      <c r="W22" s="996"/>
      <c r="X22" s="988"/>
      <c r="Y22" s="988"/>
      <c r="Z22" s="989"/>
      <c r="AA22" s="987"/>
      <c r="AB22" s="988"/>
      <c r="AC22" s="988"/>
      <c r="AD22" s="989"/>
      <c r="AE22" s="981"/>
      <c r="AF22" s="400"/>
      <c r="AG22" s="400"/>
      <c r="AH22" s="409">
        <f t="shared" si="6"/>
        <v>0</v>
      </c>
    </row>
    <row r="23" spans="1:34">
      <c r="A23" s="763">
        <v>14</v>
      </c>
      <c r="B23" s="979"/>
      <c r="C23" s="983"/>
      <c r="D23" s="399"/>
      <c r="E23" s="399"/>
      <c r="F23" s="400"/>
      <c r="G23" s="993"/>
      <c r="H23" s="399"/>
      <c r="I23" s="399"/>
      <c r="J23" s="984"/>
      <c r="K23" s="983"/>
      <c r="L23" s="399"/>
      <c r="M23" s="399"/>
      <c r="N23" s="400"/>
      <c r="O23" s="993"/>
      <c r="P23" s="399"/>
      <c r="Q23" s="399"/>
      <c r="R23" s="984"/>
      <c r="S23" s="987"/>
      <c r="T23" s="988"/>
      <c r="U23" s="988"/>
      <c r="V23" s="946"/>
      <c r="W23" s="996"/>
      <c r="X23" s="988"/>
      <c r="Y23" s="988"/>
      <c r="Z23" s="989"/>
      <c r="AA23" s="987"/>
      <c r="AB23" s="988"/>
      <c r="AC23" s="988"/>
      <c r="AD23" s="989"/>
      <c r="AE23" s="981"/>
      <c r="AF23" s="400"/>
      <c r="AG23" s="400"/>
      <c r="AH23" s="409">
        <f t="shared" si="6"/>
        <v>0</v>
      </c>
    </row>
    <row r="24" spans="1:34">
      <c r="A24" s="763">
        <v>15</v>
      </c>
      <c r="B24" s="979"/>
      <c r="C24" s="983"/>
      <c r="D24" s="399"/>
      <c r="E24" s="399"/>
      <c r="F24" s="400"/>
      <c r="G24" s="993"/>
      <c r="H24" s="399"/>
      <c r="I24" s="399"/>
      <c r="J24" s="984"/>
      <c r="K24" s="983"/>
      <c r="L24" s="399"/>
      <c r="M24" s="399"/>
      <c r="N24" s="400"/>
      <c r="O24" s="993"/>
      <c r="P24" s="399"/>
      <c r="Q24" s="399"/>
      <c r="R24" s="984"/>
      <c r="S24" s="987"/>
      <c r="T24" s="988"/>
      <c r="U24" s="988"/>
      <c r="V24" s="946"/>
      <c r="W24" s="996"/>
      <c r="X24" s="988"/>
      <c r="Y24" s="988"/>
      <c r="Z24" s="989"/>
      <c r="AA24" s="987"/>
      <c r="AB24" s="988"/>
      <c r="AC24" s="988"/>
      <c r="AD24" s="989"/>
      <c r="AE24" s="981"/>
      <c r="AF24" s="400"/>
      <c r="AG24" s="400"/>
      <c r="AH24" s="409">
        <f t="shared" si="6"/>
        <v>0</v>
      </c>
    </row>
    <row r="25" spans="1:34">
      <c r="A25" s="763">
        <v>16</v>
      </c>
      <c r="B25" s="979"/>
      <c r="C25" s="983"/>
      <c r="D25" s="399"/>
      <c r="E25" s="399"/>
      <c r="F25" s="400"/>
      <c r="G25" s="993"/>
      <c r="H25" s="399"/>
      <c r="I25" s="399"/>
      <c r="J25" s="984"/>
      <c r="K25" s="983"/>
      <c r="L25" s="399"/>
      <c r="M25" s="399"/>
      <c r="N25" s="400"/>
      <c r="O25" s="993"/>
      <c r="P25" s="399"/>
      <c r="Q25" s="399"/>
      <c r="R25" s="984"/>
      <c r="S25" s="987"/>
      <c r="T25" s="988"/>
      <c r="U25" s="988"/>
      <c r="V25" s="946"/>
      <c r="W25" s="996"/>
      <c r="X25" s="988"/>
      <c r="Y25" s="988"/>
      <c r="Z25" s="989"/>
      <c r="AA25" s="987"/>
      <c r="AB25" s="988"/>
      <c r="AC25" s="988"/>
      <c r="AD25" s="989"/>
      <c r="AE25" s="981"/>
      <c r="AF25" s="400"/>
      <c r="AG25" s="400"/>
      <c r="AH25" s="409">
        <f t="shared" si="6"/>
        <v>0</v>
      </c>
    </row>
    <row r="26" spans="1:34">
      <c r="A26" s="763">
        <v>17</v>
      </c>
      <c r="B26" s="979"/>
      <c r="C26" s="983"/>
      <c r="D26" s="399"/>
      <c r="E26" s="399"/>
      <c r="F26" s="400"/>
      <c r="G26" s="993"/>
      <c r="H26" s="399"/>
      <c r="I26" s="399"/>
      <c r="J26" s="984"/>
      <c r="K26" s="983"/>
      <c r="L26" s="399"/>
      <c r="M26" s="399"/>
      <c r="N26" s="400"/>
      <c r="O26" s="993"/>
      <c r="P26" s="399"/>
      <c r="Q26" s="399"/>
      <c r="R26" s="984"/>
      <c r="S26" s="987"/>
      <c r="T26" s="988"/>
      <c r="U26" s="988"/>
      <c r="V26" s="946"/>
      <c r="W26" s="996"/>
      <c r="X26" s="988"/>
      <c r="Y26" s="988"/>
      <c r="Z26" s="989"/>
      <c r="AA26" s="987"/>
      <c r="AB26" s="988"/>
      <c r="AC26" s="988"/>
      <c r="AD26" s="989"/>
      <c r="AE26" s="981"/>
      <c r="AF26" s="400"/>
      <c r="AG26" s="400"/>
      <c r="AH26" s="409">
        <f t="shared" si="6"/>
        <v>0</v>
      </c>
    </row>
    <row r="27" spans="1:34">
      <c r="A27" s="763">
        <v>18</v>
      </c>
      <c r="B27" s="979"/>
      <c r="C27" s="983"/>
      <c r="D27" s="399"/>
      <c r="E27" s="399"/>
      <c r="F27" s="400"/>
      <c r="G27" s="993"/>
      <c r="H27" s="399"/>
      <c r="I27" s="399"/>
      <c r="J27" s="984"/>
      <c r="K27" s="983"/>
      <c r="L27" s="399"/>
      <c r="M27" s="399"/>
      <c r="N27" s="400"/>
      <c r="O27" s="993"/>
      <c r="P27" s="399"/>
      <c r="Q27" s="399"/>
      <c r="R27" s="984"/>
      <c r="S27" s="987"/>
      <c r="T27" s="988"/>
      <c r="U27" s="988"/>
      <c r="V27" s="946"/>
      <c r="W27" s="996"/>
      <c r="X27" s="988"/>
      <c r="Y27" s="988"/>
      <c r="Z27" s="989"/>
      <c r="AA27" s="987"/>
      <c r="AB27" s="988"/>
      <c r="AC27" s="988"/>
      <c r="AD27" s="989"/>
      <c r="AE27" s="981"/>
      <c r="AF27" s="400"/>
      <c r="AG27" s="400"/>
      <c r="AH27" s="409">
        <f t="shared" si="6"/>
        <v>0</v>
      </c>
    </row>
    <row r="28" spans="1:34">
      <c r="A28" s="763">
        <v>19</v>
      </c>
      <c r="B28" s="979"/>
      <c r="C28" s="983"/>
      <c r="D28" s="399"/>
      <c r="E28" s="399"/>
      <c r="F28" s="400"/>
      <c r="G28" s="993"/>
      <c r="H28" s="399"/>
      <c r="I28" s="399"/>
      <c r="J28" s="984"/>
      <c r="K28" s="983"/>
      <c r="L28" s="399"/>
      <c r="M28" s="399"/>
      <c r="N28" s="400"/>
      <c r="O28" s="993"/>
      <c r="P28" s="399"/>
      <c r="Q28" s="399"/>
      <c r="R28" s="984"/>
      <c r="S28" s="987"/>
      <c r="T28" s="988"/>
      <c r="U28" s="988"/>
      <c r="V28" s="946"/>
      <c r="W28" s="996"/>
      <c r="X28" s="988"/>
      <c r="Y28" s="988"/>
      <c r="Z28" s="989"/>
      <c r="AA28" s="987"/>
      <c r="AB28" s="988"/>
      <c r="AC28" s="988"/>
      <c r="AD28" s="989"/>
      <c r="AE28" s="981"/>
      <c r="AF28" s="400"/>
      <c r="AG28" s="400"/>
      <c r="AH28" s="409">
        <f t="shared" si="6"/>
        <v>0</v>
      </c>
    </row>
    <row r="29" spans="1:34">
      <c r="A29" s="763">
        <v>20</v>
      </c>
      <c r="B29" s="979"/>
      <c r="C29" s="983"/>
      <c r="D29" s="399"/>
      <c r="E29" s="399"/>
      <c r="F29" s="400"/>
      <c r="G29" s="993"/>
      <c r="H29" s="399"/>
      <c r="I29" s="399"/>
      <c r="J29" s="984"/>
      <c r="K29" s="983"/>
      <c r="L29" s="399"/>
      <c r="M29" s="399"/>
      <c r="N29" s="400"/>
      <c r="O29" s="993"/>
      <c r="P29" s="399"/>
      <c r="Q29" s="399"/>
      <c r="R29" s="984"/>
      <c r="S29" s="987"/>
      <c r="T29" s="988"/>
      <c r="U29" s="988"/>
      <c r="V29" s="946"/>
      <c r="W29" s="996"/>
      <c r="X29" s="988"/>
      <c r="Y29" s="988"/>
      <c r="Z29" s="989"/>
      <c r="AA29" s="987"/>
      <c r="AB29" s="988"/>
      <c r="AC29" s="988"/>
      <c r="AD29" s="989"/>
      <c r="AE29" s="981"/>
      <c r="AF29" s="400"/>
      <c r="AG29" s="400"/>
      <c r="AH29" s="409">
        <f t="shared" si="6"/>
        <v>0</v>
      </c>
    </row>
    <row r="30" spans="1:34">
      <c r="A30" s="763">
        <v>21</v>
      </c>
      <c r="B30" s="979"/>
      <c r="C30" s="983"/>
      <c r="D30" s="399"/>
      <c r="E30" s="399"/>
      <c r="F30" s="400"/>
      <c r="G30" s="993"/>
      <c r="H30" s="399"/>
      <c r="I30" s="399"/>
      <c r="J30" s="984"/>
      <c r="K30" s="983"/>
      <c r="L30" s="399"/>
      <c r="M30" s="399"/>
      <c r="N30" s="400"/>
      <c r="O30" s="993"/>
      <c r="P30" s="399"/>
      <c r="Q30" s="399"/>
      <c r="R30" s="984"/>
      <c r="S30" s="987"/>
      <c r="T30" s="988"/>
      <c r="U30" s="988"/>
      <c r="V30" s="946"/>
      <c r="W30" s="996"/>
      <c r="X30" s="988"/>
      <c r="Y30" s="988"/>
      <c r="Z30" s="989"/>
      <c r="AA30" s="987"/>
      <c r="AB30" s="988"/>
      <c r="AC30" s="988"/>
      <c r="AD30" s="989"/>
      <c r="AE30" s="981"/>
      <c r="AF30" s="400"/>
      <c r="AG30" s="400"/>
      <c r="AH30" s="409">
        <f t="shared" si="6"/>
        <v>0</v>
      </c>
    </row>
    <row r="31" spans="1:34">
      <c r="A31" s="763">
        <v>22</v>
      </c>
      <c r="B31" s="979"/>
      <c r="C31" s="983"/>
      <c r="D31" s="399"/>
      <c r="E31" s="399"/>
      <c r="F31" s="400"/>
      <c r="G31" s="993"/>
      <c r="H31" s="399"/>
      <c r="I31" s="399"/>
      <c r="J31" s="984"/>
      <c r="K31" s="983"/>
      <c r="L31" s="399"/>
      <c r="M31" s="399"/>
      <c r="N31" s="400"/>
      <c r="O31" s="993"/>
      <c r="P31" s="399"/>
      <c r="Q31" s="399"/>
      <c r="R31" s="984"/>
      <c r="S31" s="987"/>
      <c r="T31" s="988"/>
      <c r="U31" s="988"/>
      <c r="V31" s="946"/>
      <c r="W31" s="996"/>
      <c r="X31" s="988"/>
      <c r="Y31" s="988"/>
      <c r="Z31" s="989"/>
      <c r="AA31" s="987"/>
      <c r="AB31" s="988"/>
      <c r="AC31" s="988"/>
      <c r="AD31" s="989"/>
      <c r="AE31" s="981"/>
      <c r="AF31" s="400"/>
      <c r="AG31" s="400"/>
      <c r="AH31" s="409">
        <f t="shared" si="6"/>
        <v>0</v>
      </c>
    </row>
    <row r="32" spans="1:34">
      <c r="A32" s="763">
        <v>23</v>
      </c>
      <c r="B32" s="979"/>
      <c r="C32" s="983"/>
      <c r="D32" s="399"/>
      <c r="E32" s="399"/>
      <c r="F32" s="400"/>
      <c r="G32" s="993"/>
      <c r="H32" s="399"/>
      <c r="I32" s="399"/>
      <c r="J32" s="984"/>
      <c r="K32" s="983"/>
      <c r="L32" s="399"/>
      <c r="M32" s="399"/>
      <c r="N32" s="400"/>
      <c r="O32" s="993"/>
      <c r="P32" s="399"/>
      <c r="Q32" s="399"/>
      <c r="R32" s="984"/>
      <c r="S32" s="987"/>
      <c r="T32" s="988"/>
      <c r="U32" s="988"/>
      <c r="V32" s="946"/>
      <c r="W32" s="996"/>
      <c r="X32" s="988"/>
      <c r="Y32" s="988"/>
      <c r="Z32" s="989"/>
      <c r="AA32" s="987"/>
      <c r="AB32" s="988"/>
      <c r="AC32" s="988"/>
      <c r="AD32" s="989"/>
      <c r="AE32" s="981"/>
      <c r="AF32" s="400"/>
      <c r="AG32" s="400"/>
      <c r="AH32" s="409">
        <f t="shared" si="6"/>
        <v>0</v>
      </c>
    </row>
    <row r="33" spans="1:34">
      <c r="A33" s="763">
        <v>24</v>
      </c>
      <c r="B33" s="979"/>
      <c r="C33" s="983"/>
      <c r="D33" s="399"/>
      <c r="E33" s="399"/>
      <c r="F33" s="400"/>
      <c r="G33" s="993"/>
      <c r="H33" s="399"/>
      <c r="I33" s="399"/>
      <c r="J33" s="984"/>
      <c r="K33" s="983"/>
      <c r="L33" s="399"/>
      <c r="M33" s="399"/>
      <c r="N33" s="400"/>
      <c r="O33" s="993"/>
      <c r="P33" s="399"/>
      <c r="Q33" s="399"/>
      <c r="R33" s="984"/>
      <c r="S33" s="987"/>
      <c r="T33" s="988"/>
      <c r="U33" s="988"/>
      <c r="V33" s="946"/>
      <c r="W33" s="996"/>
      <c r="X33" s="988"/>
      <c r="Y33" s="988"/>
      <c r="Z33" s="989"/>
      <c r="AA33" s="987"/>
      <c r="AB33" s="988"/>
      <c r="AC33" s="988"/>
      <c r="AD33" s="989"/>
      <c r="AE33" s="981"/>
      <c r="AF33" s="400"/>
      <c r="AG33" s="400"/>
      <c r="AH33" s="409">
        <f t="shared" si="6"/>
        <v>0</v>
      </c>
    </row>
    <row r="34" spans="1:34">
      <c r="A34" s="763">
        <v>25</v>
      </c>
      <c r="B34" s="979"/>
      <c r="C34" s="983"/>
      <c r="D34" s="399"/>
      <c r="E34" s="399"/>
      <c r="F34" s="400"/>
      <c r="G34" s="993"/>
      <c r="H34" s="399"/>
      <c r="I34" s="399"/>
      <c r="J34" s="984"/>
      <c r="K34" s="983"/>
      <c r="L34" s="399"/>
      <c r="M34" s="399"/>
      <c r="N34" s="400"/>
      <c r="O34" s="993"/>
      <c r="P34" s="399"/>
      <c r="Q34" s="399"/>
      <c r="R34" s="984"/>
      <c r="S34" s="987"/>
      <c r="T34" s="988"/>
      <c r="U34" s="988"/>
      <c r="V34" s="946"/>
      <c r="W34" s="996"/>
      <c r="X34" s="988"/>
      <c r="Y34" s="988"/>
      <c r="Z34" s="989"/>
      <c r="AA34" s="987"/>
      <c r="AB34" s="988"/>
      <c r="AC34" s="988"/>
      <c r="AD34" s="989"/>
      <c r="AE34" s="981"/>
      <c r="AF34" s="400"/>
      <c r="AG34" s="400"/>
      <c r="AH34" s="409">
        <f t="shared" si="6"/>
        <v>0</v>
      </c>
    </row>
    <row r="35" spans="1:34" ht="14.1" customHeight="1">
      <c r="A35" s="763">
        <v>26</v>
      </c>
      <c r="B35" s="978"/>
      <c r="C35" s="983"/>
      <c r="D35" s="399"/>
      <c r="E35" s="399"/>
      <c r="F35" s="400"/>
      <c r="G35" s="993"/>
      <c r="H35" s="399"/>
      <c r="I35" s="399"/>
      <c r="J35" s="984"/>
      <c r="K35" s="983"/>
      <c r="L35" s="399"/>
      <c r="M35" s="399"/>
      <c r="N35" s="400"/>
      <c r="O35" s="993"/>
      <c r="P35" s="399"/>
      <c r="Q35" s="399"/>
      <c r="R35" s="984"/>
      <c r="S35" s="987"/>
      <c r="T35" s="988"/>
      <c r="U35" s="988"/>
      <c r="V35" s="946"/>
      <c r="W35" s="996"/>
      <c r="X35" s="988"/>
      <c r="Y35" s="988"/>
      <c r="Z35" s="989"/>
      <c r="AA35" s="987"/>
      <c r="AB35" s="988"/>
      <c r="AC35" s="988"/>
      <c r="AD35" s="989"/>
      <c r="AE35" s="981"/>
      <c r="AF35" s="400"/>
      <c r="AG35" s="400"/>
      <c r="AH35" s="409">
        <f t="shared" si="6"/>
        <v>0</v>
      </c>
    </row>
    <row r="36" spans="1:34">
      <c r="A36" s="763">
        <v>27</v>
      </c>
      <c r="B36" s="978"/>
      <c r="C36" s="983"/>
      <c r="D36" s="399"/>
      <c r="E36" s="399"/>
      <c r="F36" s="400"/>
      <c r="G36" s="993"/>
      <c r="H36" s="399"/>
      <c r="I36" s="399"/>
      <c r="J36" s="984"/>
      <c r="K36" s="983"/>
      <c r="L36" s="399"/>
      <c r="M36" s="399"/>
      <c r="N36" s="400"/>
      <c r="O36" s="993"/>
      <c r="P36" s="399"/>
      <c r="Q36" s="399"/>
      <c r="R36" s="984"/>
      <c r="S36" s="987"/>
      <c r="T36" s="988"/>
      <c r="U36" s="988"/>
      <c r="V36" s="946"/>
      <c r="W36" s="996"/>
      <c r="X36" s="988"/>
      <c r="Y36" s="988"/>
      <c r="Z36" s="989"/>
      <c r="AA36" s="987"/>
      <c r="AB36" s="988"/>
      <c r="AC36" s="988"/>
      <c r="AD36" s="989"/>
      <c r="AE36" s="981"/>
      <c r="AF36" s="400"/>
      <c r="AG36" s="400"/>
      <c r="AH36" s="409">
        <f t="shared" si="6"/>
        <v>0</v>
      </c>
    </row>
    <row r="37" spans="1:34">
      <c r="A37" s="763">
        <v>28</v>
      </c>
      <c r="B37" s="978"/>
      <c r="C37" s="983"/>
      <c r="D37" s="399"/>
      <c r="E37" s="399"/>
      <c r="F37" s="400"/>
      <c r="G37" s="993"/>
      <c r="H37" s="399"/>
      <c r="I37" s="399"/>
      <c r="J37" s="984"/>
      <c r="K37" s="983"/>
      <c r="L37" s="399"/>
      <c r="M37" s="399"/>
      <c r="N37" s="400"/>
      <c r="O37" s="993"/>
      <c r="P37" s="399"/>
      <c r="Q37" s="399"/>
      <c r="R37" s="984"/>
      <c r="S37" s="987"/>
      <c r="T37" s="988"/>
      <c r="U37" s="988"/>
      <c r="V37" s="946"/>
      <c r="W37" s="996"/>
      <c r="X37" s="988"/>
      <c r="Y37" s="988"/>
      <c r="Z37" s="989"/>
      <c r="AA37" s="987"/>
      <c r="AB37" s="988"/>
      <c r="AC37" s="988"/>
      <c r="AD37" s="989"/>
      <c r="AE37" s="981"/>
      <c r="AF37" s="400"/>
      <c r="AG37" s="400"/>
      <c r="AH37" s="409">
        <f t="shared" si="6"/>
        <v>0</v>
      </c>
    </row>
    <row r="38" spans="1:34">
      <c r="A38" s="763">
        <v>29</v>
      </c>
      <c r="B38" s="978"/>
      <c r="C38" s="983"/>
      <c r="D38" s="399"/>
      <c r="E38" s="399"/>
      <c r="F38" s="400"/>
      <c r="G38" s="993"/>
      <c r="H38" s="399"/>
      <c r="I38" s="399"/>
      <c r="J38" s="984"/>
      <c r="K38" s="983"/>
      <c r="L38" s="399"/>
      <c r="M38" s="399"/>
      <c r="N38" s="400"/>
      <c r="O38" s="993"/>
      <c r="P38" s="399"/>
      <c r="Q38" s="399"/>
      <c r="R38" s="984"/>
      <c r="S38" s="987"/>
      <c r="T38" s="988"/>
      <c r="U38" s="988"/>
      <c r="V38" s="946"/>
      <c r="W38" s="996"/>
      <c r="X38" s="988"/>
      <c r="Y38" s="988"/>
      <c r="Z38" s="989"/>
      <c r="AA38" s="987"/>
      <c r="AB38" s="988"/>
      <c r="AC38" s="988"/>
      <c r="AD38" s="989"/>
      <c r="AE38" s="981"/>
      <c r="AF38" s="400"/>
      <c r="AG38" s="400"/>
      <c r="AH38" s="409">
        <f t="shared" si="6"/>
        <v>0</v>
      </c>
    </row>
    <row r="39" spans="1:34">
      <c r="A39" s="763">
        <v>30</v>
      </c>
      <c r="B39" s="978"/>
      <c r="C39" s="983"/>
      <c r="D39" s="399"/>
      <c r="E39" s="399"/>
      <c r="F39" s="400"/>
      <c r="G39" s="993"/>
      <c r="H39" s="399"/>
      <c r="I39" s="399"/>
      <c r="J39" s="984"/>
      <c r="K39" s="983"/>
      <c r="L39" s="399"/>
      <c r="M39" s="399"/>
      <c r="N39" s="400"/>
      <c r="O39" s="993"/>
      <c r="P39" s="399"/>
      <c r="Q39" s="399"/>
      <c r="R39" s="984"/>
      <c r="S39" s="987"/>
      <c r="T39" s="988"/>
      <c r="U39" s="988"/>
      <c r="V39" s="946"/>
      <c r="W39" s="996"/>
      <c r="X39" s="988"/>
      <c r="Y39" s="988"/>
      <c r="Z39" s="989"/>
      <c r="AA39" s="987"/>
      <c r="AB39" s="988"/>
      <c r="AC39" s="988"/>
      <c r="AD39" s="989"/>
      <c r="AE39" s="981"/>
      <c r="AF39" s="400"/>
      <c r="AG39" s="400"/>
      <c r="AH39" s="409">
        <f t="shared" si="6"/>
        <v>0</v>
      </c>
    </row>
    <row r="40" spans="1:34">
      <c r="A40" s="763">
        <v>31</v>
      </c>
      <c r="B40" s="978"/>
      <c r="C40" s="983"/>
      <c r="D40" s="399"/>
      <c r="E40" s="399"/>
      <c r="F40" s="400"/>
      <c r="G40" s="993"/>
      <c r="H40" s="399"/>
      <c r="I40" s="399"/>
      <c r="J40" s="984"/>
      <c r="K40" s="983"/>
      <c r="L40" s="399"/>
      <c r="M40" s="399"/>
      <c r="N40" s="400"/>
      <c r="O40" s="993"/>
      <c r="P40" s="399"/>
      <c r="Q40" s="399"/>
      <c r="R40" s="984"/>
      <c r="S40" s="987"/>
      <c r="T40" s="988"/>
      <c r="U40" s="988"/>
      <c r="V40" s="946"/>
      <c r="W40" s="996"/>
      <c r="X40" s="988"/>
      <c r="Y40" s="988"/>
      <c r="Z40" s="989"/>
      <c r="AA40" s="987"/>
      <c r="AB40" s="988"/>
      <c r="AC40" s="988"/>
      <c r="AD40" s="989"/>
      <c r="AE40" s="981"/>
      <c r="AF40" s="400"/>
      <c r="AG40" s="400"/>
      <c r="AH40" s="409">
        <f t="shared" si="6"/>
        <v>0</v>
      </c>
    </row>
    <row r="41" spans="1:34">
      <c r="A41" s="763">
        <v>32</v>
      </c>
      <c r="B41" s="978"/>
      <c r="C41" s="983"/>
      <c r="D41" s="399"/>
      <c r="E41" s="399"/>
      <c r="F41" s="400"/>
      <c r="G41" s="993"/>
      <c r="H41" s="399"/>
      <c r="I41" s="399"/>
      <c r="J41" s="984"/>
      <c r="K41" s="983"/>
      <c r="L41" s="399"/>
      <c r="M41" s="399"/>
      <c r="N41" s="400"/>
      <c r="O41" s="993"/>
      <c r="P41" s="399"/>
      <c r="Q41" s="399"/>
      <c r="R41" s="984"/>
      <c r="S41" s="987"/>
      <c r="T41" s="988"/>
      <c r="U41" s="988"/>
      <c r="V41" s="946"/>
      <c r="W41" s="996"/>
      <c r="X41" s="988"/>
      <c r="Y41" s="988"/>
      <c r="Z41" s="989"/>
      <c r="AA41" s="987"/>
      <c r="AB41" s="988"/>
      <c r="AC41" s="988"/>
      <c r="AD41" s="989"/>
      <c r="AE41" s="981"/>
      <c r="AF41" s="400"/>
      <c r="AG41" s="400"/>
      <c r="AH41" s="409">
        <f t="shared" si="6"/>
        <v>0</v>
      </c>
    </row>
    <row r="42" spans="1:34">
      <c r="A42" s="763">
        <v>33</v>
      </c>
      <c r="B42" s="978"/>
      <c r="C42" s="983"/>
      <c r="D42" s="399"/>
      <c r="E42" s="399"/>
      <c r="F42" s="400"/>
      <c r="G42" s="993"/>
      <c r="H42" s="399"/>
      <c r="I42" s="399"/>
      <c r="J42" s="984"/>
      <c r="K42" s="983"/>
      <c r="L42" s="399"/>
      <c r="M42" s="399"/>
      <c r="N42" s="400"/>
      <c r="O42" s="993"/>
      <c r="P42" s="399"/>
      <c r="Q42" s="399"/>
      <c r="R42" s="984"/>
      <c r="S42" s="987"/>
      <c r="T42" s="988"/>
      <c r="U42" s="988"/>
      <c r="V42" s="946"/>
      <c r="W42" s="996"/>
      <c r="X42" s="988"/>
      <c r="Y42" s="988"/>
      <c r="Z42" s="989"/>
      <c r="AA42" s="987"/>
      <c r="AB42" s="988"/>
      <c r="AC42" s="988"/>
      <c r="AD42" s="989"/>
      <c r="AE42" s="981"/>
      <c r="AF42" s="400"/>
      <c r="AG42" s="400"/>
      <c r="AH42" s="409">
        <f t="shared" si="6"/>
        <v>0</v>
      </c>
    </row>
    <row r="43" spans="1:34">
      <c r="A43" s="763">
        <v>34</v>
      </c>
      <c r="B43" s="978"/>
      <c r="C43" s="983"/>
      <c r="D43" s="399"/>
      <c r="E43" s="399"/>
      <c r="F43" s="400"/>
      <c r="G43" s="993"/>
      <c r="H43" s="399"/>
      <c r="I43" s="399"/>
      <c r="J43" s="984"/>
      <c r="K43" s="983"/>
      <c r="L43" s="399"/>
      <c r="M43" s="399"/>
      <c r="N43" s="400"/>
      <c r="O43" s="993"/>
      <c r="P43" s="399"/>
      <c r="Q43" s="399"/>
      <c r="R43" s="984"/>
      <c r="S43" s="987"/>
      <c r="T43" s="988"/>
      <c r="U43" s="988"/>
      <c r="V43" s="946"/>
      <c r="W43" s="996"/>
      <c r="X43" s="988"/>
      <c r="Y43" s="988"/>
      <c r="Z43" s="989"/>
      <c r="AA43" s="987"/>
      <c r="AB43" s="988"/>
      <c r="AC43" s="988"/>
      <c r="AD43" s="989"/>
      <c r="AE43" s="981"/>
      <c r="AF43" s="400"/>
      <c r="AG43" s="400"/>
      <c r="AH43" s="409">
        <f t="shared" si="6"/>
        <v>0</v>
      </c>
    </row>
    <row r="44" spans="1:34" ht="13.5" thickBot="1">
      <c r="A44" s="764">
        <v>35</v>
      </c>
      <c r="B44" s="980"/>
      <c r="C44" s="985"/>
      <c r="D44" s="395"/>
      <c r="E44" s="395"/>
      <c r="F44" s="396"/>
      <c r="G44" s="994"/>
      <c r="H44" s="395"/>
      <c r="I44" s="395"/>
      <c r="J44" s="986"/>
      <c r="K44" s="982"/>
      <c r="L44" s="396"/>
      <c r="M44" s="396"/>
      <c r="N44" s="396"/>
      <c r="O44" s="995"/>
      <c r="P44" s="396"/>
      <c r="Q44" s="396"/>
      <c r="R44" s="986"/>
      <c r="S44" s="990"/>
      <c r="T44" s="991"/>
      <c r="U44" s="991"/>
      <c r="V44" s="864"/>
      <c r="W44" s="997"/>
      <c r="X44" s="991"/>
      <c r="Y44" s="991"/>
      <c r="Z44" s="992"/>
      <c r="AA44" s="990"/>
      <c r="AB44" s="991"/>
      <c r="AC44" s="991"/>
      <c r="AD44" s="992"/>
      <c r="AE44" s="982"/>
      <c r="AF44" s="396"/>
      <c r="AG44" s="396"/>
      <c r="AH44" s="410">
        <f>COUNTA(C44:AG44)</f>
        <v>0</v>
      </c>
    </row>
    <row r="45" spans="1:34" ht="11.45" customHeight="1">
      <c r="A45" s="865" t="s">
        <v>411</v>
      </c>
      <c r="B45" t="s">
        <v>417</v>
      </c>
    </row>
    <row r="46" spans="1:34">
      <c r="B46" s="2"/>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row>
    <row r="47" spans="1:34">
      <c r="B47" s="2"/>
      <c r="C47" s="397"/>
      <c r="D47" s="397"/>
      <c r="E47" s="397"/>
      <c r="F47" s="397"/>
      <c r="G47" s="397"/>
      <c r="H47" s="397"/>
      <c r="I47" s="397"/>
      <c r="J47" s="397"/>
      <c r="K47" s="2"/>
      <c r="L47" s="2"/>
      <c r="M47" s="2"/>
      <c r="N47" s="2"/>
      <c r="O47" s="2"/>
      <c r="P47" s="2"/>
      <c r="Q47" s="2"/>
      <c r="R47" s="2"/>
      <c r="S47" s="2"/>
      <c r="T47" s="2"/>
      <c r="U47" s="2"/>
      <c r="V47" s="2"/>
      <c r="W47" s="2"/>
      <c r="X47" s="2"/>
      <c r="Y47" s="2"/>
      <c r="Z47" s="2"/>
      <c r="AA47" s="2"/>
      <c r="AB47" s="2"/>
      <c r="AC47" s="2"/>
      <c r="AD47" s="2"/>
      <c r="AE47" s="2"/>
      <c r="AF47" s="2"/>
      <c r="AG47" s="2"/>
      <c r="AH47" s="2"/>
    </row>
    <row r="48" spans="1:34">
      <c r="B48" s="2"/>
      <c r="C48" s="398"/>
      <c r="D48" s="398"/>
      <c r="E48" s="398"/>
      <c r="F48" s="398"/>
      <c r="G48" s="398"/>
      <c r="H48" s="398"/>
      <c r="I48" s="398"/>
      <c r="J48" s="398"/>
      <c r="K48" s="2"/>
      <c r="L48" s="2"/>
      <c r="M48" s="2"/>
      <c r="N48" s="2"/>
      <c r="O48" s="2"/>
      <c r="P48" s="2"/>
      <c r="Q48" s="2"/>
      <c r="R48" s="2"/>
      <c r="S48" s="2"/>
      <c r="T48" s="2"/>
      <c r="U48" s="2"/>
      <c r="V48" s="2"/>
      <c r="W48" s="2"/>
      <c r="X48" s="2"/>
      <c r="Y48" s="2"/>
      <c r="Z48" s="2"/>
      <c r="AA48" s="2"/>
      <c r="AB48" s="2"/>
      <c r="AC48" s="2"/>
      <c r="AD48" s="2"/>
      <c r="AE48" s="2"/>
      <c r="AF48" s="2"/>
      <c r="AG48" s="2"/>
      <c r="AH48" s="2"/>
    </row>
    <row r="49" spans="2:34">
      <c r="B49" s="2"/>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408"/>
      <c r="AF49" s="408"/>
      <c r="AG49" s="408"/>
      <c r="AH49" s="2"/>
    </row>
  </sheetData>
  <sheetProtection algorithmName="SHA-512" hashValue="hb37OApY0nwuVH8YGmWGv1Slx8FM93SjcN+c58FORpIwFFdvm+aegx39+EqHQfhagBkhvZFm4CM8iLueHd1wbg==" saltValue="JkL+AL/Pgj9TEs+gQzumNg==" spinCount="100000" sheet="1" objects="1" scenarios="1"/>
  <mergeCells count="31">
    <mergeCell ref="S8:V8"/>
    <mergeCell ref="O8:R8"/>
    <mergeCell ref="K8:N8"/>
    <mergeCell ref="G8:J8"/>
    <mergeCell ref="C8:F8"/>
    <mergeCell ref="W6:Z6"/>
    <mergeCell ref="AA6:AD6"/>
    <mergeCell ref="AE8:AG8"/>
    <mergeCell ref="AA8:AD8"/>
    <mergeCell ref="W8:Z8"/>
    <mergeCell ref="C6:F6"/>
    <mergeCell ref="G6:J6"/>
    <mergeCell ref="K6:N6"/>
    <mergeCell ref="O6:R6"/>
    <mergeCell ref="S6:V6"/>
    <mergeCell ref="C2:AH2"/>
    <mergeCell ref="AH8:AH9"/>
    <mergeCell ref="C3:J3"/>
    <mergeCell ref="K3:R3"/>
    <mergeCell ref="S3:Z3"/>
    <mergeCell ref="AA3:AD3"/>
    <mergeCell ref="AE3:AG7"/>
    <mergeCell ref="AH3:AH7"/>
    <mergeCell ref="AA5:AD5"/>
    <mergeCell ref="AA4:AD4"/>
    <mergeCell ref="S4:Z4"/>
    <mergeCell ref="K4:R4"/>
    <mergeCell ref="C4:J4"/>
    <mergeCell ref="S5:Z5"/>
    <mergeCell ref="K5:R5"/>
    <mergeCell ref="C5:J5"/>
  </mergeCells>
  <phoneticPr fontId="11" type="noConversion"/>
  <dataValidations disablePrompts="1" count="1">
    <dataValidation allowBlank="1" showInputMessage="1" showErrorMessage="1" prompt="wpisz liczbę uczniów w grupie" sqref="C10:AG11" xr:uid="{00000000-0002-0000-0B00-000000000000}"/>
  </dataValidations>
  <printOptions horizontalCentered="1"/>
  <pageMargins left="0.25" right="0.25" top="0.75" bottom="0.75" header="0.3" footer="0.3"/>
  <pageSetup paperSize="9" scale="80" orientation="landscape" verticalDpi="4294967293" r:id="rId1"/>
  <headerFooter alignWithMargins="0">
    <oddFooter xml:space="preserve">&amp;C&amp;6Organizacja roku szkolnego 2021/2022 szkoły &amp;F Strona &amp;P </oddFooter>
  </headerFooter>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0B00-000001000000}">
          <x14:formula1>
            <xm:f>słownik!$A$2:$A$49</xm:f>
          </x14:formula1>
          <xm:sqref>B10:B44</xm:sqref>
        </x14:dataValidation>
      </x14:dataValidations>
    </ext>
  </extLs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FF0000"/>
  </sheetPr>
  <dimension ref="B1:K11"/>
  <sheetViews>
    <sheetView showGridLines="0" view="pageBreakPreview" topLeftCell="A19" zoomScale="86" zoomScaleNormal="100" zoomScaleSheetLayoutView="86" workbookViewId="0">
      <selection activeCell="E46" sqref="E46"/>
    </sheetView>
  </sheetViews>
  <sheetFormatPr defaultRowHeight="12.75"/>
  <cols>
    <col min="1" max="1" width="8" customWidth="1"/>
    <col min="2" max="2" width="10.28515625" customWidth="1"/>
    <col min="3" max="3" width="24.5703125" customWidth="1"/>
    <col min="4" max="6" width="6.7109375" customWidth="1"/>
    <col min="7" max="7" width="7.85546875" customWidth="1"/>
    <col min="8" max="8" width="13.7109375" customWidth="1"/>
  </cols>
  <sheetData>
    <row r="1" spans="2:11" ht="27" customHeight="1">
      <c r="B1" s="392" t="str">
        <f>wizyt!C3</f>
        <v>?</v>
      </c>
      <c r="C1" s="427"/>
      <c r="D1" s="427"/>
      <c r="E1" s="427"/>
      <c r="F1" s="427"/>
      <c r="G1" s="427"/>
      <c r="H1" s="427"/>
    </row>
    <row r="2" spans="2:11" ht="24.75" customHeight="1">
      <c r="B2" s="384"/>
      <c r="C2" s="370"/>
      <c r="D2" s="371"/>
      <c r="E2" s="371"/>
      <c r="F2" s="515" t="s">
        <v>231</v>
      </c>
      <c r="G2" s="1456" t="str">
        <f>wizyt!H3</f>
        <v>2021/2022</v>
      </c>
      <c r="H2" s="1456"/>
    </row>
    <row r="3" spans="2:11" ht="18.75" customHeight="1" thickBot="1">
      <c r="B3" s="384"/>
      <c r="C3" s="372"/>
      <c r="D3" s="371"/>
      <c r="E3" s="371"/>
      <c r="F3" s="371"/>
      <c r="G3" s="371"/>
      <c r="H3" s="383"/>
      <c r="K3" s="1021"/>
    </row>
    <row r="4" spans="2:11" ht="24.95" customHeight="1">
      <c r="B4" s="385"/>
      <c r="C4" s="386" t="s">
        <v>491</v>
      </c>
      <c r="D4" s="389" t="s">
        <v>4</v>
      </c>
      <c r="E4" s="389" t="s">
        <v>5</v>
      </c>
      <c r="F4" s="389" t="s">
        <v>6</v>
      </c>
      <c r="G4" s="390" t="s">
        <v>511</v>
      </c>
      <c r="H4" s="388" t="s">
        <v>185</v>
      </c>
    </row>
    <row r="5" spans="2:11" ht="24.95" customHeight="1">
      <c r="B5" s="1454" t="s">
        <v>26</v>
      </c>
      <c r="C5" s="1455"/>
      <c r="D5" s="387">
        <f>SUM(D6:D11)</f>
        <v>0</v>
      </c>
      <c r="E5" s="387">
        <f>SUM(E6:E11)</f>
        <v>0</v>
      </c>
      <c r="F5" s="387">
        <f>SUM(F6:F11)</f>
        <v>0</v>
      </c>
      <c r="G5" s="387">
        <f>SUM(G6:G11)</f>
        <v>0</v>
      </c>
      <c r="H5" s="391">
        <f t="shared" ref="H5:H11" si="0">SUM(D5:G5)</f>
        <v>0</v>
      </c>
    </row>
    <row r="6" spans="2:11" s="374" customFormat="1" ht="20.100000000000001" customHeight="1">
      <c r="B6" s="1418" t="s">
        <v>229</v>
      </c>
      <c r="C6" s="530" t="s">
        <v>247</v>
      </c>
      <c r="D6" s="373"/>
      <c r="E6" s="373"/>
      <c r="F6" s="373"/>
      <c r="G6" s="760"/>
      <c r="H6" s="378">
        <f t="shared" si="0"/>
        <v>0</v>
      </c>
    </row>
    <row r="7" spans="2:11" s="374" customFormat="1" ht="20.100000000000001" customHeight="1">
      <c r="B7" s="1419"/>
      <c r="C7" s="530" t="s">
        <v>343</v>
      </c>
      <c r="D7" s="373"/>
      <c r="E7" s="373"/>
      <c r="F7" s="373"/>
      <c r="G7" s="760"/>
      <c r="H7" s="378">
        <f t="shared" si="0"/>
        <v>0</v>
      </c>
    </row>
    <row r="8" spans="2:11" s="374" customFormat="1" ht="20.100000000000001" customHeight="1">
      <c r="B8" s="1419"/>
      <c r="C8" s="531"/>
      <c r="D8" s="373"/>
      <c r="E8" s="373"/>
      <c r="F8" s="373"/>
      <c r="G8" s="760"/>
      <c r="H8" s="378">
        <f t="shared" si="0"/>
        <v>0</v>
      </c>
    </row>
    <row r="9" spans="2:11" ht="20.100000000000001" customHeight="1">
      <c r="B9" s="1419"/>
      <c r="C9" s="532"/>
      <c r="D9" s="375"/>
      <c r="E9" s="375"/>
      <c r="F9" s="375"/>
      <c r="G9" s="761"/>
      <c r="H9" s="378">
        <f t="shared" si="0"/>
        <v>0</v>
      </c>
    </row>
    <row r="10" spans="2:11" ht="20.100000000000001" customHeight="1">
      <c r="B10" s="1419"/>
      <c r="C10" s="533"/>
      <c r="D10" s="375"/>
      <c r="E10" s="375"/>
      <c r="F10" s="375"/>
      <c r="G10" s="761"/>
      <c r="H10" s="378">
        <f t="shared" si="0"/>
        <v>0</v>
      </c>
    </row>
    <row r="11" spans="2:11" ht="20.100000000000001" customHeight="1" thickBot="1">
      <c r="B11" s="1420"/>
      <c r="C11" s="759"/>
      <c r="D11" s="380"/>
      <c r="E11" s="380"/>
      <c r="F11" s="380"/>
      <c r="G11" s="762"/>
      <c r="H11" s="379">
        <f t="shared" si="0"/>
        <v>0</v>
      </c>
    </row>
  </sheetData>
  <sheetProtection algorithmName="SHA-512" hashValue="f2dT2ScjdB1zCTO2UIczT2nyC4/yk/924c3/204IvDLFzsdfdZhN8s3qyVDmc8vnQ+QWM6IR3Bjch4K16uELVw==" saltValue="x7K/DwVM0U2C5lYQcapkyw==" spinCount="100000" sheet="1" objects="1" scenarios="1"/>
  <mergeCells count="3">
    <mergeCell ref="B5:C5"/>
    <mergeCell ref="B6:B11"/>
    <mergeCell ref="G2:H2"/>
  </mergeCells>
  <phoneticPr fontId="11" type="noConversion"/>
  <printOptions horizontalCentered="1"/>
  <pageMargins left="0.70866141732283472" right="0.70866141732283472" top="0.74803149606299213" bottom="0.74803149606299213" header="0.31496062992125984" footer="0.31496062992125984"/>
  <pageSetup paperSize="9" orientation="portrait" r:id="rId1"/>
  <headerFooter>
    <oddFooter xml:space="preserve">&amp;C&amp;6Organizacja roku szkolnego 2021/2022 szkoły &amp;F Strona &amp;P </oddFooter>
  </headerFooter>
  <legacyDrawing r:id="rId2"/>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0C00-000000000000}">
          <x14:formula1>
            <xm:f>słownik!$D$2:$D$9</xm:f>
          </x14:formula1>
          <xm:sqref>C8:C11</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FF0000"/>
    <pageSetUpPr fitToPage="1"/>
  </sheetPr>
  <dimension ref="B1:N53"/>
  <sheetViews>
    <sheetView showGridLines="0" topLeftCell="A7" zoomScaleSheetLayoutView="100" workbookViewId="0">
      <selection activeCell="O11" sqref="O11"/>
    </sheetView>
  </sheetViews>
  <sheetFormatPr defaultColWidth="9.28515625" defaultRowHeight="12.75"/>
  <cols>
    <col min="1" max="1" width="4.5703125" style="3" customWidth="1"/>
    <col min="2" max="2" width="4.42578125" style="3" customWidth="1"/>
    <col min="3" max="3" width="43" style="3" customWidth="1"/>
    <col min="4" max="9" width="5.7109375" style="3" customWidth="1"/>
    <col min="10" max="10" width="9" style="3" customWidth="1"/>
    <col min="11" max="11" width="9.28515625" style="3"/>
    <col min="12" max="12" width="11.85546875" style="3" customWidth="1"/>
    <col min="13" max="13" width="9.28515625" style="3"/>
    <col min="14" max="14" width="23.5703125" style="3" customWidth="1"/>
    <col min="15" max="16384" width="9.28515625" style="3"/>
  </cols>
  <sheetData>
    <row r="1" spans="2:12" ht="18">
      <c r="B1" s="207"/>
      <c r="C1" s="208" t="str">
        <f>wizyt!C3</f>
        <v>?</v>
      </c>
      <c r="D1" s="209"/>
      <c r="E1" s="209"/>
      <c r="F1" s="209"/>
      <c r="G1" s="209"/>
      <c r="H1" s="209"/>
    </row>
    <row r="2" spans="2:12" ht="20.25">
      <c r="B2" s="210"/>
      <c r="E2" s="211"/>
      <c r="F2" s="211"/>
      <c r="G2" s="211"/>
      <c r="H2" s="211"/>
      <c r="J2" s="475" t="s">
        <v>94</v>
      </c>
      <c r="K2" s="250" t="str">
        <f>wizyt!H3</f>
        <v>2021/2022</v>
      </c>
    </row>
    <row r="3" spans="2:12" ht="18.75" customHeight="1">
      <c r="B3" s="1462" t="str">
        <f>wizyt!B6</f>
        <v>???</v>
      </c>
      <c r="C3" s="1463"/>
      <c r="D3" s="1463"/>
      <c r="E3" s="1463"/>
      <c r="F3" s="1463"/>
      <c r="G3" s="1463"/>
      <c r="H3" s="1463"/>
      <c r="I3" s="1463"/>
      <c r="J3" s="1463"/>
      <c r="K3" s="1463"/>
      <c r="L3" s="1463"/>
    </row>
    <row r="4" spans="2:12" ht="18.75" customHeight="1">
      <c r="B4" s="848"/>
      <c r="C4" s="849"/>
      <c r="D4" s="849"/>
      <c r="E4" s="849"/>
      <c r="F4" s="849"/>
      <c r="G4" s="849"/>
      <c r="H4" s="849"/>
      <c r="I4" s="849"/>
      <c r="J4" s="849"/>
      <c r="K4" s="849"/>
      <c r="L4" s="849"/>
    </row>
    <row r="5" spans="2:12" ht="19.5" customHeight="1" thickBot="1">
      <c r="B5" s="366"/>
      <c r="C5" s="212"/>
      <c r="D5" s="213"/>
      <c r="E5" s="213"/>
      <c r="F5" s="213"/>
      <c r="G5" s="213"/>
      <c r="H5" s="213"/>
    </row>
    <row r="6" spans="2:12" ht="12.75" customHeight="1">
      <c r="B6" s="1464" t="s">
        <v>171</v>
      </c>
      <c r="C6" s="1465"/>
      <c r="D6" s="509" t="s">
        <v>4</v>
      </c>
      <c r="E6" s="510" t="s">
        <v>5</v>
      </c>
      <c r="F6" s="787" t="s">
        <v>6</v>
      </c>
      <c r="G6" s="787" t="s">
        <v>7</v>
      </c>
      <c r="H6" s="787" t="s">
        <v>409</v>
      </c>
      <c r="I6" s="512" t="s">
        <v>410</v>
      </c>
      <c r="J6" s="1470" t="s">
        <v>181</v>
      </c>
      <c r="K6" s="1473" t="s">
        <v>182</v>
      </c>
      <c r="L6" s="1476" t="s">
        <v>58</v>
      </c>
    </row>
    <row r="7" spans="2:12" ht="12.75" customHeight="1">
      <c r="B7" s="1466"/>
      <c r="C7" s="1467"/>
      <c r="D7" s="1479" t="s">
        <v>382</v>
      </c>
      <c r="E7" s="1480"/>
      <c r="F7" s="1480"/>
      <c r="G7" s="1480"/>
      <c r="H7" s="1480"/>
      <c r="I7" s="1481"/>
      <c r="J7" s="1471"/>
      <c r="K7" s="1474"/>
      <c r="L7" s="1477"/>
    </row>
    <row r="8" spans="2:12" ht="12.75" customHeight="1">
      <c r="B8" s="1466"/>
      <c r="C8" s="1467"/>
      <c r="D8" s="351">
        <v>35</v>
      </c>
      <c r="E8" s="339">
        <v>35</v>
      </c>
      <c r="F8" s="788">
        <v>35</v>
      </c>
      <c r="G8" s="788">
        <v>35</v>
      </c>
      <c r="H8" s="788">
        <v>35</v>
      </c>
      <c r="I8" s="368">
        <v>16</v>
      </c>
      <c r="J8" s="1471"/>
      <c r="K8" s="1474"/>
      <c r="L8" s="1477"/>
    </row>
    <row r="9" spans="2:12" ht="16.5" customHeight="1" thickBot="1">
      <c r="B9" s="1468"/>
      <c r="C9" s="1469"/>
      <c r="D9" s="1482" t="s">
        <v>184</v>
      </c>
      <c r="E9" s="1483"/>
      <c r="F9" s="1483"/>
      <c r="G9" s="1483"/>
      <c r="H9" s="1483"/>
      <c r="I9" s="1484"/>
      <c r="J9" s="1472"/>
      <c r="K9" s="1475"/>
      <c r="L9" s="1478"/>
    </row>
    <row r="10" spans="2:12" ht="27" customHeight="1" thickBot="1">
      <c r="B10" s="316"/>
      <c r="C10" s="317" t="s">
        <v>155</v>
      </c>
      <c r="D10" s="318">
        <f>D12+D11</f>
        <v>41</v>
      </c>
      <c r="E10" s="319">
        <f>E12+E11</f>
        <v>41</v>
      </c>
      <c r="F10" s="319">
        <f>F12+F11</f>
        <v>27</v>
      </c>
      <c r="G10" s="319">
        <f t="shared" ref="G10:H10" si="0">G12+G11</f>
        <v>18</v>
      </c>
      <c r="H10" s="319">
        <f t="shared" si="0"/>
        <v>0</v>
      </c>
      <c r="I10" s="369">
        <f>I12+I11</f>
        <v>0</v>
      </c>
      <c r="J10" s="746">
        <f>SUM(D10:I10)</f>
        <v>127</v>
      </c>
      <c r="K10" s="747">
        <f>SUM(K11:K12)</f>
        <v>3815</v>
      </c>
      <c r="L10" s="322"/>
    </row>
    <row r="11" spans="2:12" ht="23.25" customHeight="1">
      <c r="B11" s="323"/>
      <c r="C11" s="741" t="s">
        <v>154</v>
      </c>
      <c r="D11" s="324">
        <f>SUM(D14:D34)</f>
        <v>41</v>
      </c>
      <c r="E11" s="324">
        <f>SUM(E14:E34)</f>
        <v>41</v>
      </c>
      <c r="F11" s="324">
        <f>SUM(F14:F34)</f>
        <v>27</v>
      </c>
      <c r="G11" s="324">
        <f t="shared" ref="G11:H11" si="1">SUM(G14:G34)</f>
        <v>18</v>
      </c>
      <c r="H11" s="324">
        <f t="shared" si="1"/>
        <v>0</v>
      </c>
      <c r="I11" s="324">
        <f>SUM(I14:I34)</f>
        <v>0</v>
      </c>
      <c r="J11" s="748">
        <f>SUM(D11:I11)</f>
        <v>127</v>
      </c>
      <c r="K11" s="749">
        <f>SUM(K14:K21,K23:K34)</f>
        <v>3815</v>
      </c>
      <c r="L11" s="325"/>
    </row>
    <row r="12" spans="2:12" ht="21" customHeight="1">
      <c r="B12" s="326"/>
      <c r="C12" s="742" t="s">
        <v>360</v>
      </c>
      <c r="D12" s="327">
        <f>SUM(D36:D45)</f>
        <v>0</v>
      </c>
      <c r="E12" s="328">
        <f>SUM(E36:E45)</f>
        <v>0</v>
      </c>
      <c r="F12" s="328">
        <f>SUM(F36:F45)</f>
        <v>0</v>
      </c>
      <c r="G12" s="328">
        <f t="shared" ref="G12:H12" si="2">SUM(G36:G45)</f>
        <v>0</v>
      </c>
      <c r="H12" s="328">
        <f t="shared" si="2"/>
        <v>0</v>
      </c>
      <c r="I12" s="367">
        <f>SUM(I36:I45)</f>
        <v>0</v>
      </c>
      <c r="J12" s="750">
        <f>SUM(D12:I12)</f>
        <v>0</v>
      </c>
      <c r="K12" s="751">
        <f>SUM(K36:K45)</f>
        <v>0</v>
      </c>
      <c r="L12" s="330"/>
    </row>
    <row r="13" spans="2:12" ht="19.5" customHeight="1">
      <c r="B13" s="331"/>
      <c r="C13" s="744" t="s">
        <v>170</v>
      </c>
      <c r="D13" s="332"/>
      <c r="E13" s="332"/>
      <c r="F13" s="332"/>
      <c r="G13" s="332"/>
      <c r="H13" s="332"/>
      <c r="I13" s="332"/>
      <c r="J13" s="752"/>
      <c r="K13" s="753"/>
      <c r="L13" s="334"/>
    </row>
    <row r="14" spans="2:12" s="72" customFormat="1" ht="14.1" customHeight="1">
      <c r="B14" s="699">
        <v>1</v>
      </c>
      <c r="C14" s="745" t="s">
        <v>344</v>
      </c>
      <c r="D14" s="199">
        <v>9</v>
      </c>
      <c r="E14" s="197">
        <v>9</v>
      </c>
      <c r="F14" s="198">
        <v>9</v>
      </c>
      <c r="G14" s="198">
        <v>9</v>
      </c>
      <c r="H14" s="853"/>
      <c r="I14" s="853"/>
      <c r="J14" s="754">
        <f t="shared" ref="J14:J21" si="3">SUM(D14:I14)</f>
        <v>36</v>
      </c>
      <c r="K14" s="755">
        <f t="shared" ref="K14:K21" si="4">D14*$D$8+E14*$E$8+I14*$I$8+F14*$F$8</f>
        <v>945</v>
      </c>
      <c r="L14" s="206"/>
    </row>
    <row r="15" spans="2:12" s="72" customFormat="1" ht="14.1" customHeight="1">
      <c r="B15" s="698">
        <v>2</v>
      </c>
      <c r="C15" s="743" t="s">
        <v>345</v>
      </c>
      <c r="D15" s="335">
        <v>2</v>
      </c>
      <c r="E15" s="336">
        <v>2</v>
      </c>
      <c r="F15" s="337">
        <v>2</v>
      </c>
      <c r="G15" s="337">
        <v>2</v>
      </c>
      <c r="H15" s="854"/>
      <c r="I15" s="854"/>
      <c r="J15" s="709">
        <f t="shared" si="3"/>
        <v>8</v>
      </c>
      <c r="K15" s="710">
        <f t="shared" si="4"/>
        <v>210</v>
      </c>
      <c r="L15" s="338"/>
    </row>
    <row r="16" spans="2:12" s="72" customFormat="1" ht="14.1" customHeight="1">
      <c r="B16" s="698">
        <v>3</v>
      </c>
      <c r="C16" s="743" t="s">
        <v>346</v>
      </c>
      <c r="D16" s="335">
        <v>2</v>
      </c>
      <c r="E16" s="336">
        <v>2</v>
      </c>
      <c r="F16" s="337">
        <v>2</v>
      </c>
      <c r="G16" s="337"/>
      <c r="H16" s="854"/>
      <c r="I16" s="854"/>
      <c r="J16" s="709">
        <f t="shared" si="3"/>
        <v>6</v>
      </c>
      <c r="K16" s="710">
        <f t="shared" si="4"/>
        <v>210</v>
      </c>
      <c r="L16" s="338"/>
    </row>
    <row r="17" spans="2:14" s="72" customFormat="1" ht="14.1" customHeight="1">
      <c r="B17" s="698">
        <v>4</v>
      </c>
      <c r="C17" s="743" t="s">
        <v>235</v>
      </c>
      <c r="D17" s="335">
        <v>1</v>
      </c>
      <c r="E17" s="336">
        <v>1</v>
      </c>
      <c r="F17" s="337">
        <v>2</v>
      </c>
      <c r="G17" s="337">
        <v>2</v>
      </c>
      <c r="H17" s="854"/>
      <c r="I17" s="854"/>
      <c r="J17" s="709">
        <f t="shared" si="3"/>
        <v>6</v>
      </c>
      <c r="K17" s="710">
        <f t="shared" si="4"/>
        <v>140</v>
      </c>
      <c r="L17" s="338"/>
    </row>
    <row r="18" spans="2:14" s="72" customFormat="1" ht="14.1" customHeight="1">
      <c r="B18" s="698">
        <v>5</v>
      </c>
      <c r="C18" s="743" t="s">
        <v>349</v>
      </c>
      <c r="D18" s="335"/>
      <c r="E18" s="336"/>
      <c r="F18" s="337"/>
      <c r="G18" s="337"/>
      <c r="H18" s="854"/>
      <c r="I18" s="854"/>
      <c r="J18" s="709">
        <f t="shared" si="3"/>
        <v>0</v>
      </c>
      <c r="K18" s="710">
        <f t="shared" si="4"/>
        <v>0</v>
      </c>
      <c r="L18" s="338"/>
    </row>
    <row r="19" spans="2:14" s="72" customFormat="1" ht="14.1" customHeight="1">
      <c r="B19" s="698">
        <v>6</v>
      </c>
      <c r="C19" s="743" t="s">
        <v>351</v>
      </c>
      <c r="D19" s="335">
        <v>2</v>
      </c>
      <c r="E19" s="336">
        <v>2</v>
      </c>
      <c r="F19" s="337">
        <v>2</v>
      </c>
      <c r="G19" s="337">
        <v>1</v>
      </c>
      <c r="H19" s="854"/>
      <c r="I19" s="854"/>
      <c r="J19" s="709">
        <f t="shared" si="3"/>
        <v>7</v>
      </c>
      <c r="K19" s="710">
        <f t="shared" si="4"/>
        <v>210</v>
      </c>
      <c r="L19" s="338"/>
    </row>
    <row r="20" spans="2:14" s="72" customFormat="1" ht="14.1" customHeight="1">
      <c r="B20" s="698">
        <v>7</v>
      </c>
      <c r="C20" s="525" t="s">
        <v>353</v>
      </c>
      <c r="D20" s="335"/>
      <c r="E20" s="336">
        <v>2</v>
      </c>
      <c r="F20" s="337"/>
      <c r="G20" s="337"/>
      <c r="H20" s="854"/>
      <c r="I20" s="854"/>
      <c r="J20" s="709">
        <f t="shared" si="3"/>
        <v>2</v>
      </c>
      <c r="K20" s="710">
        <f t="shared" si="4"/>
        <v>70</v>
      </c>
      <c r="L20" s="338"/>
    </row>
    <row r="21" spans="2:14" s="72" customFormat="1" ht="14.1" customHeight="1">
      <c r="B21" s="706">
        <v>8</v>
      </c>
      <c r="C21" s="671" t="s">
        <v>355</v>
      </c>
      <c r="D21" s="674">
        <v>4</v>
      </c>
      <c r="E21" s="847">
        <v>2</v>
      </c>
      <c r="F21" s="670">
        <v>2</v>
      </c>
      <c r="G21" s="670"/>
      <c r="H21" s="855"/>
      <c r="I21" s="855"/>
      <c r="J21" s="709">
        <f t="shared" si="3"/>
        <v>8</v>
      </c>
      <c r="K21" s="790">
        <f t="shared" si="4"/>
        <v>280</v>
      </c>
      <c r="L21" s="700"/>
    </row>
    <row r="22" spans="2:14" s="72" customFormat="1" ht="19.5" customHeight="1">
      <c r="B22" s="758" t="s">
        <v>359</v>
      </c>
      <c r="C22" s="756"/>
      <c r="D22" s="756"/>
      <c r="E22" s="756"/>
      <c r="F22" s="756"/>
      <c r="G22" s="756"/>
      <c r="H22" s="756"/>
      <c r="I22" s="756"/>
      <c r="J22" s="756"/>
      <c r="K22" s="756"/>
      <c r="L22" s="757"/>
      <c r="N22" s="739"/>
    </row>
    <row r="23" spans="2:14" s="72" customFormat="1" ht="14.1" customHeight="1">
      <c r="B23" s="735">
        <v>1</v>
      </c>
      <c r="C23" s="733" t="s">
        <v>236</v>
      </c>
      <c r="D23" s="335">
        <v>4</v>
      </c>
      <c r="E23" s="336">
        <v>4</v>
      </c>
      <c r="F23" s="337"/>
      <c r="G23" s="337"/>
      <c r="H23" s="854"/>
      <c r="I23" s="854"/>
      <c r="J23" s="776">
        <f t="shared" ref="J23:J34" si="5">SUM(D23:I23)</f>
        <v>8</v>
      </c>
      <c r="K23" s="755">
        <f t="shared" ref="K23:K34" si="6">D23*$D$8+E23*$E$8+I23*$I$8+F23*$F$8</f>
        <v>280</v>
      </c>
      <c r="L23" s="338"/>
    </row>
    <row r="24" spans="2:14" s="72" customFormat="1" ht="14.1" customHeight="1">
      <c r="B24" s="736">
        <v>2</v>
      </c>
      <c r="C24" s="732" t="s">
        <v>237</v>
      </c>
      <c r="D24" s="335">
        <v>4</v>
      </c>
      <c r="E24" s="336">
        <v>4</v>
      </c>
      <c r="F24" s="337"/>
      <c r="G24" s="337"/>
      <c r="H24" s="854"/>
      <c r="I24" s="854"/>
      <c r="J24" s="709">
        <f t="shared" si="5"/>
        <v>8</v>
      </c>
      <c r="K24" s="710">
        <f t="shared" si="6"/>
        <v>280</v>
      </c>
      <c r="L24" s="338"/>
    </row>
    <row r="25" spans="2:14" s="72" customFormat="1" ht="14.1" customHeight="1">
      <c r="B25" s="736">
        <v>3</v>
      </c>
      <c r="C25" s="732" t="s">
        <v>388</v>
      </c>
      <c r="D25" s="335">
        <v>4</v>
      </c>
      <c r="E25" s="336">
        <v>2</v>
      </c>
      <c r="F25" s="337"/>
      <c r="G25" s="337"/>
      <c r="H25" s="854"/>
      <c r="I25" s="854"/>
      <c r="J25" s="709">
        <f t="shared" si="5"/>
        <v>6</v>
      </c>
      <c r="K25" s="710">
        <f t="shared" si="6"/>
        <v>210</v>
      </c>
      <c r="L25" s="338"/>
    </row>
    <row r="26" spans="2:14" s="72" customFormat="1" ht="14.1" customHeight="1">
      <c r="B26" s="736">
        <v>4</v>
      </c>
      <c r="C26" s="732" t="s">
        <v>386</v>
      </c>
      <c r="D26" s="335">
        <v>2</v>
      </c>
      <c r="E26" s="336">
        <v>2</v>
      </c>
      <c r="F26" s="337"/>
      <c r="G26" s="337"/>
      <c r="H26" s="854"/>
      <c r="I26" s="854"/>
      <c r="J26" s="709">
        <f t="shared" si="5"/>
        <v>4</v>
      </c>
      <c r="K26" s="710">
        <f t="shared" si="6"/>
        <v>140</v>
      </c>
      <c r="L26" s="338"/>
    </row>
    <row r="27" spans="2:14" s="72" customFormat="1" ht="14.1" customHeight="1">
      <c r="B27" s="736">
        <v>5</v>
      </c>
      <c r="C27" s="732" t="s">
        <v>238</v>
      </c>
      <c r="D27" s="335">
        <v>2</v>
      </c>
      <c r="E27" s="336">
        <v>2</v>
      </c>
      <c r="F27" s="337">
        <v>2</v>
      </c>
      <c r="G27" s="337"/>
      <c r="H27" s="854"/>
      <c r="I27" s="854"/>
      <c r="J27" s="709">
        <f t="shared" si="5"/>
        <v>6</v>
      </c>
      <c r="K27" s="710">
        <f t="shared" si="6"/>
        <v>210</v>
      </c>
      <c r="L27" s="338"/>
    </row>
    <row r="28" spans="2:14" s="72" customFormat="1" ht="14.1" customHeight="1">
      <c r="B28" s="736">
        <v>6</v>
      </c>
      <c r="C28" s="732" t="s">
        <v>357</v>
      </c>
      <c r="D28" s="335"/>
      <c r="E28" s="336">
        <v>3</v>
      </c>
      <c r="F28" s="337"/>
      <c r="G28" s="337">
        <v>3</v>
      </c>
      <c r="H28" s="854"/>
      <c r="I28" s="854"/>
      <c r="J28" s="709">
        <f t="shared" si="5"/>
        <v>6</v>
      </c>
      <c r="K28" s="710">
        <f t="shared" si="6"/>
        <v>105</v>
      </c>
      <c r="L28" s="338"/>
    </row>
    <row r="29" spans="2:14" s="72" customFormat="1" ht="14.1" customHeight="1">
      <c r="B29" s="736">
        <v>7</v>
      </c>
      <c r="C29" s="732" t="s">
        <v>398</v>
      </c>
      <c r="D29" s="335"/>
      <c r="E29" s="336"/>
      <c r="F29" s="337"/>
      <c r="G29" s="337"/>
      <c r="H29" s="854"/>
      <c r="I29" s="854"/>
      <c r="J29" s="709">
        <f t="shared" si="5"/>
        <v>0</v>
      </c>
      <c r="K29" s="710">
        <f t="shared" si="6"/>
        <v>0</v>
      </c>
      <c r="L29" s="338"/>
      <c r="N29" s="739"/>
    </row>
    <row r="30" spans="2:14" s="72" customFormat="1" ht="14.1" customHeight="1">
      <c r="B30" s="736">
        <v>8</v>
      </c>
      <c r="C30" s="732" t="s">
        <v>385</v>
      </c>
      <c r="D30" s="335">
        <v>3</v>
      </c>
      <c r="E30" s="336">
        <v>2</v>
      </c>
      <c r="F30" s="337">
        <v>2</v>
      </c>
      <c r="G30" s="337">
        <v>1</v>
      </c>
      <c r="H30" s="854"/>
      <c r="I30" s="854"/>
      <c r="J30" s="709">
        <f t="shared" si="5"/>
        <v>8</v>
      </c>
      <c r="K30" s="710">
        <f t="shared" si="6"/>
        <v>245</v>
      </c>
      <c r="L30" s="338"/>
    </row>
    <row r="31" spans="2:14" s="72" customFormat="1" ht="14.1" customHeight="1">
      <c r="B31" s="736">
        <v>9</v>
      </c>
      <c r="C31" s="732" t="s">
        <v>389</v>
      </c>
      <c r="D31" s="335">
        <v>2</v>
      </c>
      <c r="E31" s="336"/>
      <c r="F31" s="337"/>
      <c r="G31" s="337"/>
      <c r="H31" s="854"/>
      <c r="I31" s="854"/>
      <c r="J31" s="709">
        <f t="shared" si="5"/>
        <v>2</v>
      </c>
      <c r="K31" s="710">
        <f t="shared" si="6"/>
        <v>70</v>
      </c>
      <c r="L31" s="338"/>
    </row>
    <row r="32" spans="2:14" s="72" customFormat="1" ht="14.1" customHeight="1">
      <c r="B32" s="736">
        <v>10</v>
      </c>
      <c r="C32" s="732" t="s">
        <v>394</v>
      </c>
      <c r="D32" s="335"/>
      <c r="E32" s="336">
        <v>2</v>
      </c>
      <c r="F32" s="337">
        <v>2</v>
      </c>
      <c r="G32" s="337"/>
      <c r="H32" s="854"/>
      <c r="I32" s="854"/>
      <c r="J32" s="709">
        <f t="shared" si="5"/>
        <v>4</v>
      </c>
      <c r="K32" s="710">
        <f t="shared" si="6"/>
        <v>140</v>
      </c>
      <c r="L32" s="338"/>
    </row>
    <row r="33" spans="2:12" s="72" customFormat="1" ht="14.1" customHeight="1">
      <c r="B33" s="736">
        <v>11</v>
      </c>
      <c r="C33" s="732" t="s">
        <v>408</v>
      </c>
      <c r="D33" s="335"/>
      <c r="E33" s="336"/>
      <c r="F33" s="337">
        <v>2</v>
      </c>
      <c r="G33" s="337"/>
      <c r="H33" s="854"/>
      <c r="I33" s="854"/>
      <c r="J33" s="709">
        <f t="shared" si="5"/>
        <v>2</v>
      </c>
      <c r="K33" s="710">
        <f t="shared" si="6"/>
        <v>70</v>
      </c>
      <c r="L33" s="338"/>
    </row>
    <row r="34" spans="2:12" s="72" customFormat="1" ht="14.1" customHeight="1">
      <c r="B34" s="737">
        <v>12</v>
      </c>
      <c r="C34" s="738"/>
      <c r="D34" s="361"/>
      <c r="E34" s="362"/>
      <c r="F34" s="363"/>
      <c r="G34" s="363"/>
      <c r="H34" s="856"/>
      <c r="I34" s="856"/>
      <c r="J34" s="775">
        <f t="shared" si="5"/>
        <v>0</v>
      </c>
      <c r="K34" s="791">
        <f t="shared" si="6"/>
        <v>0</v>
      </c>
      <c r="L34" s="513"/>
    </row>
    <row r="35" spans="2:12" ht="27.75" customHeight="1">
      <c r="B35" s="356"/>
      <c r="C35" s="740" t="s">
        <v>360</v>
      </c>
      <c r="D35" s="358"/>
      <c r="E35" s="358"/>
      <c r="F35" s="358"/>
      <c r="G35" s="358"/>
      <c r="H35" s="358"/>
      <c r="I35" s="358"/>
      <c r="J35" s="551"/>
      <c r="K35" s="359"/>
      <c r="L35" s="360"/>
    </row>
    <row r="36" spans="2:12" ht="14.1" customHeight="1">
      <c r="B36" s="767">
        <v>1</v>
      </c>
      <c r="C36" s="771"/>
      <c r="D36" s="527"/>
      <c r="E36" s="197"/>
      <c r="F36" s="198"/>
      <c r="G36" s="198"/>
      <c r="H36" s="853"/>
      <c r="I36" s="853"/>
      <c r="J36" s="754">
        <f t="shared" ref="J36:J45" si="7">SUM(D36:I36)</f>
        <v>0</v>
      </c>
      <c r="K36" s="755">
        <f t="shared" ref="K36:K45" si="8">D36*$D$8+E36*$E$8+I36*$I$8+F36*$F$8</f>
        <v>0</v>
      </c>
      <c r="L36" s="349"/>
    </row>
    <row r="37" spans="2:12" ht="14.1" customHeight="1">
      <c r="B37" s="735">
        <v>2</v>
      </c>
      <c r="C37" s="772"/>
      <c r="D37" s="528"/>
      <c r="E37" s="336"/>
      <c r="F37" s="337"/>
      <c r="G37" s="337"/>
      <c r="H37" s="854"/>
      <c r="I37" s="854"/>
      <c r="J37" s="709">
        <f t="shared" si="7"/>
        <v>0</v>
      </c>
      <c r="K37" s="710">
        <f t="shared" si="8"/>
        <v>0</v>
      </c>
      <c r="L37" s="526"/>
    </row>
    <row r="38" spans="2:12" ht="14.1" customHeight="1">
      <c r="B38" s="735">
        <v>3</v>
      </c>
      <c r="C38" s="772"/>
      <c r="D38" s="528"/>
      <c r="E38" s="336"/>
      <c r="F38" s="337"/>
      <c r="G38" s="337"/>
      <c r="H38" s="854"/>
      <c r="I38" s="854"/>
      <c r="J38" s="709">
        <f t="shared" si="7"/>
        <v>0</v>
      </c>
      <c r="K38" s="710">
        <f t="shared" si="8"/>
        <v>0</v>
      </c>
      <c r="L38" s="526"/>
    </row>
    <row r="39" spans="2:12" ht="14.1" customHeight="1">
      <c r="B39" s="735">
        <v>4</v>
      </c>
      <c r="C39" s="772"/>
      <c r="D39" s="528"/>
      <c r="E39" s="336"/>
      <c r="F39" s="337"/>
      <c r="G39" s="337"/>
      <c r="H39" s="854"/>
      <c r="I39" s="854"/>
      <c r="J39" s="709">
        <f t="shared" si="7"/>
        <v>0</v>
      </c>
      <c r="K39" s="710">
        <f t="shared" si="8"/>
        <v>0</v>
      </c>
      <c r="L39" s="526"/>
    </row>
    <row r="40" spans="2:12" ht="14.1" customHeight="1">
      <c r="B40" s="735">
        <v>5</v>
      </c>
      <c r="C40" s="772"/>
      <c r="D40" s="528"/>
      <c r="E40" s="336"/>
      <c r="F40" s="337"/>
      <c r="G40" s="337"/>
      <c r="H40" s="854"/>
      <c r="I40" s="854"/>
      <c r="J40" s="709">
        <f t="shared" si="7"/>
        <v>0</v>
      </c>
      <c r="K40" s="710">
        <f t="shared" si="8"/>
        <v>0</v>
      </c>
      <c r="L40" s="526"/>
    </row>
    <row r="41" spans="2:12" ht="14.1" customHeight="1">
      <c r="B41" s="735">
        <v>6</v>
      </c>
      <c r="C41" s="772"/>
      <c r="D41" s="528"/>
      <c r="E41" s="336"/>
      <c r="F41" s="337"/>
      <c r="G41" s="337"/>
      <c r="H41" s="854"/>
      <c r="I41" s="854"/>
      <c r="J41" s="709">
        <f t="shared" si="7"/>
        <v>0</v>
      </c>
      <c r="K41" s="710">
        <f t="shared" si="8"/>
        <v>0</v>
      </c>
      <c r="L41" s="526"/>
    </row>
    <row r="42" spans="2:12" ht="14.1" customHeight="1">
      <c r="B42" s="735">
        <v>7</v>
      </c>
      <c r="C42" s="772"/>
      <c r="D42" s="528"/>
      <c r="E42" s="336"/>
      <c r="F42" s="337"/>
      <c r="G42" s="337"/>
      <c r="H42" s="854"/>
      <c r="I42" s="854"/>
      <c r="J42" s="709">
        <f t="shared" si="7"/>
        <v>0</v>
      </c>
      <c r="K42" s="710">
        <f t="shared" si="8"/>
        <v>0</v>
      </c>
      <c r="L42" s="526"/>
    </row>
    <row r="43" spans="2:12" ht="14.1" customHeight="1">
      <c r="B43" s="735">
        <v>8</v>
      </c>
      <c r="C43" s="772"/>
      <c r="D43" s="528"/>
      <c r="E43" s="336"/>
      <c r="F43" s="337"/>
      <c r="G43" s="337"/>
      <c r="H43" s="854"/>
      <c r="I43" s="854"/>
      <c r="J43" s="709">
        <f t="shared" si="7"/>
        <v>0</v>
      </c>
      <c r="K43" s="710">
        <f t="shared" si="8"/>
        <v>0</v>
      </c>
      <c r="L43" s="526"/>
    </row>
    <row r="44" spans="2:12" ht="14.1" customHeight="1">
      <c r="B44" s="735">
        <v>9</v>
      </c>
      <c r="C44" s="772"/>
      <c r="D44" s="529"/>
      <c r="E44" s="195"/>
      <c r="F44" s="196"/>
      <c r="G44" s="196"/>
      <c r="H44" s="857"/>
      <c r="I44" s="857"/>
      <c r="J44" s="709">
        <f t="shared" si="7"/>
        <v>0</v>
      </c>
      <c r="K44" s="710">
        <f t="shared" si="8"/>
        <v>0</v>
      </c>
      <c r="L44" s="205"/>
    </row>
    <row r="45" spans="2:12" ht="14.1" customHeight="1" thickBot="1">
      <c r="B45" s="708">
        <v>10</v>
      </c>
      <c r="C45" s="773"/>
      <c r="D45" s="202"/>
      <c r="E45" s="200"/>
      <c r="F45" s="201"/>
      <c r="G45" s="201"/>
      <c r="H45" s="858"/>
      <c r="I45" s="858"/>
      <c r="J45" s="789">
        <f t="shared" si="7"/>
        <v>0</v>
      </c>
      <c r="K45" s="777">
        <f t="shared" si="8"/>
        <v>0</v>
      </c>
      <c r="L45" s="214"/>
    </row>
    <row r="46" spans="2:12" ht="18.75">
      <c r="B46" s="852" t="s">
        <v>411</v>
      </c>
      <c r="C46" s="1457" t="s">
        <v>412</v>
      </c>
      <c r="D46" s="1458"/>
      <c r="E46" s="1458"/>
      <c r="F46" s="851"/>
      <c r="G46" s="851"/>
      <c r="H46" s="851"/>
    </row>
    <row r="47" spans="2:12">
      <c r="C47" s="1459"/>
      <c r="D47" s="1460"/>
      <c r="E47" s="1460"/>
      <c r="F47" s="850"/>
      <c r="G47" s="850"/>
      <c r="H47" s="850"/>
    </row>
    <row r="48" spans="2:12">
      <c r="C48" s="1461"/>
      <c r="D48" s="1460"/>
      <c r="E48" s="1460"/>
      <c r="F48" s="850"/>
      <c r="G48" s="850"/>
      <c r="H48" s="850"/>
    </row>
    <row r="49" spans="3:8">
      <c r="C49" s="7"/>
      <c r="D49" s="8"/>
      <c r="E49" s="8"/>
      <c r="F49" s="8"/>
      <c r="G49" s="8"/>
      <c r="H49" s="8"/>
    </row>
    <row r="50" spans="3:8">
      <c r="C50" s="4"/>
      <c r="D50" s="5"/>
      <c r="E50" s="5"/>
      <c r="F50" s="5"/>
      <c r="G50" s="5"/>
      <c r="H50" s="5"/>
    </row>
    <row r="51" spans="3:8">
      <c r="C51" s="4"/>
      <c r="D51" s="5"/>
      <c r="E51" s="5"/>
      <c r="F51" s="5"/>
      <c r="G51" s="5"/>
      <c r="H51" s="5"/>
    </row>
    <row r="52" spans="3:8">
      <c r="C52" s="4"/>
      <c r="D52" s="5"/>
      <c r="E52" s="5"/>
      <c r="F52" s="5"/>
      <c r="G52" s="5"/>
      <c r="H52" s="5"/>
    </row>
    <row r="53" spans="3:8">
      <c r="C53" s="6"/>
      <c r="D53" s="6"/>
      <c r="E53" s="6"/>
      <c r="F53" s="6"/>
      <c r="G53" s="6"/>
      <c r="H53" s="6"/>
    </row>
  </sheetData>
  <sheetProtection algorithmName="SHA-512" hashValue="/Ft63J672HqSdPcPwsE2A6jIMrRm7uKWGEMjn5DA0HvCQSE8LrStD80lABV4h9uINLjHioTDYnzoNuKrkRhvog==" saltValue="UsaSndYivM4hsqIvKOHYAg==" spinCount="100000" sheet="1" objects="1" scenarios="1"/>
  <mergeCells count="10">
    <mergeCell ref="C46:E46"/>
    <mergeCell ref="C47:E47"/>
    <mergeCell ref="C48:E48"/>
    <mergeCell ref="B3:L3"/>
    <mergeCell ref="B6:C9"/>
    <mergeCell ref="J6:J9"/>
    <mergeCell ref="K6:K9"/>
    <mergeCell ref="L6:L9"/>
    <mergeCell ref="D7:I7"/>
    <mergeCell ref="D9:I9"/>
  </mergeCells>
  <printOptions horizontalCentered="1"/>
  <pageMargins left="0.94488188976377963" right="0.39370078740157483" top="0.9055118110236221" bottom="0.70866141732283472" header="0.51181102362204722" footer="0.51181102362204722"/>
  <pageSetup paperSize="9" scale="80" orientation="portrait" verticalDpi="4294967293" r:id="rId1"/>
  <headerFooter alignWithMargins="0">
    <oddFooter xml:space="preserve">&amp;C&amp;6Organizacja roku szkolnego 2011/12 szkoły &amp;F Strona &amp;P&amp;8 </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D00-000000000000}">
          <x14:formula1>
            <xm:f>słownik!$A$2:$A$49</xm:f>
          </x14:formula1>
          <xm:sqref>C23:C34 C36:C45</xm:sqref>
        </x14:dataValidation>
      </x14:dataValidations>
    </ext>
  </extLst>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FFC000"/>
    <pageSetUpPr fitToPage="1"/>
  </sheetPr>
  <dimension ref="B1:J57"/>
  <sheetViews>
    <sheetView showGridLines="0" topLeftCell="A15" zoomScaleSheetLayoutView="100" workbookViewId="0">
      <selection activeCell="L21" sqref="L21"/>
    </sheetView>
  </sheetViews>
  <sheetFormatPr defaultColWidth="9.28515625" defaultRowHeight="12.75"/>
  <cols>
    <col min="1" max="1" width="4.5703125" style="3" customWidth="1"/>
    <col min="2" max="2" width="4.42578125" style="3" customWidth="1"/>
    <col min="3" max="3" width="43" style="3" customWidth="1"/>
    <col min="4" max="7" width="5.7109375" style="3" customWidth="1"/>
    <col min="8" max="8" width="9" style="3" customWidth="1"/>
    <col min="9" max="9" width="9.28515625" style="3"/>
    <col min="10" max="10" width="11.85546875" style="3" customWidth="1"/>
    <col min="11" max="11" width="9.28515625" style="3"/>
    <col min="12" max="12" width="23.5703125" style="3" customWidth="1"/>
    <col min="13" max="16384" width="9.28515625" style="3"/>
  </cols>
  <sheetData>
    <row r="1" spans="2:10" ht="18">
      <c r="B1" s="207"/>
      <c r="C1" s="208" t="str">
        <f>wizyt!C3</f>
        <v>?</v>
      </c>
      <c r="D1" s="209"/>
      <c r="E1" s="209"/>
      <c r="F1" s="210"/>
    </row>
    <row r="2" spans="2:10" ht="20.25">
      <c r="B2" s="210"/>
      <c r="E2" s="211"/>
      <c r="F2" s="210"/>
      <c r="H2" s="475" t="s">
        <v>94</v>
      </c>
      <c r="I2" s="250" t="str">
        <f>wizyt!H3</f>
        <v>2021/2022</v>
      </c>
    </row>
    <row r="3" spans="2:10" ht="18.75" customHeight="1">
      <c r="B3" s="1462" t="str">
        <f>wizyt!B6</f>
        <v>???</v>
      </c>
      <c r="C3" s="1463"/>
      <c r="D3" s="1463"/>
      <c r="E3" s="1463"/>
      <c r="F3" s="1463"/>
      <c r="G3" s="1463"/>
      <c r="H3" s="1463"/>
      <c r="I3" s="1463"/>
      <c r="J3" s="1463"/>
    </row>
    <row r="4" spans="2:10" ht="10.5" customHeight="1" thickBot="1">
      <c r="B4" s="366"/>
      <c r="C4" s="212"/>
      <c r="D4" s="213"/>
      <c r="E4" s="213"/>
      <c r="F4" s="210"/>
    </row>
    <row r="5" spans="2:10" ht="12.75" customHeight="1">
      <c r="B5" s="1464" t="s">
        <v>171</v>
      </c>
      <c r="C5" s="1465"/>
      <c r="D5" s="509" t="s">
        <v>4</v>
      </c>
      <c r="E5" s="510" t="s">
        <v>5</v>
      </c>
      <c r="F5" s="511" t="s">
        <v>6</v>
      </c>
      <c r="G5" s="512" t="s">
        <v>7</v>
      </c>
      <c r="H5" s="1470" t="s">
        <v>181</v>
      </c>
      <c r="I5" s="1473" t="s">
        <v>182</v>
      </c>
      <c r="J5" s="1476" t="s">
        <v>58</v>
      </c>
    </row>
    <row r="6" spans="2:10" ht="12.75" customHeight="1">
      <c r="B6" s="1466"/>
      <c r="C6" s="1467"/>
      <c r="D6" s="1479" t="s">
        <v>381</v>
      </c>
      <c r="E6" s="1480"/>
      <c r="F6" s="1480"/>
      <c r="G6" s="1481"/>
      <c r="H6" s="1471"/>
      <c r="I6" s="1474"/>
      <c r="J6" s="1477"/>
    </row>
    <row r="7" spans="2:10" ht="12.75" customHeight="1">
      <c r="B7" s="1466"/>
      <c r="C7" s="1467"/>
      <c r="D7" s="351">
        <v>35</v>
      </c>
      <c r="E7" s="339">
        <v>35</v>
      </c>
      <c r="F7" s="339">
        <v>35</v>
      </c>
      <c r="G7" s="368">
        <v>30</v>
      </c>
      <c r="H7" s="1471"/>
      <c r="I7" s="1474"/>
      <c r="J7" s="1477"/>
    </row>
    <row r="8" spans="2:10" ht="16.5" customHeight="1" thickBot="1">
      <c r="B8" s="1468"/>
      <c r="C8" s="1469"/>
      <c r="D8" s="1482" t="s">
        <v>184</v>
      </c>
      <c r="E8" s="1483"/>
      <c r="F8" s="1483"/>
      <c r="G8" s="1484"/>
      <c r="H8" s="1472"/>
      <c r="I8" s="1475"/>
      <c r="J8" s="1478"/>
    </row>
    <row r="9" spans="2:10" ht="27" customHeight="1" thickBot="1">
      <c r="B9" s="316"/>
      <c r="C9" s="317" t="s">
        <v>155</v>
      </c>
      <c r="D9" s="318">
        <f>D11+D10</f>
        <v>41</v>
      </c>
      <c r="E9" s="319">
        <f>E11+E10</f>
        <v>41</v>
      </c>
      <c r="F9" s="319">
        <f>F11+F10</f>
        <v>33</v>
      </c>
      <c r="G9" s="369">
        <f>G11+G10</f>
        <v>20</v>
      </c>
      <c r="H9" s="320">
        <f>SUM(D9:G9)</f>
        <v>135</v>
      </c>
      <c r="I9" s="321">
        <f>SUM(I10:I11)</f>
        <v>4625</v>
      </c>
      <c r="J9" s="322"/>
    </row>
    <row r="10" spans="2:10" ht="23.25" customHeight="1">
      <c r="B10" s="323"/>
      <c r="C10" s="354" t="s">
        <v>154</v>
      </c>
      <c r="D10" s="781">
        <f>SUM(D13:D35)</f>
        <v>41</v>
      </c>
      <c r="E10" s="782">
        <f>SUM(E13:E35)</f>
        <v>41</v>
      </c>
      <c r="F10" s="782">
        <f>SUM(F13:F35)</f>
        <v>33</v>
      </c>
      <c r="G10" s="783">
        <f>SUM(G13:G35)</f>
        <v>20</v>
      </c>
      <c r="H10" s="340">
        <f>SUM(D10:G10)</f>
        <v>135</v>
      </c>
      <c r="I10" s="353">
        <f>D10*$D$7+E10*$E$7+F10*$F$7+G10*$G$7</f>
        <v>4625</v>
      </c>
      <c r="J10" s="325"/>
    </row>
    <row r="11" spans="2:10" ht="21" customHeight="1">
      <c r="B11" s="326"/>
      <c r="C11" s="355" t="s">
        <v>360</v>
      </c>
      <c r="D11" s="327">
        <f>SUM(D37:D49)</f>
        <v>0</v>
      </c>
      <c r="E11" s="328">
        <f>SUM(E37:E49)</f>
        <v>0</v>
      </c>
      <c r="F11" s="328">
        <f>SUM(F37:F49)</f>
        <v>0</v>
      </c>
      <c r="G11" s="367">
        <f>SUM(G37:G49)</f>
        <v>0</v>
      </c>
      <c r="H11" s="329">
        <f>SUM(D11:G11)</f>
        <v>0</v>
      </c>
      <c r="I11" s="352">
        <f>D11*$D$7+E11*$E$7+F11*$F$7+G11*$G$7</f>
        <v>0</v>
      </c>
      <c r="J11" s="330"/>
    </row>
    <row r="12" spans="2:10" ht="19.5" customHeight="1">
      <c r="B12" s="331"/>
      <c r="C12" s="744" t="s">
        <v>170</v>
      </c>
      <c r="D12" s="332"/>
      <c r="E12" s="332"/>
      <c r="F12" s="332"/>
      <c r="G12" s="332"/>
      <c r="H12" s="332"/>
      <c r="I12" s="333"/>
      <c r="J12" s="334"/>
    </row>
    <row r="13" spans="2:10" s="72" customFormat="1" ht="14.1" customHeight="1">
      <c r="B13" s="767">
        <v>1</v>
      </c>
      <c r="C13" s="769" t="s">
        <v>345</v>
      </c>
      <c r="D13" s="199">
        <v>2</v>
      </c>
      <c r="E13" s="197">
        <v>2</v>
      </c>
      <c r="F13" s="197">
        <v>2</v>
      </c>
      <c r="G13" s="198">
        <v>2</v>
      </c>
      <c r="H13" s="550">
        <f>SUM(D13:G13)/2</f>
        <v>4</v>
      </c>
      <c r="I13" s="365">
        <f>D13*$D$7+E13*$E$7+F13*$F$7+G13*$G$7</f>
        <v>270</v>
      </c>
      <c r="J13" s="206"/>
    </row>
    <row r="14" spans="2:10" s="72" customFormat="1" ht="14.1" customHeight="1">
      <c r="B14" s="736">
        <v>2</v>
      </c>
      <c r="C14" s="770" t="s">
        <v>344</v>
      </c>
      <c r="D14" s="335">
        <v>9</v>
      </c>
      <c r="E14" s="336">
        <v>9</v>
      </c>
      <c r="F14" s="336">
        <v>9</v>
      </c>
      <c r="G14" s="337">
        <v>9</v>
      </c>
      <c r="H14" s="203">
        <f t="shared" ref="H14:H49" si="0">SUM(D14:G14)/2</f>
        <v>18</v>
      </c>
      <c r="I14" s="341">
        <f t="shared" ref="I14:I24" si="1">D14*$D$7+E14*$E$7+F14*$F$7+G14*$G$7</f>
        <v>1215</v>
      </c>
      <c r="J14" s="338"/>
    </row>
    <row r="15" spans="2:10" s="72" customFormat="1" ht="14.1" customHeight="1">
      <c r="B15" s="736">
        <v>3</v>
      </c>
      <c r="C15" s="770" t="s">
        <v>235</v>
      </c>
      <c r="D15" s="335">
        <v>1</v>
      </c>
      <c r="E15" s="336">
        <v>1</v>
      </c>
      <c r="F15" s="336">
        <v>2</v>
      </c>
      <c r="G15" s="337">
        <v>2</v>
      </c>
      <c r="H15" s="203">
        <f t="shared" si="0"/>
        <v>3</v>
      </c>
      <c r="I15" s="341">
        <f t="shared" si="1"/>
        <v>200</v>
      </c>
      <c r="J15" s="338"/>
    </row>
    <row r="16" spans="2:10" s="72" customFormat="1" ht="14.1" customHeight="1">
      <c r="B16" s="736">
        <v>4</v>
      </c>
      <c r="C16" s="770" t="s">
        <v>396</v>
      </c>
      <c r="D16" s="335">
        <v>3</v>
      </c>
      <c r="E16" s="336">
        <v>2</v>
      </c>
      <c r="F16" s="336">
        <v>2</v>
      </c>
      <c r="G16" s="337"/>
      <c r="H16" s="203">
        <f t="shared" si="0"/>
        <v>3.5</v>
      </c>
      <c r="I16" s="341">
        <f t="shared" si="1"/>
        <v>245</v>
      </c>
      <c r="J16" s="338"/>
    </row>
    <row r="17" spans="2:10" s="72" customFormat="1" ht="14.1" customHeight="1">
      <c r="B17" s="736">
        <v>5</v>
      </c>
      <c r="C17" s="770" t="s">
        <v>385</v>
      </c>
      <c r="D17" s="335">
        <v>2</v>
      </c>
      <c r="E17" s="336">
        <v>2</v>
      </c>
      <c r="F17" s="336">
        <v>2</v>
      </c>
      <c r="G17" s="337">
        <v>1</v>
      </c>
      <c r="H17" s="203">
        <f t="shared" si="0"/>
        <v>3.5</v>
      </c>
      <c r="I17" s="341">
        <f t="shared" si="1"/>
        <v>240</v>
      </c>
      <c r="J17" s="338"/>
    </row>
    <row r="18" spans="2:10" s="72" customFormat="1" ht="14.1" customHeight="1">
      <c r="B18" s="736">
        <v>6</v>
      </c>
      <c r="C18" s="770" t="s">
        <v>236</v>
      </c>
      <c r="D18" s="335">
        <v>2</v>
      </c>
      <c r="E18" s="336">
        <v>2</v>
      </c>
      <c r="F18" s="336"/>
      <c r="G18" s="337"/>
      <c r="H18" s="203">
        <f t="shared" si="0"/>
        <v>2</v>
      </c>
      <c r="I18" s="341">
        <f>D18*$D$7+E18*$E$7+F18*$F$7+G18*$G$7</f>
        <v>140</v>
      </c>
      <c r="J18" s="338"/>
    </row>
    <row r="19" spans="2:10" s="72" customFormat="1" ht="14.1" customHeight="1">
      <c r="B19" s="707">
        <v>7</v>
      </c>
      <c r="C19" s="732" t="s">
        <v>237</v>
      </c>
      <c r="D19" s="335">
        <v>3</v>
      </c>
      <c r="E19" s="336">
        <v>2</v>
      </c>
      <c r="F19" s="336"/>
      <c r="G19" s="337"/>
      <c r="H19" s="203">
        <f t="shared" si="0"/>
        <v>2.5</v>
      </c>
      <c r="I19" s="341">
        <f t="shared" si="1"/>
        <v>175</v>
      </c>
      <c r="J19" s="338"/>
    </row>
    <row r="20" spans="2:10" s="72" customFormat="1" ht="14.1" customHeight="1">
      <c r="B20" s="707">
        <v>8</v>
      </c>
      <c r="C20" s="732" t="s">
        <v>386</v>
      </c>
      <c r="D20" s="335">
        <v>3</v>
      </c>
      <c r="E20" s="336">
        <v>3</v>
      </c>
      <c r="F20" s="336"/>
      <c r="G20" s="337"/>
      <c r="H20" s="203">
        <f t="shared" ref="H20" si="2">SUM(D20:G20)/2</f>
        <v>3</v>
      </c>
      <c r="I20" s="341">
        <f t="shared" ref="I20" si="3">D20*$D$7+E20*$E$7+F20*$F$7+G20*$G$7</f>
        <v>210</v>
      </c>
      <c r="J20" s="338"/>
    </row>
    <row r="21" spans="2:10" s="72" customFormat="1" ht="14.1" customHeight="1">
      <c r="B21" s="707">
        <v>9</v>
      </c>
      <c r="C21" s="732" t="s">
        <v>387</v>
      </c>
      <c r="D21" s="335">
        <v>2</v>
      </c>
      <c r="E21" s="336">
        <v>2</v>
      </c>
      <c r="F21" s="336">
        <v>2</v>
      </c>
      <c r="G21" s="337"/>
      <c r="H21" s="203">
        <f t="shared" si="0"/>
        <v>3</v>
      </c>
      <c r="I21" s="341">
        <f t="shared" si="1"/>
        <v>210</v>
      </c>
      <c r="J21" s="338"/>
    </row>
    <row r="22" spans="2:10" s="72" customFormat="1" ht="14.1" customHeight="1">
      <c r="B22" s="707">
        <v>10</v>
      </c>
      <c r="C22" s="732" t="s">
        <v>238</v>
      </c>
      <c r="D22" s="335">
        <v>2</v>
      </c>
      <c r="E22" s="336">
        <v>2</v>
      </c>
      <c r="F22" s="336">
        <v>1</v>
      </c>
      <c r="G22" s="337"/>
      <c r="H22" s="203">
        <f t="shared" si="0"/>
        <v>2.5</v>
      </c>
      <c r="I22" s="341">
        <f t="shared" si="1"/>
        <v>175</v>
      </c>
      <c r="J22" s="338"/>
    </row>
    <row r="23" spans="2:10" s="72" customFormat="1" ht="14.1" customHeight="1">
      <c r="B23" s="707">
        <v>11</v>
      </c>
      <c r="C23" s="732" t="s">
        <v>388</v>
      </c>
      <c r="D23" s="335">
        <v>4</v>
      </c>
      <c r="E23" s="336">
        <v>2</v>
      </c>
      <c r="F23" s="336"/>
      <c r="G23" s="337"/>
      <c r="H23" s="203">
        <f t="shared" si="0"/>
        <v>3</v>
      </c>
      <c r="I23" s="341">
        <f t="shared" si="1"/>
        <v>210</v>
      </c>
      <c r="J23" s="338"/>
    </row>
    <row r="24" spans="2:10" s="72" customFormat="1" ht="14.1" customHeight="1">
      <c r="B24" s="707">
        <v>12</v>
      </c>
      <c r="C24" s="732" t="s">
        <v>389</v>
      </c>
      <c r="D24" s="335">
        <v>2</v>
      </c>
      <c r="E24" s="336"/>
      <c r="F24" s="336"/>
      <c r="G24" s="337"/>
      <c r="H24" s="203">
        <f t="shared" si="0"/>
        <v>1</v>
      </c>
      <c r="I24" s="341">
        <f t="shared" si="1"/>
        <v>70</v>
      </c>
      <c r="J24" s="338"/>
    </row>
    <row r="25" spans="2:10" s="72" customFormat="1" ht="14.1" customHeight="1">
      <c r="B25" s="707">
        <v>13</v>
      </c>
      <c r="C25" s="732" t="s">
        <v>390</v>
      </c>
      <c r="D25" s="335"/>
      <c r="E25" s="336">
        <v>2</v>
      </c>
      <c r="F25" s="336">
        <v>2</v>
      </c>
      <c r="G25" s="337"/>
      <c r="H25" s="203">
        <f t="shared" si="0"/>
        <v>2</v>
      </c>
      <c r="I25" s="341">
        <f t="shared" ref="I25:I35" si="4">D25*$D$7+E25*$E$7+F25*$F$7+G25*$G$7</f>
        <v>140</v>
      </c>
      <c r="J25" s="338"/>
    </row>
    <row r="26" spans="2:10" s="72" customFormat="1" ht="14.1" customHeight="1">
      <c r="B26" s="707">
        <v>14</v>
      </c>
      <c r="C26" s="732" t="s">
        <v>391</v>
      </c>
      <c r="D26" s="335"/>
      <c r="E26" s="336">
        <v>3</v>
      </c>
      <c r="F26" s="336">
        <v>3</v>
      </c>
      <c r="G26" s="337">
        <v>3</v>
      </c>
      <c r="H26" s="203">
        <f>SUM(D26:G26)/2</f>
        <v>4.5</v>
      </c>
      <c r="I26" s="341">
        <f t="shared" si="4"/>
        <v>300</v>
      </c>
      <c r="J26" s="338"/>
    </row>
    <row r="27" spans="2:10" s="72" customFormat="1" ht="14.1" customHeight="1">
      <c r="B27" s="707">
        <v>15</v>
      </c>
      <c r="C27" s="732" t="s">
        <v>392</v>
      </c>
      <c r="D27" s="335"/>
      <c r="E27" s="336"/>
      <c r="F27" s="336">
        <v>2</v>
      </c>
      <c r="G27" s="337"/>
      <c r="H27" s="203">
        <f>SUM(D27:G27)/2</f>
        <v>1</v>
      </c>
      <c r="I27" s="341">
        <f t="shared" si="4"/>
        <v>70</v>
      </c>
      <c r="J27" s="338"/>
    </row>
    <row r="28" spans="2:10" s="72" customFormat="1" ht="14.1" customHeight="1">
      <c r="B28" s="707">
        <v>16</v>
      </c>
      <c r="C28" s="732" t="s">
        <v>393</v>
      </c>
      <c r="D28" s="335"/>
      <c r="E28" s="336">
        <v>2</v>
      </c>
      <c r="F28" s="336">
        <v>2</v>
      </c>
      <c r="G28" s="337"/>
      <c r="H28" s="203">
        <f>SUM(D28:G28)/2</f>
        <v>2</v>
      </c>
      <c r="I28" s="341">
        <f t="shared" si="4"/>
        <v>140</v>
      </c>
      <c r="J28" s="338"/>
    </row>
    <row r="29" spans="2:10" s="72" customFormat="1" ht="14.1" customHeight="1">
      <c r="B29" s="707">
        <v>17</v>
      </c>
      <c r="C29" s="732" t="s">
        <v>397</v>
      </c>
      <c r="D29" s="335">
        <v>2</v>
      </c>
      <c r="E29" s="336">
        <v>2</v>
      </c>
      <c r="F29" s="336">
        <v>2</v>
      </c>
      <c r="G29" s="337"/>
      <c r="H29" s="203">
        <f t="shared" ref="H29:H31" si="5">SUM(D29:G29)/2</f>
        <v>3</v>
      </c>
      <c r="I29" s="341">
        <f t="shared" ref="I29:I31" si="6">D29*$D$7+E29*$E$7+F29*$F$7+G29*$G$7</f>
        <v>210</v>
      </c>
      <c r="J29" s="338"/>
    </row>
    <row r="30" spans="2:10" s="72" customFormat="1" ht="14.1" customHeight="1">
      <c r="B30" s="707">
        <v>18</v>
      </c>
      <c r="C30" s="732" t="s">
        <v>394</v>
      </c>
      <c r="D30" s="335"/>
      <c r="E30" s="336">
        <v>2</v>
      </c>
      <c r="F30" s="336">
        <v>2</v>
      </c>
      <c r="G30" s="337"/>
      <c r="H30" s="203">
        <f t="shared" si="5"/>
        <v>2</v>
      </c>
      <c r="I30" s="341">
        <f t="shared" si="6"/>
        <v>140</v>
      </c>
      <c r="J30" s="338"/>
    </row>
    <row r="31" spans="2:10" s="72" customFormat="1" ht="14.1" customHeight="1">
      <c r="B31" s="707">
        <v>19</v>
      </c>
      <c r="C31" s="732" t="s">
        <v>357</v>
      </c>
      <c r="D31" s="335"/>
      <c r="E31" s="336"/>
      <c r="F31" s="336"/>
      <c r="G31" s="337">
        <v>3</v>
      </c>
      <c r="H31" s="203">
        <f t="shared" si="5"/>
        <v>1.5</v>
      </c>
      <c r="I31" s="341">
        <f t="shared" si="6"/>
        <v>90</v>
      </c>
      <c r="J31" s="338"/>
    </row>
    <row r="32" spans="2:10" s="72" customFormat="1" ht="14.1" customHeight="1">
      <c r="B32" s="707">
        <v>20</v>
      </c>
      <c r="C32" s="732" t="s">
        <v>353</v>
      </c>
      <c r="D32" s="335"/>
      <c r="E32" s="336">
        <v>1</v>
      </c>
      <c r="F32" s="336"/>
      <c r="G32" s="337"/>
      <c r="H32" s="203">
        <f t="shared" si="0"/>
        <v>0.5</v>
      </c>
      <c r="I32" s="341">
        <f t="shared" si="4"/>
        <v>35</v>
      </c>
      <c r="J32" s="338"/>
    </row>
    <row r="33" spans="2:10" s="72" customFormat="1" ht="14.1" customHeight="1">
      <c r="B33" s="707">
        <v>21</v>
      </c>
      <c r="C33" s="732" t="s">
        <v>395</v>
      </c>
      <c r="D33" s="335">
        <v>4</v>
      </c>
      <c r="E33" s="336"/>
      <c r="F33" s="336"/>
      <c r="G33" s="337"/>
      <c r="H33" s="203">
        <f t="shared" si="0"/>
        <v>2</v>
      </c>
      <c r="I33" s="341">
        <f t="shared" si="4"/>
        <v>140</v>
      </c>
      <c r="J33" s="338"/>
    </row>
    <row r="34" spans="2:10" s="72" customFormat="1" ht="14.1" customHeight="1">
      <c r="B34" s="707">
        <v>22</v>
      </c>
      <c r="C34" s="732"/>
      <c r="D34" s="335"/>
      <c r="E34" s="336"/>
      <c r="F34" s="336"/>
      <c r="G34" s="337"/>
      <c r="H34" s="203">
        <f t="shared" si="0"/>
        <v>0</v>
      </c>
      <c r="I34" s="341">
        <f t="shared" si="4"/>
        <v>0</v>
      </c>
      <c r="J34" s="338"/>
    </row>
    <row r="35" spans="2:10" s="72" customFormat="1" ht="14.1" customHeight="1">
      <c r="B35" s="737">
        <v>23</v>
      </c>
      <c r="C35" s="738"/>
      <c r="D35" s="361"/>
      <c r="E35" s="362"/>
      <c r="F35" s="362"/>
      <c r="G35" s="363"/>
      <c r="H35" s="364">
        <f t="shared" si="0"/>
        <v>0</v>
      </c>
      <c r="I35" s="352">
        <f t="shared" si="4"/>
        <v>0</v>
      </c>
      <c r="J35" s="513"/>
    </row>
    <row r="36" spans="2:10" ht="27.75" customHeight="1">
      <c r="B36" s="356"/>
      <c r="C36" s="357" t="s">
        <v>360</v>
      </c>
      <c r="D36" s="358"/>
      <c r="E36" s="358"/>
      <c r="F36" s="358"/>
      <c r="G36" s="358"/>
      <c r="H36" s="551"/>
      <c r="I36" s="359"/>
      <c r="J36" s="360"/>
    </row>
    <row r="37" spans="2:10" ht="14.1" customHeight="1">
      <c r="B37" s="767">
        <v>1</v>
      </c>
      <c r="C37" s="771"/>
      <c r="D37" s="527"/>
      <c r="E37" s="197"/>
      <c r="F37" s="197"/>
      <c r="G37" s="198"/>
      <c r="H37" s="550">
        <f t="shared" si="0"/>
        <v>0</v>
      </c>
      <c r="I37" s="348">
        <f>D37*$D$7+E37*$E$7+F37*$F$7+G37*$G$7</f>
        <v>0</v>
      </c>
      <c r="J37" s="349"/>
    </row>
    <row r="38" spans="2:10" ht="14.1" customHeight="1">
      <c r="B38" s="768">
        <v>2</v>
      </c>
      <c r="C38" s="772"/>
      <c r="D38" s="528"/>
      <c r="E38" s="336"/>
      <c r="F38" s="336"/>
      <c r="G38" s="337"/>
      <c r="H38" s="203">
        <f t="shared" si="0"/>
        <v>0</v>
      </c>
      <c r="I38" s="341">
        <f t="shared" ref="I38:I47" si="7">D38*$D$7+E38*$E$7+F38*$F$7+G38*$G$7</f>
        <v>0</v>
      </c>
      <c r="J38" s="526"/>
    </row>
    <row r="39" spans="2:10" ht="14.1" customHeight="1">
      <c r="B39" s="768">
        <v>3</v>
      </c>
      <c r="C39" s="772"/>
      <c r="D39" s="528"/>
      <c r="E39" s="336"/>
      <c r="F39" s="336"/>
      <c r="G39" s="337"/>
      <c r="H39" s="203">
        <f t="shared" si="0"/>
        <v>0</v>
      </c>
      <c r="I39" s="341">
        <f t="shared" si="7"/>
        <v>0</v>
      </c>
      <c r="J39" s="526"/>
    </row>
    <row r="40" spans="2:10" ht="14.1" customHeight="1">
      <c r="B40" s="768">
        <v>4</v>
      </c>
      <c r="C40" s="772"/>
      <c r="D40" s="528"/>
      <c r="E40" s="336"/>
      <c r="F40" s="336"/>
      <c r="G40" s="337"/>
      <c r="H40" s="203">
        <f>SUM(D40:G40)/2</f>
        <v>0</v>
      </c>
      <c r="I40" s="341">
        <f>D40*$D$7+E40*$E$7+F40*$F$7+G40*$G$7</f>
        <v>0</v>
      </c>
      <c r="J40" s="526"/>
    </row>
    <row r="41" spans="2:10" ht="14.1" customHeight="1">
      <c r="B41" s="768">
        <v>5</v>
      </c>
      <c r="C41" s="772"/>
      <c r="D41" s="528"/>
      <c r="E41" s="336"/>
      <c r="F41" s="336"/>
      <c r="G41" s="337"/>
      <c r="H41" s="203">
        <f>SUM(D41:G41)/2</f>
        <v>0</v>
      </c>
      <c r="I41" s="341">
        <f>D41*$D$7+E41*$E$7+F41*$F$7+G41*$G$7</f>
        <v>0</v>
      </c>
      <c r="J41" s="526"/>
    </row>
    <row r="42" spans="2:10" ht="14.1" customHeight="1">
      <c r="B42" s="768">
        <v>6</v>
      </c>
      <c r="C42" s="772"/>
      <c r="D42" s="528"/>
      <c r="E42" s="336"/>
      <c r="F42" s="336"/>
      <c r="G42" s="337"/>
      <c r="H42" s="203">
        <f>SUM(D42:G42)/2</f>
        <v>0</v>
      </c>
      <c r="I42" s="341">
        <f>D42*$D$7+E42*$E$7+F42*$F$7+G42*$G$7</f>
        <v>0</v>
      </c>
      <c r="J42" s="526"/>
    </row>
    <row r="43" spans="2:10" ht="14.1" customHeight="1">
      <c r="B43" s="768">
        <v>7</v>
      </c>
      <c r="C43" s="772"/>
      <c r="D43" s="528"/>
      <c r="E43" s="336"/>
      <c r="F43" s="336"/>
      <c r="G43" s="337"/>
      <c r="H43" s="203">
        <f t="shared" si="0"/>
        <v>0</v>
      </c>
      <c r="I43" s="341">
        <f t="shared" si="7"/>
        <v>0</v>
      </c>
      <c r="J43" s="526"/>
    </row>
    <row r="44" spans="2:10" ht="14.1" customHeight="1">
      <c r="B44" s="768">
        <v>8</v>
      </c>
      <c r="C44" s="772"/>
      <c r="D44" s="528"/>
      <c r="E44" s="336"/>
      <c r="F44" s="336"/>
      <c r="G44" s="337"/>
      <c r="H44" s="203">
        <f t="shared" si="0"/>
        <v>0</v>
      </c>
      <c r="I44" s="341">
        <f t="shared" si="7"/>
        <v>0</v>
      </c>
      <c r="J44" s="526"/>
    </row>
    <row r="45" spans="2:10" ht="14.1" customHeight="1">
      <c r="B45" s="768">
        <v>9</v>
      </c>
      <c r="C45" s="772"/>
      <c r="D45" s="528"/>
      <c r="E45" s="336"/>
      <c r="F45" s="336"/>
      <c r="G45" s="337"/>
      <c r="H45" s="203">
        <f t="shared" si="0"/>
        <v>0</v>
      </c>
      <c r="I45" s="341">
        <f t="shared" si="7"/>
        <v>0</v>
      </c>
      <c r="J45" s="526"/>
    </row>
    <row r="46" spans="2:10" ht="14.1" customHeight="1">
      <c r="B46" s="768">
        <v>10</v>
      </c>
      <c r="C46" s="772"/>
      <c r="D46" s="528"/>
      <c r="E46" s="336"/>
      <c r="F46" s="336"/>
      <c r="G46" s="337"/>
      <c r="H46" s="203">
        <f t="shared" si="0"/>
        <v>0</v>
      </c>
      <c r="I46" s="341">
        <f t="shared" si="7"/>
        <v>0</v>
      </c>
      <c r="J46" s="526"/>
    </row>
    <row r="47" spans="2:10" ht="14.1" customHeight="1">
      <c r="B47" s="768">
        <v>11</v>
      </c>
      <c r="C47" s="772"/>
      <c r="D47" s="528"/>
      <c r="E47" s="336"/>
      <c r="F47" s="336"/>
      <c r="G47" s="337"/>
      <c r="H47" s="203">
        <f t="shared" si="0"/>
        <v>0</v>
      </c>
      <c r="I47" s="341">
        <f t="shared" si="7"/>
        <v>0</v>
      </c>
      <c r="J47" s="526"/>
    </row>
    <row r="48" spans="2:10" ht="14.1" customHeight="1">
      <c r="B48" s="768">
        <v>12</v>
      </c>
      <c r="C48" s="772"/>
      <c r="D48" s="529"/>
      <c r="E48" s="195"/>
      <c r="F48" s="195"/>
      <c r="G48" s="196"/>
      <c r="H48" s="203">
        <f t="shared" si="0"/>
        <v>0</v>
      </c>
      <c r="I48" s="341">
        <f>D48*$D$7+E48*$E$7+F48*$F$7+G48*$G$7</f>
        <v>0</v>
      </c>
      <c r="J48" s="205"/>
    </row>
    <row r="49" spans="2:10" ht="14.1" customHeight="1" thickBot="1">
      <c r="B49" s="708">
        <v>13</v>
      </c>
      <c r="C49" s="773"/>
      <c r="D49" s="202"/>
      <c r="E49" s="200"/>
      <c r="F49" s="200"/>
      <c r="G49" s="201"/>
      <c r="H49" s="204">
        <f t="shared" si="0"/>
        <v>0</v>
      </c>
      <c r="I49" s="342">
        <f>D49*$D$7+E49*$E$7+F49*$F$7+G49*$G$7</f>
        <v>0</v>
      </c>
      <c r="J49" s="214"/>
    </row>
    <row r="50" spans="2:10">
      <c r="B50" s="6"/>
      <c r="C50" s="1485"/>
      <c r="D50" s="1486"/>
      <c r="E50" s="1486"/>
    </row>
    <row r="51" spans="2:10">
      <c r="C51" s="1459"/>
      <c r="D51" s="1460"/>
      <c r="E51" s="1460"/>
    </row>
    <row r="52" spans="2:10">
      <c r="C52" s="1461"/>
      <c r="D52" s="1460"/>
      <c r="E52" s="1460"/>
    </row>
    <row r="53" spans="2:10">
      <c r="C53" s="7"/>
      <c r="D53" s="8"/>
      <c r="E53" s="8"/>
    </row>
    <row r="54" spans="2:10">
      <c r="C54" s="4"/>
      <c r="D54" s="5"/>
      <c r="E54" s="5"/>
    </row>
    <row r="55" spans="2:10">
      <c r="C55" s="4"/>
      <c r="D55" s="5"/>
      <c r="E55" s="5"/>
    </row>
    <row r="56" spans="2:10">
      <c r="C56" s="4"/>
      <c r="D56" s="5"/>
      <c r="E56" s="5"/>
    </row>
    <row r="57" spans="2:10">
      <c r="C57" s="6"/>
      <c r="D57" s="6"/>
      <c r="E57" s="6"/>
    </row>
  </sheetData>
  <sheetProtection algorithmName="SHA-512" hashValue="E8S2V4FaHcx+6WFz1quIEImLiW/oReA25Eff6Awb3sSLkLPreEcS5MkLc3uybhyWZT0yV9OR/0mFlhwAyenIrg==" saltValue="TjMc+Sg81wiLwcOZnJvPqQ==" spinCount="100000" sheet="1" objects="1" scenarios="1"/>
  <mergeCells count="10">
    <mergeCell ref="B3:J3"/>
    <mergeCell ref="C52:E52"/>
    <mergeCell ref="D6:G6"/>
    <mergeCell ref="D8:G8"/>
    <mergeCell ref="C50:E50"/>
    <mergeCell ref="C51:E51"/>
    <mergeCell ref="B5:C8"/>
    <mergeCell ref="H5:H8"/>
    <mergeCell ref="I5:I8"/>
    <mergeCell ref="J5:J8"/>
  </mergeCells>
  <phoneticPr fontId="11" type="noConversion"/>
  <printOptions horizontalCentered="1"/>
  <pageMargins left="0.94488188976377963" right="0.39370078740157483" top="0.9055118110236221" bottom="0.70866141732283472" header="0.51181102362204722" footer="0.51181102362204722"/>
  <pageSetup paperSize="9" scale="89" orientation="portrait" verticalDpi="4294967293" r:id="rId1"/>
  <headerFooter alignWithMargins="0">
    <oddFooter xml:space="preserve">&amp;C&amp;6Organizacja roku szkolnego 2011/12 szkoły &amp;F Strona &amp;P&amp;8 </oddFooter>
  </headerFooter>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E00-000000000000}">
          <x14:formula1>
            <xm:f>słownik!$A$2:$A$49</xm:f>
          </x14:formula1>
          <xm:sqref>C37:C49 C13:C35</xm:sqref>
        </x14:dataValidation>
      </x14:dataValidations>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rgb="FFFFC000"/>
    <pageSetUpPr fitToPage="1"/>
  </sheetPr>
  <dimension ref="B1:L53"/>
  <sheetViews>
    <sheetView showGridLines="0" zoomScaleSheetLayoutView="100" workbookViewId="0">
      <selection activeCell="L21" sqref="L21"/>
    </sheetView>
  </sheetViews>
  <sheetFormatPr defaultColWidth="9.28515625" defaultRowHeight="12.75"/>
  <cols>
    <col min="1" max="1" width="4.5703125" style="3" customWidth="1"/>
    <col min="2" max="2" width="4.42578125" style="3" customWidth="1"/>
    <col min="3" max="3" width="43" style="3" customWidth="1"/>
    <col min="4" max="7" width="5.7109375" style="3" customWidth="1"/>
    <col min="8" max="8" width="9" style="3" customWidth="1"/>
    <col min="9" max="9" width="9.28515625" style="3"/>
    <col min="10" max="10" width="11.85546875" style="3" customWidth="1"/>
    <col min="11" max="11" width="9.28515625" style="3"/>
    <col min="12" max="12" width="23.5703125" style="3" customWidth="1"/>
    <col min="13" max="16384" width="9.28515625" style="3"/>
  </cols>
  <sheetData>
    <row r="1" spans="2:10" ht="18">
      <c r="B1" s="207"/>
      <c r="C1" s="208" t="str">
        <f>wizyt!C3</f>
        <v>?</v>
      </c>
      <c r="D1" s="209"/>
      <c r="E1" s="209"/>
      <c r="F1" s="209"/>
    </row>
    <row r="2" spans="2:10" ht="20.25">
      <c r="B2" s="210"/>
      <c r="E2" s="211"/>
      <c r="F2" s="211"/>
      <c r="H2" s="475" t="s">
        <v>94</v>
      </c>
      <c r="I2" s="250" t="str">
        <f>wizyt!H3</f>
        <v>2021/2022</v>
      </c>
    </row>
    <row r="3" spans="2:10" ht="18.75" customHeight="1">
      <c r="B3" s="1462" t="str">
        <f>wizyt!B6</f>
        <v>???</v>
      </c>
      <c r="C3" s="1463"/>
      <c r="D3" s="1463"/>
      <c r="E3" s="1463"/>
      <c r="F3" s="1463"/>
      <c r="G3" s="1463"/>
      <c r="H3" s="1463"/>
      <c r="I3" s="1463"/>
      <c r="J3" s="1463"/>
    </row>
    <row r="4" spans="2:10" ht="18.75" customHeight="1">
      <c r="B4" s="663"/>
      <c r="C4" s="664"/>
      <c r="D4" s="664"/>
      <c r="E4" s="664"/>
      <c r="F4" s="778"/>
      <c r="G4" s="664"/>
      <c r="H4" s="664"/>
      <c r="I4" s="664"/>
      <c r="J4" s="664"/>
    </row>
    <row r="5" spans="2:10" ht="19.5" customHeight="1" thickBot="1">
      <c r="B5" s="366"/>
      <c r="C5" s="212"/>
      <c r="D5" s="213"/>
      <c r="E5" s="213"/>
      <c r="F5" s="213"/>
    </row>
    <row r="6" spans="2:10" ht="12.75" customHeight="1">
      <c r="B6" s="1464" t="s">
        <v>171</v>
      </c>
      <c r="C6" s="1465"/>
      <c r="D6" s="509" t="s">
        <v>4</v>
      </c>
      <c r="E6" s="510" t="s">
        <v>5</v>
      </c>
      <c r="F6" s="787" t="s">
        <v>6</v>
      </c>
      <c r="G6" s="512" t="s">
        <v>384</v>
      </c>
      <c r="H6" s="1470" t="s">
        <v>181</v>
      </c>
      <c r="I6" s="1473" t="s">
        <v>182</v>
      </c>
      <c r="J6" s="1476" t="s">
        <v>58</v>
      </c>
    </row>
    <row r="7" spans="2:10" ht="12.75" customHeight="1">
      <c r="B7" s="1466"/>
      <c r="C7" s="1467"/>
      <c r="D7" s="1479" t="s">
        <v>382</v>
      </c>
      <c r="E7" s="1480"/>
      <c r="F7" s="1480"/>
      <c r="G7" s="1481"/>
      <c r="H7" s="1471"/>
      <c r="I7" s="1474"/>
      <c r="J7" s="1477"/>
    </row>
    <row r="8" spans="2:10" ht="12.75" customHeight="1">
      <c r="B8" s="1466"/>
      <c r="C8" s="1467"/>
      <c r="D8" s="351">
        <v>35</v>
      </c>
      <c r="E8" s="339">
        <v>35</v>
      </c>
      <c r="F8" s="788">
        <v>35</v>
      </c>
      <c r="G8" s="368">
        <v>16</v>
      </c>
      <c r="H8" s="1471"/>
      <c r="I8" s="1474"/>
      <c r="J8" s="1477"/>
    </row>
    <row r="9" spans="2:10" ht="16.5" customHeight="1" thickBot="1">
      <c r="B9" s="1468"/>
      <c r="C9" s="1469"/>
      <c r="D9" s="1482" t="s">
        <v>184</v>
      </c>
      <c r="E9" s="1483"/>
      <c r="F9" s="1483"/>
      <c r="G9" s="1484"/>
      <c r="H9" s="1472"/>
      <c r="I9" s="1475"/>
      <c r="J9" s="1478"/>
    </row>
    <row r="10" spans="2:10" ht="27" customHeight="1" thickBot="1">
      <c r="B10" s="316"/>
      <c r="C10" s="317" t="s">
        <v>155</v>
      </c>
      <c r="D10" s="318">
        <f>D12+D11</f>
        <v>42</v>
      </c>
      <c r="E10" s="319">
        <f>E12+E11</f>
        <v>42</v>
      </c>
      <c r="F10" s="319">
        <f>F12+F11</f>
        <v>39</v>
      </c>
      <c r="G10" s="369">
        <f>G12+G11</f>
        <v>0</v>
      </c>
      <c r="H10" s="746">
        <f>SUM(D10:G10)</f>
        <v>123</v>
      </c>
      <c r="I10" s="747">
        <f>SUM(I11:I12)</f>
        <v>4305</v>
      </c>
      <c r="J10" s="322"/>
    </row>
    <row r="11" spans="2:10" ht="23.25" customHeight="1">
      <c r="B11" s="323"/>
      <c r="C11" s="741" t="s">
        <v>154</v>
      </c>
      <c r="D11" s="324">
        <f>SUM(D14:D34)</f>
        <v>42</v>
      </c>
      <c r="E11" s="324">
        <f>SUM(E14:E34)</f>
        <v>42</v>
      </c>
      <c r="F11" s="324">
        <f>SUM(F14:F34)</f>
        <v>39</v>
      </c>
      <c r="G11" s="324">
        <f>SUM(G14:G34)</f>
        <v>0</v>
      </c>
      <c r="H11" s="748">
        <f>SUM(D11:G11)</f>
        <v>123</v>
      </c>
      <c r="I11" s="749">
        <f>SUM(I14:I21,I23:I34)</f>
        <v>4305</v>
      </c>
      <c r="J11" s="325"/>
    </row>
    <row r="12" spans="2:10" ht="21" customHeight="1">
      <c r="B12" s="326"/>
      <c r="C12" s="742" t="s">
        <v>360</v>
      </c>
      <c r="D12" s="327">
        <f>SUM(D36:D45)</f>
        <v>0</v>
      </c>
      <c r="E12" s="328">
        <f>SUM(E36:E45)</f>
        <v>0</v>
      </c>
      <c r="F12" s="328">
        <f>SUM(F36:F45)</f>
        <v>0</v>
      </c>
      <c r="G12" s="367">
        <f>SUM(G36:G45)</f>
        <v>0</v>
      </c>
      <c r="H12" s="750">
        <f>SUM(D12:G12)</f>
        <v>0</v>
      </c>
      <c r="I12" s="751">
        <f>SUM(I36:I45)</f>
        <v>0</v>
      </c>
      <c r="J12" s="330"/>
    </row>
    <row r="13" spans="2:10" ht="19.5" customHeight="1">
      <c r="B13" s="331"/>
      <c r="C13" s="744" t="s">
        <v>170</v>
      </c>
      <c r="D13" s="332"/>
      <c r="E13" s="332"/>
      <c r="F13" s="332"/>
      <c r="G13" s="332"/>
      <c r="H13" s="752"/>
      <c r="I13" s="753"/>
      <c r="J13" s="334"/>
    </row>
    <row r="14" spans="2:10" s="72" customFormat="1" ht="14.1" customHeight="1">
      <c r="B14" s="699">
        <v>1</v>
      </c>
      <c r="C14" s="745" t="s">
        <v>344</v>
      </c>
      <c r="D14" s="199">
        <v>9</v>
      </c>
      <c r="E14" s="197">
        <v>9</v>
      </c>
      <c r="F14" s="198">
        <v>9</v>
      </c>
      <c r="G14" s="198"/>
      <c r="H14" s="754">
        <f>SUM(D14:G14)</f>
        <v>27</v>
      </c>
      <c r="I14" s="755">
        <f>D14*$D$8+E14*$E$8+G14*$G$8+F14*$F$8</f>
        <v>945</v>
      </c>
      <c r="J14" s="206"/>
    </row>
    <row r="15" spans="2:10" s="72" customFormat="1" ht="14.1" customHeight="1">
      <c r="B15" s="698">
        <v>2</v>
      </c>
      <c r="C15" s="743" t="s">
        <v>345</v>
      </c>
      <c r="D15" s="335">
        <v>2</v>
      </c>
      <c r="E15" s="336">
        <v>3</v>
      </c>
      <c r="F15" s="337">
        <v>3</v>
      </c>
      <c r="G15" s="337"/>
      <c r="H15" s="709">
        <f>SUM(D15:G15)</f>
        <v>8</v>
      </c>
      <c r="I15" s="710">
        <f t="shared" ref="I15:I21" si="0">D15*$D$8+E15*$E$8+G15*$G$8+F15*$F$8</f>
        <v>280</v>
      </c>
      <c r="J15" s="338"/>
    </row>
    <row r="16" spans="2:10" s="72" customFormat="1" ht="14.1" customHeight="1">
      <c r="B16" s="698">
        <v>3</v>
      </c>
      <c r="C16" s="743" t="s">
        <v>346</v>
      </c>
      <c r="D16" s="335">
        <v>2</v>
      </c>
      <c r="E16" s="336">
        <v>3</v>
      </c>
      <c r="F16" s="337">
        <v>2</v>
      </c>
      <c r="G16" s="337"/>
      <c r="H16" s="709">
        <f t="shared" ref="H16:H21" si="1">SUM(D16:G16)</f>
        <v>7</v>
      </c>
      <c r="I16" s="710">
        <f t="shared" si="0"/>
        <v>245</v>
      </c>
      <c r="J16" s="338"/>
    </row>
    <row r="17" spans="2:12" s="72" customFormat="1" ht="14.1" customHeight="1">
      <c r="B17" s="698">
        <v>4</v>
      </c>
      <c r="C17" s="743" t="s">
        <v>235</v>
      </c>
      <c r="D17" s="335">
        <v>1</v>
      </c>
      <c r="E17" s="336">
        <v>2</v>
      </c>
      <c r="F17" s="337">
        <v>2</v>
      </c>
      <c r="G17" s="337"/>
      <c r="H17" s="709">
        <f t="shared" si="1"/>
        <v>5</v>
      </c>
      <c r="I17" s="710">
        <f t="shared" si="0"/>
        <v>175</v>
      </c>
      <c r="J17" s="338"/>
    </row>
    <row r="18" spans="2:12" s="72" customFormat="1" ht="14.1" customHeight="1">
      <c r="B18" s="698">
        <v>5</v>
      </c>
      <c r="C18" s="743" t="s">
        <v>349</v>
      </c>
      <c r="D18" s="335"/>
      <c r="E18" s="336"/>
      <c r="F18" s="337"/>
      <c r="G18" s="337"/>
      <c r="H18" s="709">
        <f t="shared" si="1"/>
        <v>0</v>
      </c>
      <c r="I18" s="710">
        <f t="shared" si="0"/>
        <v>0</v>
      </c>
      <c r="J18" s="338"/>
    </row>
    <row r="19" spans="2:12" s="72" customFormat="1" ht="14.1" customHeight="1">
      <c r="B19" s="698">
        <v>6</v>
      </c>
      <c r="C19" s="743" t="s">
        <v>351</v>
      </c>
      <c r="D19" s="335">
        <v>3</v>
      </c>
      <c r="E19" s="336"/>
      <c r="F19" s="337">
        <v>3</v>
      </c>
      <c r="G19" s="337"/>
      <c r="H19" s="709">
        <f t="shared" si="1"/>
        <v>6</v>
      </c>
      <c r="I19" s="710">
        <f t="shared" si="0"/>
        <v>210</v>
      </c>
      <c r="J19" s="338"/>
    </row>
    <row r="20" spans="2:12" s="72" customFormat="1" ht="14.1" customHeight="1">
      <c r="B20" s="698">
        <v>7</v>
      </c>
      <c r="C20" s="525" t="s">
        <v>353</v>
      </c>
      <c r="D20" s="335"/>
      <c r="E20" s="336">
        <v>2</v>
      </c>
      <c r="F20" s="337"/>
      <c r="G20" s="337"/>
      <c r="H20" s="709">
        <f t="shared" si="1"/>
        <v>2</v>
      </c>
      <c r="I20" s="710">
        <f t="shared" si="0"/>
        <v>70</v>
      </c>
      <c r="J20" s="338"/>
    </row>
    <row r="21" spans="2:12" s="72" customFormat="1" ht="14.1" customHeight="1">
      <c r="B21" s="706">
        <v>8</v>
      </c>
      <c r="C21" s="671" t="s">
        <v>355</v>
      </c>
      <c r="D21" s="674">
        <v>4</v>
      </c>
      <c r="E21" s="662">
        <v>2</v>
      </c>
      <c r="F21" s="670">
        <v>2</v>
      </c>
      <c r="G21" s="670"/>
      <c r="H21" s="709">
        <f t="shared" si="1"/>
        <v>8</v>
      </c>
      <c r="I21" s="790">
        <f t="shared" si="0"/>
        <v>280</v>
      </c>
      <c r="J21" s="700"/>
    </row>
    <row r="22" spans="2:12" s="72" customFormat="1" ht="19.5" customHeight="1">
      <c r="B22" s="758" t="s">
        <v>359</v>
      </c>
      <c r="C22" s="756"/>
      <c r="D22" s="756"/>
      <c r="E22" s="756"/>
      <c r="F22" s="756"/>
      <c r="G22" s="756"/>
      <c r="H22" s="756"/>
      <c r="I22" s="756"/>
      <c r="J22" s="757"/>
      <c r="L22" s="739"/>
    </row>
    <row r="23" spans="2:12" s="72" customFormat="1" ht="14.1" customHeight="1">
      <c r="B23" s="735">
        <v>1</v>
      </c>
      <c r="C23" s="733" t="s">
        <v>236</v>
      </c>
      <c r="D23" s="335">
        <v>4</v>
      </c>
      <c r="E23" s="336">
        <v>4</v>
      </c>
      <c r="F23" s="337"/>
      <c r="G23" s="337"/>
      <c r="H23" s="776">
        <f>SUM(D23:G23)</f>
        <v>8</v>
      </c>
      <c r="I23" s="755">
        <f>D23*$D$8+E23*$E$8+G23*$G$8+F23*$F$8</f>
        <v>280</v>
      </c>
      <c r="J23" s="338"/>
    </row>
    <row r="24" spans="2:12" s="72" customFormat="1" ht="14.1" customHeight="1">
      <c r="B24" s="736">
        <v>2</v>
      </c>
      <c r="C24" s="732" t="s">
        <v>237</v>
      </c>
      <c r="D24" s="335">
        <v>4</v>
      </c>
      <c r="E24" s="336">
        <v>4</v>
      </c>
      <c r="F24" s="337"/>
      <c r="G24" s="337"/>
      <c r="H24" s="709">
        <f>SUM(D24:G24)</f>
        <v>8</v>
      </c>
      <c r="I24" s="710">
        <f t="shared" ref="I24:I33" si="2">D24*$D$8+E24*$E$8+G24*$G$8+F24*$F$8</f>
        <v>280</v>
      </c>
      <c r="J24" s="338"/>
    </row>
    <row r="25" spans="2:12" s="72" customFormat="1" ht="14.1" customHeight="1">
      <c r="B25" s="736">
        <v>3</v>
      </c>
      <c r="C25" s="732" t="s">
        <v>388</v>
      </c>
      <c r="D25" s="335">
        <v>4</v>
      </c>
      <c r="E25" s="336">
        <v>2</v>
      </c>
      <c r="F25" s="337"/>
      <c r="G25" s="337"/>
      <c r="H25" s="709">
        <f t="shared" ref="H25:H28" si="3">SUM(D25:G25)</f>
        <v>6</v>
      </c>
      <c r="I25" s="710">
        <f t="shared" si="2"/>
        <v>210</v>
      </c>
      <c r="J25" s="338"/>
    </row>
    <row r="26" spans="2:12" s="72" customFormat="1" ht="14.1" customHeight="1">
      <c r="B26" s="736">
        <v>4</v>
      </c>
      <c r="C26" s="732" t="s">
        <v>386</v>
      </c>
      <c r="D26" s="335">
        <v>2</v>
      </c>
      <c r="E26" s="336">
        <v>2</v>
      </c>
      <c r="F26" s="337">
        <v>2</v>
      </c>
      <c r="G26" s="337"/>
      <c r="H26" s="709">
        <f t="shared" si="3"/>
        <v>6</v>
      </c>
      <c r="I26" s="710">
        <f t="shared" si="2"/>
        <v>210</v>
      </c>
      <c r="J26" s="338"/>
    </row>
    <row r="27" spans="2:12" s="72" customFormat="1" ht="14.1" customHeight="1">
      <c r="B27" s="736">
        <v>5</v>
      </c>
      <c r="C27" s="732" t="s">
        <v>238</v>
      </c>
      <c r="D27" s="335">
        <v>2</v>
      </c>
      <c r="E27" s="336">
        <v>2</v>
      </c>
      <c r="F27" s="337">
        <v>2</v>
      </c>
      <c r="G27" s="337"/>
      <c r="H27" s="709">
        <f t="shared" si="3"/>
        <v>6</v>
      </c>
      <c r="I27" s="710">
        <f t="shared" si="2"/>
        <v>210</v>
      </c>
      <c r="J27" s="338"/>
    </row>
    <row r="28" spans="2:12" s="72" customFormat="1" ht="14.1" customHeight="1">
      <c r="B28" s="736">
        <v>6</v>
      </c>
      <c r="C28" s="732" t="s">
        <v>357</v>
      </c>
      <c r="D28" s="335"/>
      <c r="E28" s="336">
        <v>3</v>
      </c>
      <c r="F28" s="337">
        <v>3</v>
      </c>
      <c r="G28" s="337"/>
      <c r="H28" s="709">
        <f t="shared" si="3"/>
        <v>6</v>
      </c>
      <c r="I28" s="710">
        <f t="shared" si="2"/>
        <v>210</v>
      </c>
      <c r="J28" s="338"/>
    </row>
    <row r="29" spans="2:12" s="72" customFormat="1" ht="14.1" customHeight="1">
      <c r="B29" s="736">
        <v>7</v>
      </c>
      <c r="C29" s="732" t="s">
        <v>398</v>
      </c>
      <c r="D29" s="335"/>
      <c r="E29" s="336"/>
      <c r="F29" s="337">
        <v>7</v>
      </c>
      <c r="G29" s="337"/>
      <c r="H29" s="709">
        <f t="shared" ref="H29:H34" si="4">SUM(D29:G29)</f>
        <v>7</v>
      </c>
      <c r="I29" s="710">
        <f t="shared" si="2"/>
        <v>245</v>
      </c>
      <c r="J29" s="338"/>
      <c r="L29" s="739"/>
    </row>
    <row r="30" spans="2:12" s="72" customFormat="1" ht="14.1" customHeight="1">
      <c r="B30" s="736">
        <v>8</v>
      </c>
      <c r="C30" s="732" t="s">
        <v>385</v>
      </c>
      <c r="D30" s="335">
        <v>3</v>
      </c>
      <c r="E30" s="336">
        <v>2</v>
      </c>
      <c r="F30" s="337">
        <v>2</v>
      </c>
      <c r="G30" s="337"/>
      <c r="H30" s="709">
        <f t="shared" si="4"/>
        <v>7</v>
      </c>
      <c r="I30" s="710">
        <f t="shared" si="2"/>
        <v>245</v>
      </c>
      <c r="J30" s="338"/>
    </row>
    <row r="31" spans="2:12" s="72" customFormat="1" ht="14.1" customHeight="1">
      <c r="B31" s="736">
        <v>9</v>
      </c>
      <c r="C31" s="732" t="s">
        <v>389</v>
      </c>
      <c r="D31" s="335">
        <v>2</v>
      </c>
      <c r="E31" s="336"/>
      <c r="F31" s="337"/>
      <c r="G31" s="337"/>
      <c r="H31" s="709">
        <f t="shared" si="4"/>
        <v>2</v>
      </c>
      <c r="I31" s="710">
        <f t="shared" si="2"/>
        <v>70</v>
      </c>
      <c r="J31" s="338"/>
    </row>
    <row r="32" spans="2:12" s="72" customFormat="1" ht="14.1" customHeight="1">
      <c r="B32" s="736">
        <v>10</v>
      </c>
      <c r="C32" s="732" t="s">
        <v>394</v>
      </c>
      <c r="D32" s="335"/>
      <c r="E32" s="336">
        <v>2</v>
      </c>
      <c r="F32" s="337">
        <v>2</v>
      </c>
      <c r="G32" s="337"/>
      <c r="H32" s="709">
        <f t="shared" si="4"/>
        <v>4</v>
      </c>
      <c r="I32" s="710">
        <f t="shared" si="2"/>
        <v>140</v>
      </c>
      <c r="J32" s="338"/>
    </row>
    <row r="33" spans="2:10" s="72" customFormat="1" ht="14.1" customHeight="1">
      <c r="B33" s="736">
        <v>11</v>
      </c>
      <c r="C33" s="732"/>
      <c r="D33" s="335"/>
      <c r="E33" s="336"/>
      <c r="F33" s="337"/>
      <c r="G33" s="337"/>
      <c r="H33" s="709">
        <f t="shared" si="4"/>
        <v>0</v>
      </c>
      <c r="I33" s="710">
        <f t="shared" si="2"/>
        <v>0</v>
      </c>
      <c r="J33" s="338"/>
    </row>
    <row r="34" spans="2:10" s="72" customFormat="1" ht="14.1" customHeight="1">
      <c r="B34" s="737">
        <v>12</v>
      </c>
      <c r="C34" s="738"/>
      <c r="D34" s="361"/>
      <c r="E34" s="362"/>
      <c r="F34" s="363"/>
      <c r="G34" s="363"/>
      <c r="H34" s="775">
        <f t="shared" si="4"/>
        <v>0</v>
      </c>
      <c r="I34" s="791">
        <f>D34*$D$8+E34*$E$8+G34*$G$8+F34*$F$8</f>
        <v>0</v>
      </c>
      <c r="J34" s="513"/>
    </row>
    <row r="35" spans="2:10" ht="27.75" customHeight="1">
      <c r="B35" s="356"/>
      <c r="C35" s="740" t="s">
        <v>360</v>
      </c>
      <c r="D35" s="358"/>
      <c r="E35" s="358"/>
      <c r="F35" s="358"/>
      <c r="G35" s="358"/>
      <c r="H35" s="551"/>
      <c r="I35" s="359"/>
      <c r="J35" s="360"/>
    </row>
    <row r="36" spans="2:10" ht="14.1" customHeight="1">
      <c r="B36" s="767">
        <v>1</v>
      </c>
      <c r="C36" s="771"/>
      <c r="D36" s="527"/>
      <c r="E36" s="197"/>
      <c r="F36" s="198"/>
      <c r="G36" s="198"/>
      <c r="H36" s="754">
        <f>SUM(D36:G36)</f>
        <v>0</v>
      </c>
      <c r="I36" s="755">
        <f>D36*$D$8+E36*$E$8+G36*$G$8+F36*$F$8</f>
        <v>0</v>
      </c>
      <c r="J36" s="349"/>
    </row>
    <row r="37" spans="2:10" ht="14.1" customHeight="1">
      <c r="B37" s="735">
        <v>2</v>
      </c>
      <c r="C37" s="772"/>
      <c r="D37" s="528"/>
      <c r="E37" s="336"/>
      <c r="F37" s="337"/>
      <c r="G37" s="337"/>
      <c r="H37" s="709">
        <f>SUM(D37:G37)</f>
        <v>0</v>
      </c>
      <c r="I37" s="710">
        <f>D37*$D$8+E37*$E$8+G37*$G$8+F37*$F$8</f>
        <v>0</v>
      </c>
      <c r="J37" s="526"/>
    </row>
    <row r="38" spans="2:10" ht="14.1" customHeight="1">
      <c r="B38" s="735">
        <v>3</v>
      </c>
      <c r="C38" s="772"/>
      <c r="D38" s="528"/>
      <c r="E38" s="336"/>
      <c r="F38" s="337"/>
      <c r="G38" s="337"/>
      <c r="H38" s="709">
        <f t="shared" ref="H38:H44" si="5">SUM(D38:G38)</f>
        <v>0</v>
      </c>
      <c r="I38" s="710">
        <f t="shared" ref="I38:I43" si="6">D38*$D$8+E38*$E$8+G38*$G$8+F38*$F$8</f>
        <v>0</v>
      </c>
      <c r="J38" s="526"/>
    </row>
    <row r="39" spans="2:10" ht="14.1" customHeight="1">
      <c r="B39" s="735">
        <v>4</v>
      </c>
      <c r="C39" s="772"/>
      <c r="D39" s="528"/>
      <c r="E39" s="336"/>
      <c r="F39" s="337"/>
      <c r="G39" s="337"/>
      <c r="H39" s="709">
        <f t="shared" si="5"/>
        <v>0</v>
      </c>
      <c r="I39" s="710">
        <f t="shared" si="6"/>
        <v>0</v>
      </c>
      <c r="J39" s="526"/>
    </row>
    <row r="40" spans="2:10" ht="14.1" customHeight="1">
      <c r="B40" s="735">
        <v>5</v>
      </c>
      <c r="C40" s="772"/>
      <c r="D40" s="528"/>
      <c r="E40" s="336"/>
      <c r="F40" s="337"/>
      <c r="G40" s="337"/>
      <c r="H40" s="709">
        <f t="shared" si="5"/>
        <v>0</v>
      </c>
      <c r="I40" s="710">
        <f>D40*$D$8+E40*$E$8+G40*$G$8+F40*$F$8</f>
        <v>0</v>
      </c>
      <c r="J40" s="526"/>
    </row>
    <row r="41" spans="2:10" ht="14.1" customHeight="1">
      <c r="B41" s="735">
        <v>6</v>
      </c>
      <c r="C41" s="772"/>
      <c r="D41" s="528"/>
      <c r="E41" s="336"/>
      <c r="F41" s="337"/>
      <c r="G41" s="337"/>
      <c r="H41" s="709">
        <f t="shared" si="5"/>
        <v>0</v>
      </c>
      <c r="I41" s="710">
        <f t="shared" si="6"/>
        <v>0</v>
      </c>
      <c r="J41" s="526"/>
    </row>
    <row r="42" spans="2:10" ht="14.1" customHeight="1">
      <c r="B42" s="735">
        <v>7</v>
      </c>
      <c r="C42" s="772"/>
      <c r="D42" s="528"/>
      <c r="E42" s="336"/>
      <c r="F42" s="337"/>
      <c r="G42" s="337"/>
      <c r="H42" s="709">
        <f t="shared" si="5"/>
        <v>0</v>
      </c>
      <c r="I42" s="710">
        <f t="shared" si="6"/>
        <v>0</v>
      </c>
      <c r="J42" s="526"/>
    </row>
    <row r="43" spans="2:10" ht="14.1" customHeight="1">
      <c r="B43" s="735">
        <v>8</v>
      </c>
      <c r="C43" s="772"/>
      <c r="D43" s="528"/>
      <c r="E43" s="336"/>
      <c r="F43" s="337"/>
      <c r="G43" s="337"/>
      <c r="H43" s="709">
        <f t="shared" si="5"/>
        <v>0</v>
      </c>
      <c r="I43" s="710">
        <f t="shared" si="6"/>
        <v>0</v>
      </c>
      <c r="J43" s="526"/>
    </row>
    <row r="44" spans="2:10" ht="14.1" customHeight="1">
      <c r="B44" s="735">
        <v>9</v>
      </c>
      <c r="C44" s="772"/>
      <c r="D44" s="529"/>
      <c r="E44" s="195"/>
      <c r="F44" s="196"/>
      <c r="G44" s="196"/>
      <c r="H44" s="709">
        <f t="shared" si="5"/>
        <v>0</v>
      </c>
      <c r="I44" s="710">
        <f>D44*$D$8+E44*$E$8+G44*$G$8+F44*$F$8</f>
        <v>0</v>
      </c>
      <c r="J44" s="205"/>
    </row>
    <row r="45" spans="2:10" ht="14.1" customHeight="1" thickBot="1">
      <c r="B45" s="708">
        <v>10</v>
      </c>
      <c r="C45" s="773"/>
      <c r="D45" s="202"/>
      <c r="E45" s="200"/>
      <c r="F45" s="201"/>
      <c r="G45" s="201"/>
      <c r="H45" s="789">
        <f>SUM(D45:G45)</f>
        <v>0</v>
      </c>
      <c r="I45" s="777">
        <f>D45*$D$8+E45*$E$8+G45*$G$8+F45*$F$8</f>
        <v>0</v>
      </c>
      <c r="J45" s="214"/>
    </row>
    <row r="46" spans="2:10">
      <c r="B46" s="6"/>
      <c r="C46" s="1485"/>
      <c r="D46" s="1486"/>
      <c r="E46" s="1486"/>
      <c r="F46" s="780"/>
    </row>
    <row r="47" spans="2:10">
      <c r="C47" s="1459"/>
      <c r="D47" s="1460"/>
      <c r="E47" s="1460"/>
      <c r="F47" s="779"/>
    </row>
    <row r="48" spans="2:10">
      <c r="C48" s="1461"/>
      <c r="D48" s="1460"/>
      <c r="E48" s="1460"/>
      <c r="F48" s="779"/>
    </row>
    <row r="49" spans="3:6">
      <c r="C49" s="7"/>
      <c r="D49" s="8"/>
      <c r="E49" s="8"/>
      <c r="F49" s="8"/>
    </row>
    <row r="50" spans="3:6">
      <c r="C50" s="4"/>
      <c r="D50" s="5"/>
      <c r="E50" s="5"/>
      <c r="F50" s="5"/>
    </row>
    <row r="51" spans="3:6">
      <c r="C51" s="4"/>
      <c r="D51" s="5"/>
      <c r="E51" s="5"/>
      <c r="F51" s="5"/>
    </row>
    <row r="52" spans="3:6">
      <c r="C52" s="4"/>
      <c r="D52" s="5"/>
      <c r="E52" s="5"/>
      <c r="F52" s="5"/>
    </row>
    <row r="53" spans="3:6">
      <c r="C53" s="6"/>
      <c r="D53" s="6"/>
      <c r="E53" s="6"/>
      <c r="F53" s="6"/>
    </row>
  </sheetData>
  <sheetProtection algorithmName="SHA-512" hashValue="MdGLWfWCRBY0rrt0T9xnyITOGYeb1X+6x0+9cn/9nc1Wi1BhqnMmx0cQ/gSni8ODU9/YC4UvJ3a3/+87ADsjQw==" saltValue="r0e6S4TmWR2u+nA7cd53Nw==" spinCount="100000" sheet="1" objects="1" scenarios="1"/>
  <mergeCells count="10">
    <mergeCell ref="C46:E46"/>
    <mergeCell ref="C47:E47"/>
    <mergeCell ref="C48:E48"/>
    <mergeCell ref="B3:J3"/>
    <mergeCell ref="B6:C9"/>
    <mergeCell ref="H6:H9"/>
    <mergeCell ref="I6:I9"/>
    <mergeCell ref="J6:J9"/>
    <mergeCell ref="D7:G7"/>
    <mergeCell ref="D9:G9"/>
  </mergeCells>
  <printOptions horizontalCentered="1"/>
  <pageMargins left="0.94488188976377963" right="0.39370078740157483" top="0.9055118110236221" bottom="0.70866141732283472" header="0.51181102362204722" footer="0.51181102362204722"/>
  <pageSetup paperSize="9" scale="89" orientation="portrait" verticalDpi="4294967293" r:id="rId1"/>
  <headerFooter alignWithMargins="0">
    <oddFooter xml:space="preserve">&amp;C&amp;6Organizacja roku szkolnego 2011/12 szkoły &amp;F Strona &amp;P&amp;8 </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F00-000000000000}">
          <x14:formula1>
            <xm:f>słownik!$A$2:$A$49</xm:f>
          </x14:formula1>
          <xm:sqref>C23:C34 C36:C45</xm:sqref>
        </x14:dataValidation>
      </x14:dataValidations>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rgb="FFFF0000"/>
    <pageSetUpPr fitToPage="1"/>
  </sheetPr>
  <dimension ref="B1:N53"/>
  <sheetViews>
    <sheetView showGridLines="0" view="pageBreakPreview" topLeftCell="A25" zoomScaleNormal="100" zoomScaleSheetLayoutView="100" workbookViewId="0">
      <selection activeCell="F53" sqref="F53"/>
    </sheetView>
  </sheetViews>
  <sheetFormatPr defaultColWidth="9.28515625" defaultRowHeight="12.75"/>
  <cols>
    <col min="1" max="1" width="4.5703125" style="3" customWidth="1"/>
    <col min="2" max="2" width="4.42578125" style="3" customWidth="1"/>
    <col min="3" max="3" width="40.42578125" style="3" customWidth="1"/>
    <col min="4" max="9" width="5.7109375" style="3" customWidth="1"/>
    <col min="10" max="10" width="9" style="3" customWidth="1"/>
    <col min="11" max="11" width="9.28515625" style="3"/>
    <col min="12" max="12" width="11.85546875" style="3" customWidth="1"/>
    <col min="13" max="13" width="9.28515625" style="3"/>
    <col min="14" max="14" width="23.5703125" style="3" customWidth="1"/>
    <col min="15" max="16384" width="9.28515625" style="3"/>
  </cols>
  <sheetData>
    <row r="1" spans="2:12" ht="18">
      <c r="B1" s="207"/>
      <c r="C1" s="208" t="str">
        <f>wizyt!C3</f>
        <v>?</v>
      </c>
      <c r="D1" s="209"/>
      <c r="E1" s="209"/>
      <c r="F1" s="209"/>
      <c r="G1" s="209"/>
      <c r="H1" s="209"/>
    </row>
    <row r="2" spans="2:12" ht="20.25">
      <c r="B2" s="210"/>
      <c r="E2" s="211"/>
      <c r="F2" s="211"/>
      <c r="G2" s="211"/>
      <c r="H2" s="211"/>
      <c r="J2" s="475" t="s">
        <v>94</v>
      </c>
      <c r="K2" s="250" t="str">
        <f>wizyt!H3</f>
        <v>2021/2022</v>
      </c>
    </row>
    <row r="3" spans="2:12" ht="18.75" customHeight="1">
      <c r="B3" s="1462" t="str">
        <f>wizyt!B6</f>
        <v>???</v>
      </c>
      <c r="C3" s="1463"/>
      <c r="D3" s="1463"/>
      <c r="E3" s="1463"/>
      <c r="F3" s="1463"/>
      <c r="G3" s="1463"/>
      <c r="H3" s="1463"/>
      <c r="I3" s="1463"/>
      <c r="J3" s="1463"/>
      <c r="K3" s="1463"/>
      <c r="L3" s="1463"/>
    </row>
    <row r="4" spans="2:12" ht="18.75" customHeight="1">
      <c r="B4" s="949"/>
      <c r="C4" s="942" t="s">
        <v>463</v>
      </c>
      <c r="D4" s="1489" t="s">
        <v>342</v>
      </c>
      <c r="E4" s="1489"/>
      <c r="F4" s="1489"/>
      <c r="G4" s="1489"/>
      <c r="H4" s="1489"/>
      <c r="I4" s="1489"/>
      <c r="J4" s="950"/>
      <c r="K4" s="950"/>
      <c r="L4" s="950"/>
    </row>
    <row r="5" spans="2:12" ht="12.75" customHeight="1" thickBot="1">
      <c r="B5" s="366"/>
      <c r="C5" s="212"/>
      <c r="D5" s="213"/>
      <c r="E5" s="213"/>
      <c r="F5" s="213"/>
      <c r="G5" s="213"/>
      <c r="H5" s="213"/>
    </row>
    <row r="6" spans="2:12" ht="12.75" customHeight="1">
      <c r="B6" s="1464" t="s">
        <v>171</v>
      </c>
      <c r="C6" s="1465"/>
      <c r="D6" s="509" t="s">
        <v>4</v>
      </c>
      <c r="E6" s="510" t="s">
        <v>5</v>
      </c>
      <c r="F6" s="787" t="s">
        <v>6</v>
      </c>
      <c r="G6" s="787" t="s">
        <v>7</v>
      </c>
      <c r="H6" s="787" t="s">
        <v>494</v>
      </c>
      <c r="I6" s="512" t="s">
        <v>495</v>
      </c>
      <c r="J6" s="1470" t="s">
        <v>181</v>
      </c>
      <c r="K6" s="1473" t="s">
        <v>182</v>
      </c>
      <c r="L6" s="1476" t="s">
        <v>58</v>
      </c>
    </row>
    <row r="7" spans="2:12" ht="12.75" customHeight="1">
      <c r="B7" s="1466"/>
      <c r="C7" s="1467"/>
      <c r="D7" s="1479" t="s">
        <v>382</v>
      </c>
      <c r="E7" s="1480"/>
      <c r="F7" s="1480"/>
      <c r="G7" s="1480"/>
      <c r="H7" s="1480"/>
      <c r="I7" s="1481"/>
      <c r="J7" s="1471"/>
      <c r="K7" s="1474"/>
      <c r="L7" s="1477"/>
    </row>
    <row r="8" spans="2:12" ht="12.75" customHeight="1">
      <c r="B8" s="1466"/>
      <c r="C8" s="1467"/>
      <c r="D8" s="1022">
        <f>Kalendarz!$F$19</f>
        <v>3</v>
      </c>
      <c r="E8" s="1023">
        <f>Kalendarz!$F$23</f>
        <v>3</v>
      </c>
      <c r="F8" s="1022">
        <f>Kalendarz!$F$19</f>
        <v>3</v>
      </c>
      <c r="G8" s="1023">
        <f>Kalendarz!$F$23</f>
        <v>3</v>
      </c>
      <c r="H8" s="1022">
        <f>Kalendarz!$F$19</f>
        <v>3</v>
      </c>
      <c r="I8" s="1023">
        <f>Kalendarz!$F$23</f>
        <v>3</v>
      </c>
      <c r="J8" s="1471"/>
      <c r="K8" s="1474"/>
      <c r="L8" s="1477"/>
    </row>
    <row r="9" spans="2:12" ht="16.5" customHeight="1" thickBot="1">
      <c r="B9" s="1468"/>
      <c r="C9" s="1469"/>
      <c r="D9" s="1482" t="s">
        <v>184</v>
      </c>
      <c r="E9" s="1483"/>
      <c r="F9" s="1483"/>
      <c r="G9" s="1483"/>
      <c r="H9" s="1483"/>
      <c r="I9" s="1484"/>
      <c r="J9" s="1472"/>
      <c r="K9" s="1475"/>
      <c r="L9" s="1478"/>
    </row>
    <row r="10" spans="2:12" ht="27" customHeight="1" thickBot="1">
      <c r="B10" s="316"/>
      <c r="C10" s="317" t="s">
        <v>155</v>
      </c>
      <c r="D10" s="318">
        <f>D12+D11</f>
        <v>0</v>
      </c>
      <c r="E10" s="319">
        <f>E12+E11</f>
        <v>0</v>
      </c>
      <c r="F10" s="319">
        <f>F12+F11</f>
        <v>0</v>
      </c>
      <c r="G10" s="319">
        <f t="shared" ref="G10:H10" si="0">G12+G11</f>
        <v>0</v>
      </c>
      <c r="H10" s="319">
        <f t="shared" si="0"/>
        <v>0</v>
      </c>
      <c r="I10" s="369">
        <f>I12+I11</f>
        <v>0</v>
      </c>
      <c r="J10" s="746">
        <f>SUM(D10:I10)</f>
        <v>0</v>
      </c>
      <c r="K10" s="747">
        <f>SUM(K11:K12)</f>
        <v>0</v>
      </c>
      <c r="L10" s="322"/>
    </row>
    <row r="11" spans="2:12" ht="23.25" customHeight="1">
      <c r="B11" s="323"/>
      <c r="C11" s="741" t="s">
        <v>154</v>
      </c>
      <c r="D11" s="324">
        <f>SUM(D14:D21)</f>
        <v>0</v>
      </c>
      <c r="E11" s="324">
        <f t="shared" ref="E11:I11" si="1">SUM(E14:E21)</f>
        <v>0</v>
      </c>
      <c r="F11" s="324">
        <f t="shared" si="1"/>
        <v>0</v>
      </c>
      <c r="G11" s="324">
        <f t="shared" si="1"/>
        <v>0</v>
      </c>
      <c r="H11" s="324">
        <f t="shared" si="1"/>
        <v>0</v>
      </c>
      <c r="I11" s="324">
        <f t="shared" si="1"/>
        <v>0</v>
      </c>
      <c r="J11" s="748">
        <f>SUM(D11:I11)</f>
        <v>0</v>
      </c>
      <c r="K11" s="749">
        <f>SUM(K14:K21,K23:K34)</f>
        <v>0</v>
      </c>
      <c r="L11" s="325"/>
    </row>
    <row r="12" spans="2:12" ht="21" customHeight="1">
      <c r="B12" s="326"/>
      <c r="C12" s="742" t="s">
        <v>360</v>
      </c>
      <c r="D12" s="327">
        <f>SUM(D36:D45)</f>
        <v>0</v>
      </c>
      <c r="E12" s="328">
        <f>SUM(E36:E45)</f>
        <v>0</v>
      </c>
      <c r="F12" s="328">
        <f>SUM(F36:F45)</f>
        <v>0</v>
      </c>
      <c r="G12" s="328">
        <f t="shared" ref="G12:H12" si="2">SUM(G36:G45)</f>
        <v>0</v>
      </c>
      <c r="H12" s="328">
        <f t="shared" si="2"/>
        <v>0</v>
      </c>
      <c r="I12" s="367">
        <f>SUM(I36:I45)</f>
        <v>0</v>
      </c>
      <c r="J12" s="750">
        <f>SUM(D12:I12)</f>
        <v>0</v>
      </c>
      <c r="K12" s="751">
        <f>SUM(K36:K45)</f>
        <v>0</v>
      </c>
      <c r="L12" s="330"/>
    </row>
    <row r="13" spans="2:12" ht="19.5" customHeight="1">
      <c r="B13" s="331"/>
      <c r="C13" s="744" t="s">
        <v>170</v>
      </c>
      <c r="D13" s="332"/>
      <c r="E13" s="332"/>
      <c r="F13" s="332"/>
      <c r="G13" s="332"/>
      <c r="H13" s="332"/>
      <c r="I13" s="332"/>
      <c r="J13" s="752"/>
      <c r="K13" s="753"/>
      <c r="L13" s="334"/>
    </row>
    <row r="14" spans="2:12" s="72" customFormat="1" ht="14.1" customHeight="1">
      <c r="B14" s="699">
        <v>1</v>
      </c>
      <c r="C14" s="745" t="s">
        <v>344</v>
      </c>
      <c r="D14" s="199"/>
      <c r="E14" s="197"/>
      <c r="F14" s="198"/>
      <c r="G14" s="198"/>
      <c r="H14" s="198"/>
      <c r="I14" s="198"/>
      <c r="J14" s="754">
        <f t="shared" ref="J14:J21" si="3">SUM(D14:I14)</f>
        <v>0</v>
      </c>
      <c r="K14" s="755">
        <f>D14*$D$8+E14*$E$8+I14*$I$8+F14*$F$8+G14*$G$8+H14*$H$8</f>
        <v>0</v>
      </c>
      <c r="L14" s="206"/>
    </row>
    <row r="15" spans="2:12" s="72" customFormat="1" ht="14.1" customHeight="1">
      <c r="B15" s="698">
        <v>2</v>
      </c>
      <c r="C15" s="743" t="s">
        <v>345</v>
      </c>
      <c r="D15" s="335"/>
      <c r="E15" s="336"/>
      <c r="F15" s="337"/>
      <c r="G15" s="337"/>
      <c r="H15" s="337"/>
      <c r="I15" s="337"/>
      <c r="J15" s="709">
        <f t="shared" si="3"/>
        <v>0</v>
      </c>
      <c r="K15" s="710">
        <f t="shared" ref="K15:K21" si="4">D15*$D$8+E15*$E$8+I15*$I$8+F15*$F$8+G15*$G$8+H15*$H$8</f>
        <v>0</v>
      </c>
      <c r="L15" s="338"/>
    </row>
    <row r="16" spans="2:12" s="72" customFormat="1" ht="14.1" customHeight="1">
      <c r="B16" s="698">
        <v>3</v>
      </c>
      <c r="C16" s="743" t="s">
        <v>346</v>
      </c>
      <c r="D16" s="335"/>
      <c r="E16" s="336"/>
      <c r="F16" s="337"/>
      <c r="G16" s="337"/>
      <c r="H16" s="337"/>
      <c r="I16" s="337"/>
      <c r="J16" s="709">
        <f t="shared" si="3"/>
        <v>0</v>
      </c>
      <c r="K16" s="710">
        <f t="shared" si="4"/>
        <v>0</v>
      </c>
      <c r="L16" s="338"/>
    </row>
    <row r="17" spans="2:14" s="72" customFormat="1" ht="23.25" customHeight="1">
      <c r="B17" s="698">
        <v>4</v>
      </c>
      <c r="C17" s="871" t="s">
        <v>419</v>
      </c>
      <c r="D17" s="872">
        <f>SUM(D23:D34)</f>
        <v>0</v>
      </c>
      <c r="E17" s="943">
        <f t="shared" ref="E17:I17" si="5">SUM(E23:E34)</f>
        <v>0</v>
      </c>
      <c r="F17" s="944">
        <f t="shared" si="5"/>
        <v>0</v>
      </c>
      <c r="G17" s="944">
        <f t="shared" si="5"/>
        <v>0</v>
      </c>
      <c r="H17" s="944">
        <f t="shared" si="5"/>
        <v>0</v>
      </c>
      <c r="I17" s="872">
        <f t="shared" si="5"/>
        <v>0</v>
      </c>
      <c r="J17" s="709">
        <f t="shared" si="3"/>
        <v>0</v>
      </c>
      <c r="K17" s="710">
        <f t="shared" si="4"/>
        <v>0</v>
      </c>
      <c r="L17" s="338"/>
    </row>
    <row r="18" spans="2:14" s="72" customFormat="1" ht="14.1" customHeight="1">
      <c r="B18" s="698">
        <v>5</v>
      </c>
      <c r="C18" s="743" t="s">
        <v>235</v>
      </c>
      <c r="D18" s="335"/>
      <c r="E18" s="336"/>
      <c r="F18" s="337"/>
      <c r="G18" s="337"/>
      <c r="H18" s="337"/>
      <c r="I18" s="337"/>
      <c r="J18" s="709">
        <f t="shared" si="3"/>
        <v>0</v>
      </c>
      <c r="K18" s="710">
        <f t="shared" si="4"/>
        <v>0</v>
      </c>
      <c r="L18" s="338"/>
    </row>
    <row r="19" spans="2:14" s="72" customFormat="1" ht="14.1" customHeight="1">
      <c r="B19" s="698">
        <v>6</v>
      </c>
      <c r="C19" s="743" t="s">
        <v>351</v>
      </c>
      <c r="D19" s="335"/>
      <c r="E19" s="336"/>
      <c r="F19" s="337"/>
      <c r="G19" s="337"/>
      <c r="H19" s="337"/>
      <c r="I19" s="337"/>
      <c r="J19" s="709">
        <f t="shared" si="3"/>
        <v>0</v>
      </c>
      <c r="K19" s="710">
        <f t="shared" si="4"/>
        <v>0</v>
      </c>
      <c r="L19" s="338"/>
    </row>
    <row r="20" spans="2:14" s="72" customFormat="1" ht="14.1" customHeight="1">
      <c r="B20" s="698">
        <v>7</v>
      </c>
      <c r="C20" s="525" t="s">
        <v>353</v>
      </c>
      <c r="D20" s="335"/>
      <c r="E20" s="336"/>
      <c r="F20" s="337"/>
      <c r="G20" s="337"/>
      <c r="H20" s="337"/>
      <c r="I20" s="337"/>
      <c r="J20" s="709">
        <f t="shared" si="3"/>
        <v>0</v>
      </c>
      <c r="K20" s="710">
        <f t="shared" si="4"/>
        <v>0</v>
      </c>
      <c r="L20" s="338"/>
    </row>
    <row r="21" spans="2:14" s="72" customFormat="1" ht="14.1" customHeight="1">
      <c r="B21" s="706">
        <v>8</v>
      </c>
      <c r="C21" s="671" t="s">
        <v>355</v>
      </c>
      <c r="D21" s="674"/>
      <c r="E21" s="947"/>
      <c r="F21" s="670"/>
      <c r="G21" s="670"/>
      <c r="H21" s="670"/>
      <c r="I21" s="670"/>
      <c r="J21" s="709">
        <f t="shared" si="3"/>
        <v>0</v>
      </c>
      <c r="K21" s="790">
        <f t="shared" si="4"/>
        <v>0</v>
      </c>
      <c r="L21" s="700"/>
    </row>
    <row r="22" spans="2:14" s="72" customFormat="1" ht="19.5" customHeight="1">
      <c r="B22" s="758" t="s">
        <v>464</v>
      </c>
      <c r="C22" s="756"/>
      <c r="D22" s="756"/>
      <c r="E22" s="756"/>
      <c r="F22" s="756"/>
      <c r="G22" s="756"/>
      <c r="H22" s="756"/>
      <c r="I22" s="756"/>
      <c r="J22" s="756"/>
      <c r="K22" s="756"/>
      <c r="L22" s="757"/>
      <c r="N22" s="739"/>
    </row>
    <row r="23" spans="2:14" s="72" customFormat="1" ht="14.1" customHeight="1">
      <c r="B23" s="735">
        <v>1</v>
      </c>
      <c r="C23" s="733"/>
      <c r="D23" s="335"/>
      <c r="E23" s="336"/>
      <c r="F23" s="337"/>
      <c r="G23" s="337"/>
      <c r="H23" s="337"/>
      <c r="I23" s="337"/>
      <c r="J23" s="776">
        <f t="shared" ref="J23:J34" si="6">SUM(D23:I23)</f>
        <v>0</v>
      </c>
      <c r="K23" s="755">
        <f>D23*$D$8+E23*$E$8+I23*$I$8+F23*$F$8+G23*$G$8+H23*$H$8</f>
        <v>0</v>
      </c>
      <c r="L23" s="338"/>
    </row>
    <row r="24" spans="2:14" s="72" customFormat="1" ht="14.1" customHeight="1">
      <c r="B24" s="736">
        <v>2</v>
      </c>
      <c r="C24" s="732"/>
      <c r="D24" s="335"/>
      <c r="E24" s="336"/>
      <c r="F24" s="337"/>
      <c r="G24" s="337"/>
      <c r="H24" s="337"/>
      <c r="I24" s="337"/>
      <c r="J24" s="709">
        <f t="shared" si="6"/>
        <v>0</v>
      </c>
      <c r="K24" s="710">
        <f t="shared" ref="K24:K34" si="7">D24*$D$8+E24*$E$8+I24*$I$8+F24*$F$8+G24*$G$8+H24*$H$8</f>
        <v>0</v>
      </c>
      <c r="L24" s="338"/>
    </row>
    <row r="25" spans="2:14" s="72" customFormat="1" ht="14.1" customHeight="1">
      <c r="B25" s="736">
        <v>3</v>
      </c>
      <c r="C25" s="732"/>
      <c r="D25" s="335"/>
      <c r="E25" s="336"/>
      <c r="F25" s="337"/>
      <c r="G25" s="337"/>
      <c r="H25" s="337"/>
      <c r="I25" s="337"/>
      <c r="J25" s="709">
        <f t="shared" si="6"/>
        <v>0</v>
      </c>
      <c r="K25" s="710">
        <f t="shared" si="7"/>
        <v>0</v>
      </c>
      <c r="L25" s="338"/>
    </row>
    <row r="26" spans="2:14" s="72" customFormat="1" ht="14.1" customHeight="1">
      <c r="B26" s="736">
        <v>4</v>
      </c>
      <c r="C26" s="732"/>
      <c r="D26" s="335"/>
      <c r="E26" s="336"/>
      <c r="F26" s="337"/>
      <c r="G26" s="337"/>
      <c r="H26" s="337"/>
      <c r="I26" s="337"/>
      <c r="J26" s="709">
        <f t="shared" si="6"/>
        <v>0</v>
      </c>
      <c r="K26" s="710">
        <f t="shared" si="7"/>
        <v>0</v>
      </c>
      <c r="L26" s="338"/>
    </row>
    <row r="27" spans="2:14" s="72" customFormat="1" ht="14.1" customHeight="1">
      <c r="B27" s="736">
        <v>5</v>
      </c>
      <c r="C27" s="732"/>
      <c r="D27" s="335"/>
      <c r="E27" s="336"/>
      <c r="F27" s="337"/>
      <c r="G27" s="337"/>
      <c r="H27" s="337"/>
      <c r="I27" s="337"/>
      <c r="J27" s="709">
        <f t="shared" si="6"/>
        <v>0</v>
      </c>
      <c r="K27" s="710">
        <f t="shared" si="7"/>
        <v>0</v>
      </c>
      <c r="L27" s="338"/>
    </row>
    <row r="28" spans="2:14" s="72" customFormat="1" ht="14.1" customHeight="1">
      <c r="B28" s="736">
        <v>6</v>
      </c>
      <c r="C28" s="732"/>
      <c r="D28" s="335"/>
      <c r="E28" s="336"/>
      <c r="F28" s="337"/>
      <c r="G28" s="337"/>
      <c r="H28" s="337"/>
      <c r="I28" s="337"/>
      <c r="J28" s="709">
        <f t="shared" si="6"/>
        <v>0</v>
      </c>
      <c r="K28" s="710">
        <f t="shared" si="7"/>
        <v>0</v>
      </c>
      <c r="L28" s="338"/>
    </row>
    <row r="29" spans="2:14" s="72" customFormat="1" ht="14.1" customHeight="1">
      <c r="B29" s="736">
        <v>7</v>
      </c>
      <c r="C29" s="732"/>
      <c r="D29" s="335"/>
      <c r="E29" s="336"/>
      <c r="F29" s="337"/>
      <c r="G29" s="337"/>
      <c r="H29" s="337"/>
      <c r="I29" s="337"/>
      <c r="J29" s="709">
        <f t="shared" si="6"/>
        <v>0</v>
      </c>
      <c r="K29" s="710">
        <f t="shared" si="7"/>
        <v>0</v>
      </c>
      <c r="L29" s="338"/>
      <c r="N29" s="739"/>
    </row>
    <row r="30" spans="2:14" s="72" customFormat="1" ht="14.1" customHeight="1">
      <c r="B30" s="736">
        <v>8</v>
      </c>
      <c r="C30" s="732"/>
      <c r="D30" s="335"/>
      <c r="E30" s="336"/>
      <c r="F30" s="337"/>
      <c r="G30" s="337"/>
      <c r="H30" s="337"/>
      <c r="I30" s="337"/>
      <c r="J30" s="709">
        <f t="shared" si="6"/>
        <v>0</v>
      </c>
      <c r="K30" s="710">
        <f t="shared" si="7"/>
        <v>0</v>
      </c>
      <c r="L30" s="338"/>
    </row>
    <row r="31" spans="2:14" s="72" customFormat="1" ht="14.1" customHeight="1">
      <c r="B31" s="736">
        <v>9</v>
      </c>
      <c r="C31" s="732"/>
      <c r="D31" s="335"/>
      <c r="E31" s="336"/>
      <c r="F31" s="337"/>
      <c r="G31" s="337"/>
      <c r="H31" s="337"/>
      <c r="I31" s="337"/>
      <c r="J31" s="709">
        <f t="shared" si="6"/>
        <v>0</v>
      </c>
      <c r="K31" s="710">
        <f t="shared" si="7"/>
        <v>0</v>
      </c>
      <c r="L31" s="338"/>
    </row>
    <row r="32" spans="2:14" s="72" customFormat="1" ht="14.1" customHeight="1">
      <c r="B32" s="736">
        <v>10</v>
      </c>
      <c r="C32" s="732"/>
      <c r="D32" s="335"/>
      <c r="E32" s="336"/>
      <c r="F32" s="337"/>
      <c r="G32" s="337"/>
      <c r="H32" s="337"/>
      <c r="I32" s="337"/>
      <c r="J32" s="709">
        <f t="shared" si="6"/>
        <v>0</v>
      </c>
      <c r="K32" s="710">
        <f t="shared" si="7"/>
        <v>0</v>
      </c>
      <c r="L32" s="338"/>
    </row>
    <row r="33" spans="2:12" s="72" customFormat="1" ht="14.1" customHeight="1">
      <c r="B33" s="736">
        <v>11</v>
      </c>
      <c r="C33" s="732"/>
      <c r="D33" s="335"/>
      <c r="E33" s="336"/>
      <c r="F33" s="337"/>
      <c r="G33" s="337"/>
      <c r="H33" s="337"/>
      <c r="I33" s="337"/>
      <c r="J33" s="709">
        <f t="shared" si="6"/>
        <v>0</v>
      </c>
      <c r="K33" s="710">
        <f t="shared" si="7"/>
        <v>0</v>
      </c>
      <c r="L33" s="338"/>
    </row>
    <row r="34" spans="2:12" s="72" customFormat="1" ht="14.1" customHeight="1">
      <c r="B34" s="737">
        <v>12</v>
      </c>
      <c r="C34" s="738"/>
      <c r="D34" s="361"/>
      <c r="E34" s="362"/>
      <c r="F34" s="363"/>
      <c r="G34" s="363"/>
      <c r="H34" s="363"/>
      <c r="I34" s="363"/>
      <c r="J34" s="775">
        <f t="shared" si="6"/>
        <v>0</v>
      </c>
      <c r="K34" s="790">
        <f t="shared" si="7"/>
        <v>0</v>
      </c>
      <c r="L34" s="513"/>
    </row>
    <row r="35" spans="2:12" ht="27.75" customHeight="1">
      <c r="B35" s="356"/>
      <c r="C35" s="740" t="s">
        <v>360</v>
      </c>
      <c r="D35" s="358"/>
      <c r="E35" s="358"/>
      <c r="F35" s="358"/>
      <c r="G35" s="358"/>
      <c r="H35" s="358"/>
      <c r="I35" s="358"/>
      <c r="J35" s="551"/>
      <c r="K35" s="359"/>
      <c r="L35" s="360"/>
    </row>
    <row r="36" spans="2:12" ht="14.1" customHeight="1">
      <c r="B36" s="767">
        <v>1</v>
      </c>
      <c r="C36" s="771"/>
      <c r="D36" s="527"/>
      <c r="E36" s="197"/>
      <c r="F36" s="198"/>
      <c r="G36" s="198"/>
      <c r="H36" s="198"/>
      <c r="I36" s="198"/>
      <c r="J36" s="754">
        <f t="shared" ref="J36:J45" si="8">SUM(D36:I36)</f>
        <v>0</v>
      </c>
      <c r="K36" s="755">
        <f>D36*$D$8+E36*$E$8+I36*$I$8+F36*$F$8+G36*$G$8+H36*$H$8</f>
        <v>0</v>
      </c>
      <c r="L36" s="349"/>
    </row>
    <row r="37" spans="2:12" ht="14.1" customHeight="1">
      <c r="B37" s="735">
        <v>2</v>
      </c>
      <c r="C37" s="772"/>
      <c r="D37" s="528"/>
      <c r="E37" s="336"/>
      <c r="F37" s="337"/>
      <c r="G37" s="337"/>
      <c r="H37" s="337"/>
      <c r="I37" s="337"/>
      <c r="J37" s="709">
        <f t="shared" si="8"/>
        <v>0</v>
      </c>
      <c r="K37" s="710">
        <f t="shared" ref="K37:K44" si="9">D37*$D$8+E37*$E$8+I37*$I$8+F37*$F$8+G37*$G$8+H37*$H$8</f>
        <v>0</v>
      </c>
      <c r="L37" s="526"/>
    </row>
    <row r="38" spans="2:12" ht="14.1" customHeight="1">
      <c r="B38" s="735">
        <v>3</v>
      </c>
      <c r="C38" s="772"/>
      <c r="D38" s="528"/>
      <c r="E38" s="336"/>
      <c r="F38" s="337"/>
      <c r="G38" s="337"/>
      <c r="H38" s="337"/>
      <c r="I38" s="337"/>
      <c r="J38" s="709">
        <f t="shared" si="8"/>
        <v>0</v>
      </c>
      <c r="K38" s="710">
        <f t="shared" si="9"/>
        <v>0</v>
      </c>
      <c r="L38" s="526"/>
    </row>
    <row r="39" spans="2:12" ht="14.1" customHeight="1">
      <c r="B39" s="735">
        <v>4</v>
      </c>
      <c r="C39" s="772"/>
      <c r="D39" s="528"/>
      <c r="E39" s="336"/>
      <c r="F39" s="337"/>
      <c r="G39" s="337"/>
      <c r="H39" s="337"/>
      <c r="I39" s="337"/>
      <c r="J39" s="709">
        <f t="shared" si="8"/>
        <v>0</v>
      </c>
      <c r="K39" s="710">
        <f t="shared" si="9"/>
        <v>0</v>
      </c>
      <c r="L39" s="526"/>
    </row>
    <row r="40" spans="2:12" ht="14.1" customHeight="1">
      <c r="B40" s="735">
        <v>5</v>
      </c>
      <c r="C40" s="772"/>
      <c r="D40" s="528"/>
      <c r="E40" s="336"/>
      <c r="F40" s="337"/>
      <c r="G40" s="337"/>
      <c r="H40" s="337"/>
      <c r="I40" s="337"/>
      <c r="J40" s="709">
        <f t="shared" si="8"/>
        <v>0</v>
      </c>
      <c r="K40" s="710">
        <f t="shared" si="9"/>
        <v>0</v>
      </c>
      <c r="L40" s="526"/>
    </row>
    <row r="41" spans="2:12" ht="14.1" customHeight="1">
      <c r="B41" s="735">
        <v>6</v>
      </c>
      <c r="C41" s="772"/>
      <c r="D41" s="528"/>
      <c r="E41" s="336"/>
      <c r="F41" s="337"/>
      <c r="G41" s="337"/>
      <c r="H41" s="337"/>
      <c r="I41" s="337"/>
      <c r="J41" s="709">
        <f t="shared" si="8"/>
        <v>0</v>
      </c>
      <c r="K41" s="710">
        <f t="shared" si="9"/>
        <v>0</v>
      </c>
      <c r="L41" s="526"/>
    </row>
    <row r="42" spans="2:12" ht="14.1" customHeight="1">
      <c r="B42" s="735">
        <v>7</v>
      </c>
      <c r="C42" s="772"/>
      <c r="D42" s="528"/>
      <c r="E42" s="336"/>
      <c r="F42" s="337"/>
      <c r="G42" s="337"/>
      <c r="H42" s="337"/>
      <c r="I42" s="337"/>
      <c r="J42" s="709">
        <f t="shared" si="8"/>
        <v>0</v>
      </c>
      <c r="K42" s="710">
        <f t="shared" si="9"/>
        <v>0</v>
      </c>
      <c r="L42" s="526"/>
    </row>
    <row r="43" spans="2:12" ht="14.1" customHeight="1">
      <c r="B43" s="735">
        <v>8</v>
      </c>
      <c r="C43" s="772"/>
      <c r="D43" s="528"/>
      <c r="E43" s="336"/>
      <c r="F43" s="337"/>
      <c r="G43" s="337"/>
      <c r="H43" s="337"/>
      <c r="I43" s="337"/>
      <c r="J43" s="709">
        <f t="shared" si="8"/>
        <v>0</v>
      </c>
      <c r="K43" s="710">
        <f t="shared" si="9"/>
        <v>0</v>
      </c>
      <c r="L43" s="526"/>
    </row>
    <row r="44" spans="2:12" ht="14.1" customHeight="1">
      <c r="B44" s="735">
        <v>9</v>
      </c>
      <c r="C44" s="772"/>
      <c r="D44" s="529"/>
      <c r="E44" s="195"/>
      <c r="F44" s="196"/>
      <c r="G44" s="196"/>
      <c r="H44" s="196"/>
      <c r="I44" s="196"/>
      <c r="J44" s="709">
        <f t="shared" si="8"/>
        <v>0</v>
      </c>
      <c r="K44" s="710">
        <f t="shared" si="9"/>
        <v>0</v>
      </c>
      <c r="L44" s="205"/>
    </row>
    <row r="45" spans="2:12" ht="14.1" customHeight="1" thickBot="1">
      <c r="B45" s="708">
        <v>10</v>
      </c>
      <c r="C45" s="773"/>
      <c r="D45" s="202"/>
      <c r="E45" s="200"/>
      <c r="F45" s="201"/>
      <c r="G45" s="201"/>
      <c r="H45" s="201"/>
      <c r="I45" s="201"/>
      <c r="J45" s="789">
        <f t="shared" si="8"/>
        <v>0</v>
      </c>
      <c r="K45" s="941">
        <f>D45*$D$8+E45*$E$8+I45*$I$8+F45*$F$8+G45*$G$8+H45*$H$8</f>
        <v>0</v>
      </c>
      <c r="L45" s="214"/>
    </row>
    <row r="46" spans="2:12" ht="18.75">
      <c r="B46" s="852" t="s">
        <v>411</v>
      </c>
      <c r="C46" s="1457" t="s">
        <v>412</v>
      </c>
      <c r="D46" s="1458"/>
      <c r="E46" s="1458"/>
      <c r="F46" s="951"/>
      <c r="G46" s="951"/>
      <c r="H46" s="951"/>
    </row>
    <row r="47" spans="2:12" ht="15.75">
      <c r="C47" s="1487" t="s">
        <v>465</v>
      </c>
      <c r="D47" s="1488"/>
      <c r="E47" s="1488"/>
      <c r="F47" s="948"/>
      <c r="G47" s="948"/>
      <c r="H47" s="948"/>
    </row>
    <row r="48" spans="2:12">
      <c r="C48" s="1461"/>
      <c r="D48" s="1460"/>
      <c r="E48" s="1460"/>
      <c r="F48" s="948"/>
      <c r="G48" s="948"/>
      <c r="H48" s="948"/>
    </row>
    <row r="49" spans="3:8">
      <c r="C49" s="7"/>
      <c r="D49" s="8"/>
      <c r="E49" s="8"/>
      <c r="F49" s="8"/>
      <c r="G49" s="8"/>
      <c r="H49" s="8"/>
    </row>
    <row r="50" spans="3:8">
      <c r="C50" s="4"/>
      <c r="D50" s="5"/>
      <c r="E50" s="5"/>
      <c r="F50" s="5"/>
      <c r="G50" s="5"/>
      <c r="H50" s="5"/>
    </row>
    <row r="51" spans="3:8">
      <c r="C51" s="4"/>
      <c r="D51" s="5"/>
      <c r="E51" s="5"/>
      <c r="F51" s="5"/>
      <c r="G51" s="5"/>
      <c r="H51" s="5"/>
    </row>
    <row r="52" spans="3:8">
      <c r="C52" s="4"/>
      <c r="D52" s="5"/>
      <c r="E52" s="5"/>
      <c r="F52" s="5"/>
      <c r="G52" s="5"/>
      <c r="H52" s="5"/>
    </row>
    <row r="53" spans="3:8">
      <c r="C53" s="6"/>
      <c r="D53" s="6"/>
      <c r="E53" s="6"/>
      <c r="F53" s="6"/>
      <c r="G53" s="6"/>
      <c r="H53" s="6"/>
    </row>
  </sheetData>
  <sheetProtection algorithmName="SHA-512" hashValue="946TZe1tzSL8TzkYd/9N9LSoS1hRjV/Tlj0T2T/gcNpXNx7E7YOJSk6bNezUhwV+Z84gJxy1rTgGgq2JgdoosA==" saltValue="TZJcV2T5eIp2Fs+a9ytXyg==" spinCount="100000" sheet="1" objects="1" scenarios="1"/>
  <mergeCells count="11">
    <mergeCell ref="C46:E46"/>
    <mergeCell ref="C47:E47"/>
    <mergeCell ref="C48:E48"/>
    <mergeCell ref="B3:L3"/>
    <mergeCell ref="D4:I4"/>
    <mergeCell ref="B6:C9"/>
    <mergeCell ref="J6:J9"/>
    <mergeCell ref="K6:K9"/>
    <mergeCell ref="L6:L9"/>
    <mergeCell ref="D7:I7"/>
    <mergeCell ref="D9:I9"/>
  </mergeCells>
  <printOptions horizontalCentered="1"/>
  <pageMargins left="0.94488188976377963" right="0.39370078740157483" top="0.9055118110236221" bottom="0.70866141732283472" header="0.51181102362204722" footer="0.51181102362204722"/>
  <pageSetup paperSize="9" scale="82" orientation="portrait" verticalDpi="4294967293" r:id="rId1"/>
  <headerFooter alignWithMargins="0">
    <oddFooter xml:space="preserve">&amp;C&amp;6Organizacja roku szkolnego 2021/22 szkoły &amp;F Strona &amp;P&amp;8 </oddFooter>
  </headerFooter>
  <extLst>
    <ext xmlns:x14="http://schemas.microsoft.com/office/spreadsheetml/2009/9/main" uri="{CCE6A557-97BC-4b89-ADB6-D9C93CAAB3DF}">
      <x14:dataValidations xmlns:xm="http://schemas.microsoft.com/office/excel/2006/main" disablePrompts="1" count="2">
        <x14:dataValidation type="list" allowBlank="1" showInputMessage="1" showErrorMessage="1" xr:uid="{00000000-0002-0000-1000-000000000000}">
          <x14:formula1>
            <xm:f>słownik!$D$2:$D$9</xm:f>
          </x14:formula1>
          <xm:sqref>D4</xm:sqref>
        </x14:dataValidation>
        <x14:dataValidation type="list" allowBlank="1" showInputMessage="1" showErrorMessage="1" xr:uid="{00000000-0002-0000-1000-000001000000}">
          <x14:formula1>
            <xm:f>słownik!$A$2:$A$49</xm:f>
          </x14:formula1>
          <xm:sqref>C23:C34 C36:C45</xm:sqref>
        </x14:dataValidation>
      </x14:dataValidations>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rgb="FFFF0000"/>
    <pageSetUpPr fitToPage="1"/>
  </sheetPr>
  <dimension ref="B1:O53"/>
  <sheetViews>
    <sheetView showGridLines="0" zoomScaleNormal="100" zoomScaleSheetLayoutView="100" workbookViewId="0">
      <selection activeCell="O11" sqref="O11"/>
    </sheetView>
  </sheetViews>
  <sheetFormatPr defaultColWidth="9.28515625" defaultRowHeight="12.75"/>
  <cols>
    <col min="1" max="1" width="4.5703125" style="3" customWidth="1"/>
    <col min="2" max="2" width="4.42578125" style="3" customWidth="1"/>
    <col min="3" max="3" width="40.42578125" style="3" customWidth="1"/>
    <col min="4" max="10" width="5.7109375" style="3" customWidth="1"/>
    <col min="11" max="11" width="9" style="3" customWidth="1"/>
    <col min="12" max="12" width="9.28515625" style="3"/>
    <col min="13" max="13" width="11.85546875" style="3" customWidth="1"/>
    <col min="14" max="14" width="9.28515625" style="3"/>
    <col min="15" max="15" width="23.5703125" style="3" customWidth="1"/>
    <col min="16" max="16384" width="9.28515625" style="3"/>
  </cols>
  <sheetData>
    <row r="1" spans="2:13" ht="18">
      <c r="B1" s="207"/>
      <c r="C1" s="208" t="str">
        <f>wizyt!C3</f>
        <v>?</v>
      </c>
      <c r="D1" s="209"/>
      <c r="E1" s="209"/>
      <c r="F1" s="209"/>
      <c r="G1" s="209"/>
      <c r="H1" s="209"/>
      <c r="I1" s="209"/>
    </row>
    <row r="2" spans="2:13" ht="20.25">
      <c r="B2" s="210"/>
      <c r="E2" s="211"/>
      <c r="F2" s="211"/>
      <c r="G2" s="211"/>
      <c r="H2" s="211"/>
      <c r="I2" s="211"/>
      <c r="K2" s="475" t="s">
        <v>94</v>
      </c>
      <c r="L2" s="250" t="str">
        <f>wizyt!H3</f>
        <v>2021/2022</v>
      </c>
    </row>
    <row r="3" spans="2:13" ht="18.75" customHeight="1">
      <c r="B3" s="1462" t="str">
        <f>wizyt!B6</f>
        <v>???</v>
      </c>
      <c r="C3" s="1463"/>
      <c r="D3" s="1463"/>
      <c r="E3" s="1463"/>
      <c r="F3" s="1463"/>
      <c r="G3" s="1463"/>
      <c r="H3" s="1463"/>
      <c r="I3" s="1463"/>
      <c r="J3" s="1463"/>
      <c r="K3" s="1463"/>
      <c r="L3" s="1463"/>
      <c r="M3" s="1463"/>
    </row>
    <row r="4" spans="2:13" ht="18.75" customHeight="1">
      <c r="B4" s="868"/>
      <c r="C4" s="942" t="s">
        <v>463</v>
      </c>
      <c r="D4" s="1489" t="s">
        <v>342</v>
      </c>
      <c r="E4" s="1489"/>
      <c r="F4" s="1489"/>
      <c r="G4" s="1489"/>
      <c r="H4" s="1489"/>
      <c r="I4" s="1489"/>
      <c r="J4" s="1489"/>
      <c r="K4" s="869"/>
      <c r="L4" s="869"/>
      <c r="M4" s="869"/>
    </row>
    <row r="5" spans="2:13" ht="12.75" customHeight="1" thickBot="1">
      <c r="B5" s="366"/>
      <c r="C5" s="212"/>
      <c r="D5" s="213"/>
      <c r="E5" s="213"/>
      <c r="F5" s="213"/>
      <c r="G5" s="213"/>
      <c r="H5" s="213"/>
      <c r="I5" s="213"/>
    </row>
    <row r="6" spans="2:13" ht="12.75" customHeight="1">
      <c r="B6" s="1464" t="s">
        <v>171</v>
      </c>
      <c r="C6" s="1465"/>
      <c r="D6" s="509" t="s">
        <v>4</v>
      </c>
      <c r="E6" s="510" t="s">
        <v>5</v>
      </c>
      <c r="F6" s="787" t="s">
        <v>6</v>
      </c>
      <c r="G6" s="787" t="s">
        <v>7</v>
      </c>
      <c r="H6" s="787" t="s">
        <v>409</v>
      </c>
      <c r="I6" s="787" t="s">
        <v>410</v>
      </c>
      <c r="J6" s="512" t="s">
        <v>418</v>
      </c>
      <c r="K6" s="1470" t="s">
        <v>181</v>
      </c>
      <c r="L6" s="1473" t="s">
        <v>182</v>
      </c>
      <c r="M6" s="1476" t="s">
        <v>58</v>
      </c>
    </row>
    <row r="7" spans="2:13" ht="12.75" customHeight="1">
      <c r="B7" s="1466"/>
      <c r="C7" s="1467"/>
      <c r="D7" s="1479" t="s">
        <v>382</v>
      </c>
      <c r="E7" s="1480"/>
      <c r="F7" s="1480"/>
      <c r="G7" s="1480"/>
      <c r="H7" s="1480"/>
      <c r="I7" s="1480"/>
      <c r="J7" s="1481"/>
      <c r="K7" s="1471"/>
      <c r="L7" s="1474"/>
      <c r="M7" s="1477"/>
    </row>
    <row r="8" spans="2:13" ht="12.75" customHeight="1">
      <c r="B8" s="1466"/>
      <c r="C8" s="1467"/>
      <c r="D8" s="1022">
        <f>Kalendarz!$F$19</f>
        <v>3</v>
      </c>
      <c r="E8" s="1023">
        <f>Kalendarz!$F$23</f>
        <v>3</v>
      </c>
      <c r="F8" s="1022">
        <f>Kalendarz!$F$19</f>
        <v>3</v>
      </c>
      <c r="G8" s="1023">
        <f>Kalendarz!$F$23</f>
        <v>3</v>
      </c>
      <c r="H8" s="1022">
        <f>Kalendarz!$F$19</f>
        <v>3</v>
      </c>
      <c r="I8" s="1023">
        <f>Kalendarz!$F$23</f>
        <v>3</v>
      </c>
      <c r="J8" s="1022">
        <f>Kalendarz!$F$19</f>
        <v>3</v>
      </c>
      <c r="K8" s="1471"/>
      <c r="L8" s="1474"/>
      <c r="M8" s="1477"/>
    </row>
    <row r="9" spans="2:13" ht="16.5" customHeight="1" thickBot="1">
      <c r="B9" s="1468"/>
      <c r="C9" s="1469"/>
      <c r="D9" s="1482" t="s">
        <v>184</v>
      </c>
      <c r="E9" s="1483"/>
      <c r="F9" s="1483"/>
      <c r="G9" s="1483"/>
      <c r="H9" s="1483"/>
      <c r="I9" s="1483"/>
      <c r="J9" s="1484"/>
      <c r="K9" s="1472"/>
      <c r="L9" s="1475"/>
      <c r="M9" s="1478"/>
    </row>
    <row r="10" spans="2:13" ht="27" customHeight="1" thickBot="1">
      <c r="B10" s="316"/>
      <c r="C10" s="317" t="s">
        <v>155</v>
      </c>
      <c r="D10" s="318">
        <f>D12+D11</f>
        <v>0</v>
      </c>
      <c r="E10" s="319">
        <f>E12+E11</f>
        <v>0</v>
      </c>
      <c r="F10" s="319">
        <f>F12+F11</f>
        <v>0</v>
      </c>
      <c r="G10" s="319">
        <f t="shared" ref="G10:H10" si="0">G12+G11</f>
        <v>0</v>
      </c>
      <c r="H10" s="319">
        <f t="shared" si="0"/>
        <v>0</v>
      </c>
      <c r="I10" s="319">
        <f t="shared" ref="I10" si="1">I12+I11</f>
        <v>0</v>
      </c>
      <c r="J10" s="369">
        <f>J12+J11</f>
        <v>0</v>
      </c>
      <c r="K10" s="746">
        <f>SUM(D10:J10)</f>
        <v>0</v>
      </c>
      <c r="L10" s="747">
        <f>SUM(L11:L12)</f>
        <v>0</v>
      </c>
      <c r="M10" s="322"/>
    </row>
    <row r="11" spans="2:13" ht="23.25" customHeight="1">
      <c r="B11" s="323"/>
      <c r="C11" s="741" t="s">
        <v>154</v>
      </c>
      <c r="D11" s="324">
        <f>SUM(D14:D21)</f>
        <v>0</v>
      </c>
      <c r="E11" s="324">
        <f t="shared" ref="E11:J11" si="2">SUM(E14:E21)</f>
        <v>0</v>
      </c>
      <c r="F11" s="324">
        <f t="shared" si="2"/>
        <v>0</v>
      </c>
      <c r="G11" s="324">
        <f t="shared" si="2"/>
        <v>0</v>
      </c>
      <c r="H11" s="324">
        <f t="shared" si="2"/>
        <v>0</v>
      </c>
      <c r="I11" s="324">
        <f t="shared" si="2"/>
        <v>0</v>
      </c>
      <c r="J11" s="324">
        <f t="shared" si="2"/>
        <v>0</v>
      </c>
      <c r="K11" s="748">
        <f>SUM(D11:J11)</f>
        <v>0</v>
      </c>
      <c r="L11" s="749">
        <f>SUM(L14:L21,L23:L34)</f>
        <v>0</v>
      </c>
      <c r="M11" s="325"/>
    </row>
    <row r="12" spans="2:13" ht="21" customHeight="1">
      <c r="B12" s="326"/>
      <c r="C12" s="742" t="s">
        <v>360</v>
      </c>
      <c r="D12" s="327">
        <f>SUM(D36:D45)</f>
        <v>0</v>
      </c>
      <c r="E12" s="328">
        <f>SUM(E36:E45)</f>
        <v>0</v>
      </c>
      <c r="F12" s="328">
        <f>SUM(F36:F45)</f>
        <v>0</v>
      </c>
      <c r="G12" s="328">
        <f t="shared" ref="G12:H12" si="3">SUM(G36:G45)</f>
        <v>0</v>
      </c>
      <c r="H12" s="328">
        <f t="shared" si="3"/>
        <v>0</v>
      </c>
      <c r="I12" s="328">
        <f t="shared" ref="I12" si="4">SUM(I36:I45)</f>
        <v>0</v>
      </c>
      <c r="J12" s="367">
        <f>SUM(J36:J45)</f>
        <v>0</v>
      </c>
      <c r="K12" s="750">
        <f>SUM(D12:J12)</f>
        <v>0</v>
      </c>
      <c r="L12" s="751">
        <f>SUM(L36:L45)</f>
        <v>0</v>
      </c>
      <c r="M12" s="330"/>
    </row>
    <row r="13" spans="2:13" ht="19.5" customHeight="1">
      <c r="B13" s="331"/>
      <c r="C13" s="744" t="s">
        <v>170</v>
      </c>
      <c r="D13" s="332"/>
      <c r="E13" s="332"/>
      <c r="F13" s="332"/>
      <c r="G13" s="332"/>
      <c r="H13" s="332"/>
      <c r="I13" s="332"/>
      <c r="J13" s="332"/>
      <c r="K13" s="752"/>
      <c r="L13" s="753"/>
      <c r="M13" s="334"/>
    </row>
    <row r="14" spans="2:13" s="72" customFormat="1" ht="14.1" customHeight="1">
      <c r="B14" s="699">
        <v>1</v>
      </c>
      <c r="C14" s="745" t="s">
        <v>344</v>
      </c>
      <c r="D14" s="199"/>
      <c r="E14" s="197"/>
      <c r="F14" s="198"/>
      <c r="G14" s="198"/>
      <c r="H14" s="198"/>
      <c r="I14" s="198"/>
      <c r="J14" s="198"/>
      <c r="K14" s="754">
        <f t="shared" ref="K14:K21" si="5">SUM(D14:J14)</f>
        <v>0</v>
      </c>
      <c r="L14" s="755">
        <f>D14*$D$8+E14*$E$8+J14*$J$8+F14*$F$8+G14*$G$8+H14*$H$8+I14*$I$8</f>
        <v>0</v>
      </c>
      <c r="M14" s="206"/>
    </row>
    <row r="15" spans="2:13" s="72" customFormat="1" ht="14.1" customHeight="1">
      <c r="B15" s="698">
        <v>2</v>
      </c>
      <c r="C15" s="743" t="s">
        <v>345</v>
      </c>
      <c r="D15" s="335"/>
      <c r="E15" s="336"/>
      <c r="F15" s="337"/>
      <c r="G15" s="337"/>
      <c r="H15" s="337"/>
      <c r="I15" s="337"/>
      <c r="J15" s="337"/>
      <c r="K15" s="709">
        <f>SUM(D15:J15)</f>
        <v>0</v>
      </c>
      <c r="L15" s="710">
        <f t="shared" ref="L15:L45" si="6">D15*$D$8+E15*$E$8+J15*$J$8+F15*$F$8+G15*$G$8+H15*$H$8+I15*$I$8</f>
        <v>0</v>
      </c>
      <c r="M15" s="338"/>
    </row>
    <row r="16" spans="2:13" s="72" customFormat="1" ht="14.1" customHeight="1">
      <c r="B16" s="698">
        <v>3</v>
      </c>
      <c r="C16" s="743" t="s">
        <v>346</v>
      </c>
      <c r="D16" s="335"/>
      <c r="E16" s="336"/>
      <c r="F16" s="337"/>
      <c r="G16" s="337"/>
      <c r="H16" s="337"/>
      <c r="I16" s="337"/>
      <c r="J16" s="337"/>
      <c r="K16" s="709">
        <f t="shared" si="5"/>
        <v>0</v>
      </c>
      <c r="L16" s="710">
        <f t="shared" si="6"/>
        <v>0</v>
      </c>
      <c r="M16" s="338"/>
    </row>
    <row r="17" spans="2:15" s="72" customFormat="1" ht="23.25" customHeight="1">
      <c r="B17" s="698">
        <v>4</v>
      </c>
      <c r="C17" s="871" t="s">
        <v>419</v>
      </c>
      <c r="D17" s="872">
        <f>SUM(D23:D34)</f>
        <v>0</v>
      </c>
      <c r="E17" s="943">
        <f t="shared" ref="E17:J17" si="7">SUM(E23:E34)</f>
        <v>0</v>
      </c>
      <c r="F17" s="944">
        <f t="shared" si="7"/>
        <v>0</v>
      </c>
      <c r="G17" s="944">
        <f t="shared" si="7"/>
        <v>0</v>
      </c>
      <c r="H17" s="944">
        <f t="shared" si="7"/>
        <v>0</v>
      </c>
      <c r="I17" s="945">
        <f t="shared" si="7"/>
        <v>0</v>
      </c>
      <c r="J17" s="872">
        <f t="shared" si="7"/>
        <v>0</v>
      </c>
      <c r="K17" s="709">
        <f t="shared" si="5"/>
        <v>0</v>
      </c>
      <c r="L17" s="710">
        <f t="shared" si="6"/>
        <v>0</v>
      </c>
      <c r="M17" s="338"/>
    </row>
    <row r="18" spans="2:15" s="72" customFormat="1" ht="14.1" customHeight="1">
      <c r="B18" s="698">
        <v>5</v>
      </c>
      <c r="C18" s="743" t="s">
        <v>235</v>
      </c>
      <c r="D18" s="335"/>
      <c r="E18" s="336"/>
      <c r="F18" s="337"/>
      <c r="G18" s="337"/>
      <c r="H18" s="337"/>
      <c r="I18" s="337"/>
      <c r="J18" s="337"/>
      <c r="K18" s="709">
        <f t="shared" si="5"/>
        <v>0</v>
      </c>
      <c r="L18" s="710">
        <f t="shared" si="6"/>
        <v>0</v>
      </c>
      <c r="M18" s="338"/>
    </row>
    <row r="19" spans="2:15" s="72" customFormat="1" ht="14.1" customHeight="1">
      <c r="B19" s="698">
        <v>6</v>
      </c>
      <c r="C19" s="743" t="s">
        <v>351</v>
      </c>
      <c r="D19" s="335"/>
      <c r="E19" s="336"/>
      <c r="F19" s="337"/>
      <c r="G19" s="337"/>
      <c r="H19" s="337"/>
      <c r="I19" s="337"/>
      <c r="J19" s="337"/>
      <c r="K19" s="709">
        <f t="shared" si="5"/>
        <v>0</v>
      </c>
      <c r="L19" s="710">
        <f t="shared" si="6"/>
        <v>0</v>
      </c>
      <c r="M19" s="338"/>
    </row>
    <row r="20" spans="2:15" s="72" customFormat="1" ht="14.1" customHeight="1">
      <c r="B20" s="698">
        <v>7</v>
      </c>
      <c r="C20" s="525" t="s">
        <v>353</v>
      </c>
      <c r="D20" s="335"/>
      <c r="E20" s="336"/>
      <c r="F20" s="337"/>
      <c r="G20" s="337"/>
      <c r="H20" s="337"/>
      <c r="I20" s="337"/>
      <c r="J20" s="337"/>
      <c r="K20" s="709">
        <f t="shared" si="5"/>
        <v>0</v>
      </c>
      <c r="L20" s="710">
        <f t="shared" si="6"/>
        <v>0</v>
      </c>
      <c r="M20" s="338"/>
    </row>
    <row r="21" spans="2:15" s="72" customFormat="1" ht="14.1" customHeight="1">
      <c r="B21" s="706">
        <v>8</v>
      </c>
      <c r="C21" s="671" t="s">
        <v>355</v>
      </c>
      <c r="D21" s="674"/>
      <c r="E21" s="866"/>
      <c r="F21" s="670"/>
      <c r="G21" s="670"/>
      <c r="H21" s="670"/>
      <c r="I21" s="670"/>
      <c r="J21" s="670"/>
      <c r="K21" s="709">
        <f t="shared" si="5"/>
        <v>0</v>
      </c>
      <c r="L21" s="790">
        <f t="shared" si="6"/>
        <v>0</v>
      </c>
      <c r="M21" s="700"/>
    </row>
    <row r="22" spans="2:15" s="72" customFormat="1" ht="19.5" customHeight="1">
      <c r="B22" s="758" t="s">
        <v>464</v>
      </c>
      <c r="C22" s="756"/>
      <c r="D22" s="756"/>
      <c r="E22" s="756"/>
      <c r="F22" s="756"/>
      <c r="G22" s="756"/>
      <c r="H22" s="756"/>
      <c r="I22" s="756"/>
      <c r="J22" s="756"/>
      <c r="K22" s="756"/>
      <c r="L22" s="756"/>
      <c r="M22" s="757"/>
      <c r="O22" s="739"/>
    </row>
    <row r="23" spans="2:15" s="72" customFormat="1" ht="14.1" customHeight="1">
      <c r="B23" s="735">
        <v>1</v>
      </c>
      <c r="C23" s="733"/>
      <c r="D23" s="335"/>
      <c r="E23" s="336"/>
      <c r="F23" s="337"/>
      <c r="G23" s="337"/>
      <c r="H23" s="337"/>
      <c r="I23" s="337"/>
      <c r="J23" s="337"/>
      <c r="K23" s="776">
        <f t="shared" ref="K23:K34" si="8">SUM(D23:J23)</f>
        <v>0</v>
      </c>
      <c r="L23" s="755">
        <f t="shared" si="6"/>
        <v>0</v>
      </c>
      <c r="M23" s="338"/>
    </row>
    <row r="24" spans="2:15" s="72" customFormat="1" ht="14.1" customHeight="1">
      <c r="B24" s="736">
        <v>2</v>
      </c>
      <c r="C24" s="732"/>
      <c r="D24" s="335"/>
      <c r="E24" s="336"/>
      <c r="F24" s="337"/>
      <c r="G24" s="337"/>
      <c r="H24" s="337"/>
      <c r="I24" s="337"/>
      <c r="J24" s="337"/>
      <c r="K24" s="709">
        <f t="shared" si="8"/>
        <v>0</v>
      </c>
      <c r="L24" s="710">
        <f t="shared" si="6"/>
        <v>0</v>
      </c>
      <c r="M24" s="338"/>
    </row>
    <row r="25" spans="2:15" s="72" customFormat="1" ht="14.1" customHeight="1">
      <c r="B25" s="736">
        <v>3</v>
      </c>
      <c r="C25" s="732"/>
      <c r="D25" s="335"/>
      <c r="E25" s="336"/>
      <c r="F25" s="337"/>
      <c r="G25" s="337"/>
      <c r="H25" s="337"/>
      <c r="I25" s="337"/>
      <c r="J25" s="337"/>
      <c r="K25" s="709">
        <f t="shared" si="8"/>
        <v>0</v>
      </c>
      <c r="L25" s="710">
        <f t="shared" si="6"/>
        <v>0</v>
      </c>
      <c r="M25" s="338"/>
    </row>
    <row r="26" spans="2:15" s="72" customFormat="1" ht="14.1" customHeight="1">
      <c r="B26" s="736">
        <v>4</v>
      </c>
      <c r="C26" s="732"/>
      <c r="D26" s="335"/>
      <c r="E26" s="336"/>
      <c r="F26" s="337"/>
      <c r="G26" s="337"/>
      <c r="H26" s="337"/>
      <c r="I26" s="337"/>
      <c r="J26" s="337"/>
      <c r="K26" s="709">
        <f t="shared" si="8"/>
        <v>0</v>
      </c>
      <c r="L26" s="710">
        <f t="shared" si="6"/>
        <v>0</v>
      </c>
      <c r="M26" s="338"/>
    </row>
    <row r="27" spans="2:15" s="72" customFormat="1" ht="14.1" customHeight="1">
      <c r="B27" s="736">
        <v>5</v>
      </c>
      <c r="C27" s="732"/>
      <c r="D27" s="335"/>
      <c r="E27" s="336"/>
      <c r="F27" s="337"/>
      <c r="G27" s="337"/>
      <c r="H27" s="337"/>
      <c r="I27" s="337"/>
      <c r="J27" s="337"/>
      <c r="K27" s="709">
        <f t="shared" si="8"/>
        <v>0</v>
      </c>
      <c r="L27" s="710">
        <f t="shared" si="6"/>
        <v>0</v>
      </c>
      <c r="M27" s="338"/>
    </row>
    <row r="28" spans="2:15" s="72" customFormat="1" ht="14.1" customHeight="1">
      <c r="B28" s="736">
        <v>6</v>
      </c>
      <c r="C28" s="732"/>
      <c r="D28" s="335"/>
      <c r="E28" s="336"/>
      <c r="F28" s="337"/>
      <c r="G28" s="337"/>
      <c r="H28" s="337"/>
      <c r="I28" s="337"/>
      <c r="J28" s="337"/>
      <c r="K28" s="709">
        <f t="shared" si="8"/>
        <v>0</v>
      </c>
      <c r="L28" s="710">
        <f t="shared" si="6"/>
        <v>0</v>
      </c>
      <c r="M28" s="338"/>
    </row>
    <row r="29" spans="2:15" s="72" customFormat="1" ht="14.1" customHeight="1">
      <c r="B29" s="736">
        <v>7</v>
      </c>
      <c r="C29" s="732"/>
      <c r="D29" s="335"/>
      <c r="E29" s="336"/>
      <c r="F29" s="337"/>
      <c r="G29" s="337"/>
      <c r="H29" s="337"/>
      <c r="I29" s="337"/>
      <c r="J29" s="337"/>
      <c r="K29" s="709">
        <f t="shared" si="8"/>
        <v>0</v>
      </c>
      <c r="L29" s="710">
        <f t="shared" si="6"/>
        <v>0</v>
      </c>
      <c r="M29" s="338"/>
      <c r="O29" s="739"/>
    </row>
    <row r="30" spans="2:15" s="72" customFormat="1" ht="14.1" customHeight="1">
      <c r="B30" s="736">
        <v>8</v>
      </c>
      <c r="C30" s="732"/>
      <c r="D30" s="335"/>
      <c r="E30" s="336"/>
      <c r="F30" s="337"/>
      <c r="G30" s="337"/>
      <c r="H30" s="337"/>
      <c r="I30" s="337"/>
      <c r="J30" s="337"/>
      <c r="K30" s="709">
        <f>SUM(D30:J30)</f>
        <v>0</v>
      </c>
      <c r="L30" s="710">
        <f t="shared" si="6"/>
        <v>0</v>
      </c>
      <c r="M30" s="338"/>
    </row>
    <row r="31" spans="2:15" s="72" customFormat="1" ht="14.1" customHeight="1">
      <c r="B31" s="736">
        <v>9</v>
      </c>
      <c r="C31" s="732"/>
      <c r="D31" s="335"/>
      <c r="E31" s="336"/>
      <c r="F31" s="337"/>
      <c r="G31" s="337"/>
      <c r="H31" s="337"/>
      <c r="I31" s="337"/>
      <c r="J31" s="337"/>
      <c r="K31" s="709">
        <f t="shared" si="8"/>
        <v>0</v>
      </c>
      <c r="L31" s="710">
        <f t="shared" si="6"/>
        <v>0</v>
      </c>
      <c r="M31" s="338"/>
    </row>
    <row r="32" spans="2:15" s="72" customFormat="1" ht="14.1" customHeight="1">
      <c r="B32" s="736">
        <v>10</v>
      </c>
      <c r="C32" s="732"/>
      <c r="D32" s="335"/>
      <c r="E32" s="336"/>
      <c r="F32" s="337"/>
      <c r="G32" s="337"/>
      <c r="H32" s="337"/>
      <c r="I32" s="337"/>
      <c r="J32" s="337"/>
      <c r="K32" s="709">
        <f t="shared" si="8"/>
        <v>0</v>
      </c>
      <c r="L32" s="710">
        <f t="shared" si="6"/>
        <v>0</v>
      </c>
      <c r="M32" s="338"/>
    </row>
    <row r="33" spans="2:13" s="72" customFormat="1" ht="14.1" customHeight="1">
      <c r="B33" s="736">
        <v>11</v>
      </c>
      <c r="C33" s="732"/>
      <c r="D33" s="335"/>
      <c r="E33" s="336"/>
      <c r="F33" s="337"/>
      <c r="G33" s="337"/>
      <c r="H33" s="337"/>
      <c r="I33" s="337"/>
      <c r="J33" s="337"/>
      <c r="K33" s="709">
        <f t="shared" si="8"/>
        <v>0</v>
      </c>
      <c r="L33" s="710">
        <f t="shared" si="6"/>
        <v>0</v>
      </c>
      <c r="M33" s="338"/>
    </row>
    <row r="34" spans="2:13" s="72" customFormat="1" ht="14.1" customHeight="1">
      <c r="B34" s="737">
        <v>12</v>
      </c>
      <c r="C34" s="738"/>
      <c r="D34" s="361"/>
      <c r="E34" s="362"/>
      <c r="F34" s="363"/>
      <c r="G34" s="363"/>
      <c r="H34" s="363"/>
      <c r="I34" s="363"/>
      <c r="J34" s="363"/>
      <c r="K34" s="775">
        <f t="shared" si="8"/>
        <v>0</v>
      </c>
      <c r="L34" s="791">
        <f t="shared" si="6"/>
        <v>0</v>
      </c>
      <c r="M34" s="513"/>
    </row>
    <row r="35" spans="2:13" ht="27.75" customHeight="1">
      <c r="B35" s="356"/>
      <c r="C35" s="740" t="s">
        <v>360</v>
      </c>
      <c r="D35" s="358"/>
      <c r="E35" s="358"/>
      <c r="F35" s="358"/>
      <c r="G35" s="358"/>
      <c r="H35" s="358"/>
      <c r="I35" s="358"/>
      <c r="J35" s="358"/>
      <c r="K35" s="551"/>
      <c r="L35" s="359"/>
      <c r="M35" s="360"/>
    </row>
    <row r="36" spans="2:13" ht="14.1" customHeight="1">
      <c r="B36" s="767">
        <v>1</v>
      </c>
      <c r="C36" s="771"/>
      <c r="D36" s="527"/>
      <c r="E36" s="197"/>
      <c r="F36" s="198"/>
      <c r="G36" s="198"/>
      <c r="H36" s="198"/>
      <c r="I36" s="198"/>
      <c r="J36" s="198"/>
      <c r="K36" s="754">
        <f t="shared" ref="K36:K45" si="9">SUM(D36:J36)</f>
        <v>0</v>
      </c>
      <c r="L36" s="755">
        <f t="shared" si="6"/>
        <v>0</v>
      </c>
      <c r="M36" s="349"/>
    </row>
    <row r="37" spans="2:13" ht="14.1" customHeight="1">
      <c r="B37" s="735">
        <v>2</v>
      </c>
      <c r="C37" s="772"/>
      <c r="D37" s="528"/>
      <c r="E37" s="336"/>
      <c r="F37" s="337"/>
      <c r="G37" s="337"/>
      <c r="H37" s="337"/>
      <c r="I37" s="337"/>
      <c r="J37" s="337"/>
      <c r="K37" s="709">
        <f t="shared" si="9"/>
        <v>0</v>
      </c>
      <c r="L37" s="710">
        <f t="shared" si="6"/>
        <v>0</v>
      </c>
      <c r="M37" s="526"/>
    </row>
    <row r="38" spans="2:13" ht="14.1" customHeight="1">
      <c r="B38" s="735">
        <v>3</v>
      </c>
      <c r="C38" s="772"/>
      <c r="D38" s="528"/>
      <c r="E38" s="336"/>
      <c r="F38" s="337"/>
      <c r="G38" s="337"/>
      <c r="H38" s="337"/>
      <c r="I38" s="337"/>
      <c r="J38" s="337"/>
      <c r="K38" s="709">
        <f t="shared" si="9"/>
        <v>0</v>
      </c>
      <c r="L38" s="710">
        <f>D38*$D$8+E38*$E$8+J38*$J$8+F38*$F$8+G38*$G$8+H38*$H$8+I38*$I$8</f>
        <v>0</v>
      </c>
      <c r="M38" s="526"/>
    </row>
    <row r="39" spans="2:13" ht="14.1" customHeight="1">
      <c r="B39" s="735">
        <v>4</v>
      </c>
      <c r="C39" s="772"/>
      <c r="D39" s="528"/>
      <c r="E39" s="336"/>
      <c r="F39" s="337"/>
      <c r="G39" s="337"/>
      <c r="H39" s="337"/>
      <c r="I39" s="337"/>
      <c r="J39" s="337"/>
      <c r="K39" s="709">
        <f t="shared" si="9"/>
        <v>0</v>
      </c>
      <c r="L39" s="710">
        <f t="shared" si="6"/>
        <v>0</v>
      </c>
      <c r="M39" s="526"/>
    </row>
    <row r="40" spans="2:13" ht="14.1" customHeight="1">
      <c r="B40" s="735">
        <v>5</v>
      </c>
      <c r="C40" s="772"/>
      <c r="D40" s="528"/>
      <c r="E40" s="336"/>
      <c r="F40" s="337"/>
      <c r="G40" s="337"/>
      <c r="H40" s="337"/>
      <c r="I40" s="337"/>
      <c r="J40" s="337"/>
      <c r="K40" s="709">
        <f t="shared" si="9"/>
        <v>0</v>
      </c>
      <c r="L40" s="710">
        <f t="shared" si="6"/>
        <v>0</v>
      </c>
      <c r="M40" s="526"/>
    </row>
    <row r="41" spans="2:13" ht="14.1" customHeight="1">
      <c r="B41" s="735">
        <v>6</v>
      </c>
      <c r="C41" s="772"/>
      <c r="D41" s="528"/>
      <c r="E41" s="336"/>
      <c r="F41" s="337"/>
      <c r="G41" s="337"/>
      <c r="H41" s="337"/>
      <c r="I41" s="337"/>
      <c r="J41" s="337"/>
      <c r="K41" s="709">
        <f t="shared" si="9"/>
        <v>0</v>
      </c>
      <c r="L41" s="710">
        <f t="shared" si="6"/>
        <v>0</v>
      </c>
      <c r="M41" s="526"/>
    </row>
    <row r="42" spans="2:13" ht="14.1" customHeight="1">
      <c r="B42" s="735">
        <v>7</v>
      </c>
      <c r="C42" s="772"/>
      <c r="D42" s="528"/>
      <c r="E42" s="336"/>
      <c r="F42" s="337"/>
      <c r="G42" s="337"/>
      <c r="H42" s="337"/>
      <c r="I42" s="337"/>
      <c r="J42" s="337"/>
      <c r="K42" s="709">
        <f t="shared" si="9"/>
        <v>0</v>
      </c>
      <c r="L42" s="710">
        <f t="shared" si="6"/>
        <v>0</v>
      </c>
      <c r="M42" s="526"/>
    </row>
    <row r="43" spans="2:13" ht="14.1" customHeight="1">
      <c r="B43" s="735">
        <v>8</v>
      </c>
      <c r="C43" s="772"/>
      <c r="D43" s="528"/>
      <c r="E43" s="336"/>
      <c r="F43" s="337"/>
      <c r="G43" s="337"/>
      <c r="H43" s="337"/>
      <c r="I43" s="337"/>
      <c r="J43" s="337"/>
      <c r="K43" s="709">
        <f t="shared" si="9"/>
        <v>0</v>
      </c>
      <c r="L43" s="710">
        <f t="shared" si="6"/>
        <v>0</v>
      </c>
      <c r="M43" s="526"/>
    </row>
    <row r="44" spans="2:13" ht="14.1" customHeight="1">
      <c r="B44" s="735">
        <v>9</v>
      </c>
      <c r="C44" s="772"/>
      <c r="D44" s="529"/>
      <c r="E44" s="195"/>
      <c r="F44" s="196"/>
      <c r="G44" s="196"/>
      <c r="H44" s="196"/>
      <c r="I44" s="196"/>
      <c r="J44" s="196"/>
      <c r="K44" s="709">
        <f t="shared" si="9"/>
        <v>0</v>
      </c>
      <c r="L44" s="710">
        <f t="shared" si="6"/>
        <v>0</v>
      </c>
      <c r="M44" s="205"/>
    </row>
    <row r="45" spans="2:13" ht="14.1" customHeight="1" thickBot="1">
      <c r="B45" s="708">
        <v>10</v>
      </c>
      <c r="C45" s="773"/>
      <c r="D45" s="202"/>
      <c r="E45" s="200"/>
      <c r="F45" s="201"/>
      <c r="G45" s="201"/>
      <c r="H45" s="201"/>
      <c r="I45" s="201"/>
      <c r="J45" s="201"/>
      <c r="K45" s="789">
        <f t="shared" si="9"/>
        <v>0</v>
      </c>
      <c r="L45" s="941">
        <f t="shared" si="6"/>
        <v>0</v>
      </c>
      <c r="M45" s="214"/>
    </row>
    <row r="46" spans="2:13" ht="18.75">
      <c r="B46" s="852" t="s">
        <v>411</v>
      </c>
      <c r="C46" s="1457" t="s">
        <v>412</v>
      </c>
      <c r="D46" s="1458"/>
      <c r="E46" s="1458"/>
      <c r="F46" s="870"/>
      <c r="G46" s="870"/>
      <c r="H46" s="870"/>
      <c r="I46" s="870"/>
    </row>
    <row r="47" spans="2:13" ht="15.75">
      <c r="C47" s="1487" t="s">
        <v>465</v>
      </c>
      <c r="D47" s="1488"/>
      <c r="E47" s="1488"/>
      <c r="F47" s="867"/>
      <c r="G47" s="867"/>
      <c r="H47" s="867"/>
      <c r="I47" s="867"/>
    </row>
    <row r="48" spans="2:13">
      <c r="C48" s="1461"/>
      <c r="D48" s="1460"/>
      <c r="E48" s="1460"/>
      <c r="F48" s="867"/>
      <c r="G48" s="867"/>
      <c r="H48" s="867"/>
      <c r="I48" s="867"/>
    </row>
    <row r="49" spans="3:9">
      <c r="C49" s="7"/>
      <c r="D49" s="8"/>
      <c r="E49" s="8"/>
      <c r="F49" s="8"/>
      <c r="G49" s="8"/>
      <c r="H49" s="8"/>
      <c r="I49" s="8"/>
    </row>
    <row r="50" spans="3:9">
      <c r="C50" s="4"/>
      <c r="D50" s="5"/>
      <c r="E50" s="5"/>
      <c r="F50" s="5"/>
      <c r="G50" s="5"/>
      <c r="H50" s="5"/>
      <c r="I50" s="5"/>
    </row>
    <row r="51" spans="3:9">
      <c r="C51" s="4"/>
      <c r="D51" s="5"/>
      <c r="E51" s="5"/>
      <c r="F51" s="5"/>
      <c r="G51" s="5"/>
      <c r="H51" s="5"/>
      <c r="I51" s="5"/>
    </row>
    <row r="52" spans="3:9">
      <c r="C52" s="4"/>
      <c r="D52" s="5"/>
      <c r="E52" s="5"/>
      <c r="F52" s="5"/>
      <c r="G52" s="5"/>
      <c r="H52" s="5"/>
      <c r="I52" s="5"/>
    </row>
    <row r="53" spans="3:9">
      <c r="C53" s="6"/>
      <c r="D53" s="6"/>
      <c r="E53" s="6"/>
      <c r="F53" s="6"/>
      <c r="G53" s="6"/>
      <c r="H53" s="6"/>
      <c r="I53" s="6"/>
    </row>
  </sheetData>
  <sheetProtection algorithmName="SHA-512" hashValue="DBjsRvbb3wsTw3N5o29ZcULKu390EbVrdG5Plehtq+2E9cA36vfQnNS5GcbWcKim8VMsiJBZGOY39bREu2m8rQ==" saltValue="dt6vC49begIh/Y9aZUBtbw==" spinCount="100000" sheet="1" objects="1" scenarios="1"/>
  <mergeCells count="11">
    <mergeCell ref="C46:E46"/>
    <mergeCell ref="C47:E47"/>
    <mergeCell ref="C48:E48"/>
    <mergeCell ref="D4:J4"/>
    <mergeCell ref="B3:M3"/>
    <mergeCell ref="B6:C9"/>
    <mergeCell ref="K6:K9"/>
    <mergeCell ref="L6:L9"/>
    <mergeCell ref="M6:M9"/>
    <mergeCell ref="D7:J7"/>
    <mergeCell ref="D9:J9"/>
  </mergeCells>
  <printOptions horizontalCentered="1"/>
  <pageMargins left="0.94488188976377963" right="0.39370078740157483" top="0.9055118110236221" bottom="0.70866141732283472" header="0.51181102362204722" footer="0.51181102362204722"/>
  <pageSetup paperSize="9" scale="78" orientation="portrait" verticalDpi="4294967293" r:id="rId1"/>
  <headerFooter alignWithMargins="0">
    <oddFooter xml:space="preserve">&amp;C&amp;6Organizacja roku szkolnego 2018/19 szkoły &amp;F Strona &amp;P&amp;8 </oddFooter>
  </headerFooter>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1100-000000000000}">
          <x14:formula1>
            <xm:f>słownik!$A$2:$A$49</xm:f>
          </x14:formula1>
          <xm:sqref>C23:C34 C36:C45</xm:sqref>
        </x14:dataValidation>
        <x14:dataValidation type="list" allowBlank="1" showInputMessage="1" showErrorMessage="1" xr:uid="{00000000-0002-0000-1100-000001000000}">
          <x14:formula1>
            <xm:f>słownik!$D$2:$D$9</xm:f>
          </x14:formula1>
          <xm:sqref>D4</xm:sqref>
        </x14:dataValidation>
      </x14:dataValidations>
    </ext>
  </extLs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pageSetUpPr fitToPage="1"/>
  </sheetPr>
  <dimension ref="A2:T94"/>
  <sheetViews>
    <sheetView showGridLines="0" view="pageBreakPreview" topLeftCell="B1" zoomScaleNormal="100" zoomScaleSheetLayoutView="100" workbookViewId="0">
      <selection activeCell="J52" sqref="J52"/>
    </sheetView>
  </sheetViews>
  <sheetFormatPr defaultColWidth="9.140625" defaultRowHeight="12.75"/>
  <cols>
    <col min="1" max="1" width="7.42578125" style="13" hidden="1" customWidth="1"/>
    <col min="2" max="2" width="5.42578125" style="218" customWidth="1"/>
    <col min="3" max="3" width="45.140625" style="13" customWidth="1"/>
    <col min="4" max="4" width="7.28515625" style="13" hidden="1" customWidth="1"/>
    <col min="5" max="5" width="11.5703125" style="13" customWidth="1"/>
    <col min="6" max="6" width="11.42578125" style="13" customWidth="1"/>
    <col min="7" max="7" width="3" style="13" customWidth="1"/>
    <col min="8" max="8" width="18.140625" style="13" customWidth="1"/>
    <col min="9" max="9" width="9.42578125" style="13" customWidth="1"/>
    <col min="10" max="11" width="9.140625" style="13"/>
    <col min="12" max="12" width="10.28515625" style="13" customWidth="1"/>
    <col min="13" max="13" width="2.28515625" style="13" customWidth="1"/>
    <col min="14" max="14" width="6.28515625" style="13" customWidth="1"/>
    <col min="15" max="15" width="13.5703125" style="13" customWidth="1"/>
    <col min="16" max="16" width="7" style="13" customWidth="1"/>
    <col min="17" max="17" width="14.140625" style="13" customWidth="1"/>
    <col min="18" max="18" width="13.42578125" style="13" customWidth="1"/>
    <col min="19" max="19" width="9.140625" style="13"/>
    <col min="20" max="20" width="0" style="13" hidden="1" customWidth="1"/>
    <col min="21" max="16384" width="9.140625" style="13"/>
  </cols>
  <sheetData>
    <row r="2" spans="1:20" ht="18">
      <c r="C2" s="258" t="s">
        <v>130</v>
      </c>
      <c r="D2" s="187"/>
      <c r="E2" s="430" t="str">
        <f>wizyt!C3</f>
        <v>?</v>
      </c>
    </row>
    <row r="3" spans="1:20" ht="15.75" customHeight="1">
      <c r="C3" s="258" t="s">
        <v>129</v>
      </c>
      <c r="D3" s="187"/>
      <c r="E3" s="259" t="str">
        <f>wizyt!H3</f>
        <v>2021/2022</v>
      </c>
      <c r="H3" s="260"/>
    </row>
    <row r="4" spans="1:20" s="260" customFormat="1" ht="27" customHeight="1">
      <c r="B4" s="1492" t="s">
        <v>128</v>
      </c>
      <c r="C4" s="1492"/>
      <c r="D4" s="1492"/>
      <c r="E4" s="1492"/>
      <c r="F4" s="1492"/>
      <c r="H4" s="1495" t="s">
        <v>160</v>
      </c>
      <c r="I4" s="1495"/>
      <c r="J4" s="1495"/>
      <c r="K4" s="1495"/>
      <c r="L4" s="1495"/>
    </row>
    <row r="5" spans="1:20" ht="33" customHeight="1">
      <c r="B5" s="411" t="s">
        <v>2</v>
      </c>
      <c r="C5" s="412" t="s">
        <v>52</v>
      </c>
      <c r="D5" s="411"/>
      <c r="E5" s="413" t="s">
        <v>174</v>
      </c>
      <c r="F5" s="414" t="s">
        <v>69</v>
      </c>
      <c r="H5" s="261" t="s">
        <v>161</v>
      </c>
      <c r="I5" s="261" t="s">
        <v>165</v>
      </c>
      <c r="J5" s="261" t="s">
        <v>168</v>
      </c>
      <c r="K5" s="261" t="s">
        <v>166</v>
      </c>
      <c r="L5" s="261" t="s">
        <v>167</v>
      </c>
    </row>
    <row r="6" spans="1:20" ht="14.25">
      <c r="A6" s="420" t="str">
        <f>E2</f>
        <v>?</v>
      </c>
      <c r="B6" s="262">
        <v>1</v>
      </c>
      <c r="C6" s="516" t="str">
        <f>słownik!A3</f>
        <v>Charakteryzacja</v>
      </c>
      <c r="D6" s="765" t="str">
        <f>słownik!B3</f>
        <v>charakteryzacja</v>
      </c>
      <c r="E6" s="263">
        <f>SUMIF(pedag!L$6:L$412,D6,pedag!N$6:N$412)+SUMIF(pedag!L$6:L$412,D6,pedag!O$6:O$412)+SUMIF(pedag!L$6:L$412,D6,pedag!Q$6:Q$412)+SUMIF(pedag!L$6:L$412,D6,pedag!P$6:P$412)+SUMIF(pedag!L$6:L$412,D6,pedag!R$6:R$412)</f>
        <v>0</v>
      </c>
      <c r="F6" s="315">
        <f>SUMIF(pedag!$L$6:$L$412,D6,pedag!$Y$6:$Y$412)</f>
        <v>0</v>
      </c>
      <c r="H6" s="264" t="s">
        <v>162</v>
      </c>
      <c r="I6" s="265">
        <f>COUNTIF(pedag!E6:E412,"k")</f>
        <v>0</v>
      </c>
      <c r="J6" s="266" t="str">
        <f>IF(I6+K6=0,"",I6/(I6+K6))</f>
        <v/>
      </c>
      <c r="K6" s="265">
        <f>COUNTIF(pedag!E6:E412,"m")</f>
        <v>0</v>
      </c>
      <c r="L6" s="266" t="str">
        <f>IF(I6+K6=0,"",K6/(I6+K6))</f>
        <v/>
      </c>
      <c r="N6" s="421"/>
      <c r="T6" s="421" t="str">
        <f>+E2</f>
        <v>?</v>
      </c>
    </row>
    <row r="7" spans="1:20" ht="13.5" customHeight="1">
      <c r="A7" s="420" t="str">
        <f>A6</f>
        <v>?</v>
      </c>
      <c r="B7" s="262">
        <v>2</v>
      </c>
      <c r="C7" s="516" t="str">
        <f>słownik!A4</f>
        <v>Gra aktorska</v>
      </c>
      <c r="D7" s="765" t="str">
        <f>słownik!B4</f>
        <v>gra aktorska</v>
      </c>
      <c r="E7" s="263">
        <f>SUMIF(pedag!L$6:L$412,D7,pedag!N$6:N$412)+SUMIF(pedag!L$6:L$412,D7,pedag!O$6:O$412)+SUMIF(pedag!L$6:L$412,D7,pedag!Q$6:Q$412)+SUMIF(pedag!L$6:L$412,D7,pedag!P$6:P$412)+SUMIF(pedag!L$6:L$412,D7,pedag!R$6:R$412)</f>
        <v>0</v>
      </c>
      <c r="F7" s="315">
        <f>SUMIF(pedag!$L$6:$L$412,D7,pedag!$Y$6:$Y$412)</f>
        <v>0</v>
      </c>
      <c r="H7" s="264" t="s">
        <v>163</v>
      </c>
      <c r="I7" s="265">
        <f>COUNTIF('adm.i obs.'!E6:E9,"k")</f>
        <v>0</v>
      </c>
      <c r="J7" s="267" t="str">
        <f>IF(I7+K7=0,"",I7/(I7+K7))</f>
        <v/>
      </c>
      <c r="K7" s="268">
        <f>COUNTIF('adm.i obs.'!E6:E9,"m")</f>
        <v>0</v>
      </c>
      <c r="L7" s="267" t="str">
        <f>IF(I7+K7=0,"",K7/(I7+K7))</f>
        <v/>
      </c>
      <c r="N7" s="421"/>
      <c r="T7" s="421" t="str">
        <f>+T6</f>
        <v>?</v>
      </c>
    </row>
    <row r="8" spans="1:20" ht="14.25">
      <c r="A8" s="420" t="str">
        <f t="shared" ref="A8:A14" si="0">A7</f>
        <v>?</v>
      </c>
      <c r="B8" s="262">
        <v>3</v>
      </c>
      <c r="C8" s="516" t="str">
        <f>słownik!A5</f>
        <v>Pantomima</v>
      </c>
      <c r="D8" s="765" t="str">
        <f>słownik!B5</f>
        <v>pantomima</v>
      </c>
      <c r="E8" s="263">
        <f>SUMIF(pedag!L$6:L$412,D8,pedag!N$6:N$412)+SUMIF(pedag!L$6:L$412,D8,pedag!O$6:O$412)+SUMIF(pedag!L$6:L$412,D8,pedag!Q$6:Q$412)+SUMIF(pedag!L$6:L$412,D8,pedag!P$6:P$412)+SUMIF(pedag!L$6:L$412,D8,pedag!R$6:R$412)</f>
        <v>0</v>
      </c>
      <c r="F8" s="315">
        <f>SUMIF(pedag!$L$6:$L$412,D8,pedag!$Y$6:$Y$412)</f>
        <v>0</v>
      </c>
      <c r="H8" s="264" t="s">
        <v>164</v>
      </c>
      <c r="I8" s="265">
        <f>COUNTIF('adm.i obs.'!E11:E17,"k")</f>
        <v>0</v>
      </c>
      <c r="J8" s="267" t="str">
        <f>IF(I8+K8=0,"",I8/(I8+K8))</f>
        <v/>
      </c>
      <c r="K8" s="265">
        <f>COUNTIF('adm.i obs.'!E11:E17,"m")</f>
        <v>0</v>
      </c>
      <c r="L8" s="266" t="str">
        <f>IF(I8+K8=0,"",K8/(I8+K8))</f>
        <v/>
      </c>
      <c r="N8" s="421"/>
      <c r="T8" s="421" t="str">
        <f t="shared" ref="T8:T73" si="1">+T7</f>
        <v>?</v>
      </c>
    </row>
    <row r="9" spans="1:20" ht="15.75">
      <c r="A9" s="420" t="str">
        <f t="shared" si="0"/>
        <v>?</v>
      </c>
      <c r="B9" s="262">
        <v>4</v>
      </c>
      <c r="C9" s="516" t="str">
        <f>słownik!A6</f>
        <v>Piosenka aktorska</v>
      </c>
      <c r="D9" s="765" t="str">
        <f>słownik!B6</f>
        <v>piosenka aktor.</v>
      </c>
      <c r="E9" s="263">
        <f>SUMIF(pedag!L$6:L$412,D9,pedag!N$6:N$412)+SUMIF(pedag!L$6:L$412,D9,pedag!O$6:O$412)+SUMIF(pedag!L$6:L$412,D9,pedag!Q$6:Q$412)+SUMIF(pedag!L$6:L$412,D9,pedag!P$6:P$412)+SUMIF(pedag!L$6:L$412,D9,pedag!R$6:R$412)</f>
        <v>0</v>
      </c>
      <c r="F9" s="315">
        <f>SUMIF(pedag!$L$6:$L$412,D9,pedag!$Y$6:$Y$412)</f>
        <v>0</v>
      </c>
      <c r="H9" s="279" t="s">
        <v>169</v>
      </c>
      <c r="I9" s="1051">
        <f>SUM(I6:I8)</f>
        <v>0</v>
      </c>
      <c r="J9" s="1052" t="str">
        <f>IF(I9+K9=0,"",I9/(I9+K9))</f>
        <v/>
      </c>
      <c r="K9" s="1051">
        <f>SUM(K6:K8)</f>
        <v>0</v>
      </c>
      <c r="L9" s="1052" t="str">
        <f>IF(I9+K9=0,"",K9/(I9+K9))</f>
        <v/>
      </c>
      <c r="N9" s="421"/>
      <c r="T9" s="421" t="str">
        <f t="shared" si="1"/>
        <v>?</v>
      </c>
    </row>
    <row r="10" spans="1:20" ht="14.25">
      <c r="A10" s="420" t="str">
        <f t="shared" si="0"/>
        <v>?</v>
      </c>
      <c r="B10" s="262">
        <v>5</v>
      </c>
      <c r="C10" s="516" t="str">
        <f>słownik!A7</f>
        <v>Praca z akompaniatorem</v>
      </c>
      <c r="D10" s="765" t="str">
        <f>słownik!B7</f>
        <v>praca z akompan.</v>
      </c>
      <c r="E10" s="263">
        <f>SUMIF(pedag!L$6:L$412,D10,pedag!N$6:N$412)+SUMIF(pedag!L$6:L$412,D10,pedag!O$6:O$412)+SUMIF(pedag!L$6:L$412,D10,pedag!Q$6:Q$412)+SUMIF(pedag!L$6:L$412,D10,pedag!P$6:P$412)+SUMIF(pedag!L$6:L$412,D10,pedag!R$6:R$412)</f>
        <v>0</v>
      </c>
      <c r="F10" s="315">
        <f>SUMIF(pedag!$L$6:$L$412,D10,pedag!$Y$6:$Y$412)</f>
        <v>0</v>
      </c>
      <c r="N10" s="421"/>
      <c r="T10" s="421" t="str">
        <f t="shared" si="1"/>
        <v>?</v>
      </c>
    </row>
    <row r="11" spans="1:20" ht="15.75">
      <c r="A11" s="420" t="str">
        <f t="shared" si="0"/>
        <v>?</v>
      </c>
      <c r="B11" s="262">
        <v>6</v>
      </c>
      <c r="C11" s="516" t="str">
        <f>słownik!A8</f>
        <v>Praktyki sceniczne</v>
      </c>
      <c r="D11" s="765" t="str">
        <f>słownik!B8</f>
        <v>praktyki sceniczne</v>
      </c>
      <c r="E11" s="263">
        <f>SUMIF(pedag!L$6:L$412,D11,pedag!N$6:N$412)+SUMIF(pedag!L$6:L$412,D11,pedag!O$6:O$412)+SUMIF(pedag!L$6:L$412,D11,pedag!Q$6:Q$412)+SUMIF(pedag!L$6:L$412,D11,pedag!P$6:P$412)+SUMIF(pedag!L$6:L$412,D11,pedag!R$6:R$412)</f>
        <v>0</v>
      </c>
      <c r="F11" s="315">
        <f>SUMIF(pedag!$L$6:$L$412,D11,pedag!$Y$6:$Y$412)</f>
        <v>0</v>
      </c>
      <c r="H11" s="1496" t="s">
        <v>113</v>
      </c>
      <c r="I11" s="1496"/>
      <c r="J11" s="1496"/>
      <c r="K11" s="1496"/>
      <c r="L11" s="1496"/>
      <c r="N11" s="421"/>
      <c r="T11" s="421" t="str">
        <f t="shared" si="1"/>
        <v>?</v>
      </c>
    </row>
    <row r="12" spans="1:20" ht="14.25">
      <c r="A12" s="420" t="str">
        <f t="shared" si="0"/>
        <v>?</v>
      </c>
      <c r="B12" s="262">
        <v>7</v>
      </c>
      <c r="C12" s="516" t="str">
        <f>słownik!A9</f>
        <v>Proza</v>
      </c>
      <c r="D12" s="765" t="str">
        <f>słownik!B9</f>
        <v>proza</v>
      </c>
      <c r="E12" s="263">
        <f>SUMIF(pedag!L$6:L$412,D12,pedag!N$6:N$412)+SUMIF(pedag!L$6:L$412,D12,pedag!O$6:O$412)+SUMIF(pedag!L$6:L$412,D12,pedag!Q$6:Q$412)+SUMIF(pedag!L$6:L$412,D12,pedag!P$6:P$412)+SUMIF(pedag!L$6:L$412,D12,pedag!R$6:R$412)</f>
        <v>0</v>
      </c>
      <c r="F12" s="315">
        <f>SUMIF(pedag!$L$6:$L$412,D12,pedag!$Y$6:$Y$412)</f>
        <v>0</v>
      </c>
      <c r="J12" s="275" t="s">
        <v>162</v>
      </c>
      <c r="K12" s="276" t="s">
        <v>172</v>
      </c>
      <c r="L12" s="275" t="s">
        <v>27</v>
      </c>
      <c r="N12" s="421"/>
      <c r="T12" s="421" t="str">
        <f t="shared" si="1"/>
        <v>?</v>
      </c>
    </row>
    <row r="13" spans="1:20" ht="14.25">
      <c r="A13" s="420" t="str">
        <f t="shared" si="0"/>
        <v>?</v>
      </c>
      <c r="B13" s="262">
        <v>8</v>
      </c>
      <c r="C13" s="516" t="str">
        <f>słownik!A10</f>
        <v>Step</v>
      </c>
      <c r="D13" s="765" t="str">
        <f>słownik!B10</f>
        <v>step</v>
      </c>
      <c r="E13" s="263">
        <f>SUMIF(pedag!L$6:L$412,D13,pedag!N$6:N$412)+SUMIF(pedag!L$6:L$412,D13,pedag!O$6:O$412)+SUMIF(pedag!L$6:L$412,D13,pedag!Q$6:Q$412)+SUMIF(pedag!L$6:L$412,D13,pedag!P$6:P$412)+SUMIF(pedag!L$6:L$412,D13,pedag!R$6:R$412)</f>
        <v>0</v>
      </c>
      <c r="F13" s="315">
        <f>SUMIF(pedag!$L$6:$L$412,D13,pedag!$Y$6:$Y$412)</f>
        <v>0</v>
      </c>
      <c r="H13" s="1497" t="s">
        <v>114</v>
      </c>
      <c r="I13" s="1497"/>
      <c r="J13" s="274">
        <f>COUNTIF(pedag!J$6:J$412,"uo")</f>
        <v>0</v>
      </c>
      <c r="K13" s="274">
        <f>COUNTIF('adm.i obs.'!I$6:I$17,"uo")</f>
        <v>0</v>
      </c>
      <c r="L13" s="274">
        <f>SUM(J13:K13)</f>
        <v>0</v>
      </c>
      <c r="N13" s="421"/>
      <c r="T13" s="421" t="str">
        <f t="shared" si="1"/>
        <v>?</v>
      </c>
    </row>
    <row r="14" spans="1:20" ht="14.25">
      <c r="A14" s="420" t="str">
        <f t="shared" si="0"/>
        <v>?</v>
      </c>
      <c r="B14" s="262">
        <v>9</v>
      </c>
      <c r="C14" s="516" t="str">
        <f>słownik!A11</f>
        <v>Śpiew</v>
      </c>
      <c r="D14" s="765" t="str">
        <f>słownik!B11</f>
        <v>śpiew</v>
      </c>
      <c r="E14" s="263">
        <f>SUMIF(pedag!L$6:L$412,D14,pedag!N$6:N$412)+SUMIF(pedag!L$6:L$412,D14,pedag!O$6:O$412)+SUMIF(pedag!L$6:L$412,D14,pedag!Q$6:Q$412)+SUMIF(pedag!L$6:L$412,D14,pedag!P$6:P$412)+SUMIF(pedag!L$6:L$412,D14,pedag!R$6:R$412)</f>
        <v>0</v>
      </c>
      <c r="F14" s="315">
        <f>SUMIF(pedag!$L$6:$L$412,D14,pedag!$Y$6:$Y$412)</f>
        <v>0</v>
      </c>
      <c r="H14" s="273" t="s">
        <v>115</v>
      </c>
      <c r="I14" s="273"/>
      <c r="J14" s="274">
        <f>COUNTIF(pedag!J$6:J$412,"un")</f>
        <v>0</v>
      </c>
      <c r="K14" s="274">
        <f>COUNTIF('adm.i obs.'!I$6:I$17,"un")</f>
        <v>0</v>
      </c>
      <c r="L14" s="274">
        <f>SUM(J14:K14)</f>
        <v>0</v>
      </c>
      <c r="N14" s="421"/>
      <c r="T14" s="421" t="str">
        <f t="shared" si="1"/>
        <v>?</v>
      </c>
    </row>
    <row r="15" spans="1:20" ht="14.25">
      <c r="A15" s="420"/>
      <c r="B15" s="262">
        <v>10</v>
      </c>
      <c r="C15" s="516" t="str">
        <f>słownik!A12</f>
        <v>Taniec</v>
      </c>
      <c r="D15" s="765" t="str">
        <f>słownik!B12</f>
        <v>taniec</v>
      </c>
      <c r="E15" s="263">
        <f>SUMIF(pedag!L$6:L$412,D15,pedag!N$6:N$412)+SUMIF(pedag!L$6:L$412,D15,pedag!O$6:O$412)+SUMIF(pedag!L$6:L$412,D15,pedag!Q$6:Q$412)+SUMIF(pedag!L$6:L$412,D15,pedag!P$6:P$412)+SUMIF(pedag!L$6:L$412,D15,pedag!R$6:R$412)</f>
        <v>0</v>
      </c>
      <c r="F15" s="315">
        <f>SUMIF(pedag!$L$6:$L$412,D15,pedag!$Y$6:$Y$412)</f>
        <v>0</v>
      </c>
      <c r="H15" s="1493" t="s">
        <v>116</v>
      </c>
      <c r="I15" s="1494"/>
      <c r="J15" s="274">
        <f>COUNTIF(pedag!J$6:J$412,"m")</f>
        <v>0</v>
      </c>
      <c r="K15" s="274">
        <f>COUNTIF('adm.i obs.'!I$6:I$17,"m")</f>
        <v>0</v>
      </c>
      <c r="L15" s="274">
        <f>SUM(J15:K15)</f>
        <v>0</v>
      </c>
      <c r="N15" s="421"/>
      <c r="T15" s="421" t="str">
        <f t="shared" si="1"/>
        <v>?</v>
      </c>
    </row>
    <row r="16" spans="1:20" ht="15.75">
      <c r="A16" s="420"/>
      <c r="B16" s="262">
        <v>11</v>
      </c>
      <c r="C16" s="516" t="str">
        <f>słownik!A13</f>
        <v>Umuzykalnienie</v>
      </c>
      <c r="D16" s="765" t="str">
        <f>słownik!B13</f>
        <v>umuzykalnienie</v>
      </c>
      <c r="E16" s="263">
        <f>SUMIF(pedag!L$6:L$412,D16,pedag!N$6:N$412)+SUMIF(pedag!L$6:L$412,D16,pedag!O$6:O$412)+SUMIF(pedag!L$6:L$412,D16,pedag!Q$6:Q$412)+SUMIF(pedag!L$6:L$412,D16,pedag!P$6:P$412)+SUMIF(pedag!L$6:L$412,D16,pedag!R$6:R$412)</f>
        <v>0</v>
      </c>
      <c r="F16" s="315">
        <f>SUMIF(pedag!$L$6:$L$412,D16,pedag!$Y$6:$Y$412)</f>
        <v>0</v>
      </c>
      <c r="H16" s="277"/>
      <c r="I16" s="278" t="s">
        <v>169</v>
      </c>
      <c r="J16" s="1049">
        <f>SUM(J13:J15)</f>
        <v>0</v>
      </c>
      <c r="K16" s="1050">
        <f>SUM(K13:K15)</f>
        <v>0</v>
      </c>
      <c r="L16" s="1050">
        <f>SUM(L13:L15)</f>
        <v>0</v>
      </c>
      <c r="N16" s="421"/>
      <c r="T16" s="421" t="str">
        <f t="shared" si="1"/>
        <v>?</v>
      </c>
    </row>
    <row r="17" spans="1:20" ht="14.25">
      <c r="A17" s="420"/>
      <c r="B17" s="262">
        <v>12</v>
      </c>
      <c r="C17" s="516" t="str">
        <f>słownik!A14</f>
        <v>Wiersz</v>
      </c>
      <c r="D17" s="765" t="str">
        <f>słownik!B14</f>
        <v>wiersz</v>
      </c>
      <c r="E17" s="263">
        <f>SUMIF(pedag!L$6:L$412,D17,pedag!N$6:N$412)+SUMIF(pedag!L$6:L$412,D17,pedag!O$6:O$412)+SUMIF(pedag!L$6:L$412,D17,pedag!Q$6:Q$412)+SUMIF(pedag!L$6:L$412,D17,pedag!P$6:P$412)+SUMIF(pedag!L$6:L$412,D17,pedag!R$6:R$412)</f>
        <v>0</v>
      </c>
      <c r="F17" s="315">
        <f>SUMIF(pedag!$L$6:$L$412,D17,pedag!$Y$6:$Y$412)</f>
        <v>0</v>
      </c>
      <c r="N17" s="421"/>
      <c r="T17" s="421" t="str">
        <f t="shared" si="1"/>
        <v>?</v>
      </c>
    </row>
    <row r="18" spans="1:20" ht="20.25">
      <c r="A18" s="420"/>
      <c r="B18" s="262">
        <v>13</v>
      </c>
      <c r="C18" s="516" t="str">
        <f>słownik!A15</f>
        <v>Wybrane zagadnienia z historii dziedziny</v>
      </c>
      <c r="D18" s="765" t="str">
        <f>słownik!B15</f>
        <v>wybr.zag.z hist.dz.</v>
      </c>
      <c r="E18" s="263">
        <f>SUMIF(pedag!L$6:L$412,D18,pedag!N$6:N$412)+SUMIF(pedag!L$6:L$412,D18,pedag!O$6:O$412)+SUMIF(pedag!L$6:L$412,D18,pedag!Q$6:Q$412)+SUMIF(pedag!L$6:L$412,D18,pedag!P$6:P$412)+SUMIF(pedag!L$6:L$412,D18,pedag!R$6:R$412)</f>
        <v>0</v>
      </c>
      <c r="F18" s="315">
        <f>SUMIF(pedag!$L$6:$L$412,D18,pedag!$Y$6:$Y$412)</f>
        <v>0</v>
      </c>
      <c r="H18" s="455" t="s">
        <v>203</v>
      </c>
      <c r="I18" s="260"/>
      <c r="J18" s="260"/>
      <c r="K18" s="260"/>
      <c r="L18" s="260"/>
      <c r="N18" s="421"/>
      <c r="T18" s="421" t="str">
        <f t="shared" si="1"/>
        <v>?</v>
      </c>
    </row>
    <row r="19" spans="1:20" ht="38.25">
      <c r="A19" s="420"/>
      <c r="B19" s="262">
        <v>14</v>
      </c>
      <c r="C19" s="516">
        <f>słownik!A16</f>
        <v>0</v>
      </c>
      <c r="D19" s="765">
        <f>słownik!B16</f>
        <v>0</v>
      </c>
      <c r="E19" s="263">
        <f>SUMIF(pedag!L$6:L$412,D19,pedag!N$6:N$412)+SUMIF(pedag!L$6:L$412,D19,pedag!O$6:O$412)+SUMIF(pedag!L$6:L$412,D19,pedag!Q$6:Q$412)+SUMIF(pedag!L$6:L$412,D19,pedag!P$6:P$412)+SUMIF(pedag!L$6:L$412,D19,pedag!R$6:R$412)</f>
        <v>0</v>
      </c>
      <c r="F19" s="315">
        <f>SUMIF(pedag!$L$6:$L$412,D19,pedag!$Y$6:$Y$412)</f>
        <v>0</v>
      </c>
      <c r="H19" s="1491" t="s">
        <v>204</v>
      </c>
      <c r="I19" s="1491"/>
      <c r="J19" s="461" t="s">
        <v>69</v>
      </c>
      <c r="K19" s="462" t="s">
        <v>205</v>
      </c>
      <c r="L19" s="463" t="s">
        <v>27</v>
      </c>
      <c r="N19" s="421"/>
      <c r="T19" s="421" t="str">
        <f t="shared" si="1"/>
        <v>?</v>
      </c>
    </row>
    <row r="20" spans="1:20" ht="14.25">
      <c r="A20" s="420"/>
      <c r="B20" s="262">
        <v>15</v>
      </c>
      <c r="C20" s="516">
        <f>słownik!A17</f>
        <v>0</v>
      </c>
      <c r="D20" s="765">
        <f>słownik!B17</f>
        <v>0</v>
      </c>
      <c r="E20" s="263">
        <f>SUMIF(pedag!L$6:L$412,D20,pedag!N$6:N$412)+SUMIF(pedag!L$6:L$412,D20,pedag!O$6:O$412)+SUMIF(pedag!L$6:L$412,D20,pedag!Q$6:Q$412)+SUMIF(pedag!L$6:L$412,D20,pedag!P$6:P$412)+SUMIF(pedag!L$6:L$412,D20,pedag!R$6:R$412)</f>
        <v>0</v>
      </c>
      <c r="F20" s="315">
        <f>SUMIF(pedag!$L$6:$L$412,D20,pedag!$Y$6:$Y$412)</f>
        <v>0</v>
      </c>
      <c r="H20" s="264" t="s">
        <v>206</v>
      </c>
      <c r="I20" s="265" t="s">
        <v>207</v>
      </c>
      <c r="J20" s="464">
        <f>COUNTIF(pedag!B$6:B$412,I20)</f>
        <v>0</v>
      </c>
      <c r="K20" s="464">
        <f>COUNTIF('adm.i obs.'!B$6:B$17,I20)</f>
        <v>0</v>
      </c>
      <c r="L20" s="469">
        <f t="shared" ref="L20:L26" si="2">SUM(J20:K20)</f>
        <v>0</v>
      </c>
      <c r="N20" s="421"/>
      <c r="T20" s="421" t="str">
        <f t="shared" si="1"/>
        <v>?</v>
      </c>
    </row>
    <row r="21" spans="1:20" ht="14.25">
      <c r="A21" s="420"/>
      <c r="B21" s="262">
        <v>16</v>
      </c>
      <c r="C21" s="516">
        <f>słownik!A18</f>
        <v>0</v>
      </c>
      <c r="D21" s="765">
        <f>słownik!B18</f>
        <v>0</v>
      </c>
      <c r="E21" s="263">
        <f>SUMIF(pedag!L$6:L$412,D21,pedag!N$6:N$412)+SUMIF(pedag!L$6:L$412,D21,pedag!O$6:O$412)+SUMIF(pedag!L$6:L$412,D21,pedag!Q$6:Q$412)+SUMIF(pedag!L$6:L$412,D21,pedag!P$6:P$412)+SUMIF(pedag!L$6:L$412,D21,pedag!R$6:R$412)</f>
        <v>0</v>
      </c>
      <c r="F21" s="315">
        <f>SUMIF(pedag!$L$6:$L$412,D21,pedag!$Y$6:$Y$412)</f>
        <v>0</v>
      </c>
      <c r="H21" s="264" t="s">
        <v>197</v>
      </c>
      <c r="I21" s="265" t="s">
        <v>211</v>
      </c>
      <c r="J21" s="464">
        <f>COUNTIF(pedag!B$6:B$412,I21)</f>
        <v>0</v>
      </c>
      <c r="K21" s="464">
        <f>COUNTIF('adm.i obs.'!B$6:B$17,I21)</f>
        <v>0</v>
      </c>
      <c r="L21" s="469">
        <f t="shared" si="2"/>
        <v>0</v>
      </c>
      <c r="N21" s="421"/>
      <c r="T21" s="421" t="str">
        <f t="shared" si="1"/>
        <v>?</v>
      </c>
    </row>
    <row r="22" spans="1:20" ht="14.25">
      <c r="A22" s="420"/>
      <c r="B22" s="262">
        <v>17</v>
      </c>
      <c r="C22" s="516">
        <f>słownik!A19</f>
        <v>0</v>
      </c>
      <c r="D22" s="765">
        <f>słownik!B19</f>
        <v>0</v>
      </c>
      <c r="E22" s="263">
        <f>SUMIF(pedag!L$6:L$412,D22,pedag!N$6:N$412)+SUMIF(pedag!L$6:L$412,D22,pedag!O$6:O$412)+SUMIF(pedag!L$6:L$412,D22,pedag!Q$6:Q$412)+SUMIF(pedag!L$6:L$412,D22,pedag!P$6:P$412)+SUMIF(pedag!L$6:L$412,D22,pedag!R$6:R$412)</f>
        <v>0</v>
      </c>
      <c r="F22" s="315">
        <f>SUMIF(pedag!$L$6:$L$412,D22,pedag!$Y$6:$Y$412)</f>
        <v>0</v>
      </c>
      <c r="H22" s="264" t="s">
        <v>208</v>
      </c>
      <c r="I22" s="265" t="s">
        <v>528</v>
      </c>
      <c r="J22" s="464">
        <f>COUNTIF(pedag!B$6:B$412,I22)</f>
        <v>0</v>
      </c>
      <c r="K22" s="464">
        <f>COUNTIF('adm.i obs.'!B$6:B$17,I22)</f>
        <v>0</v>
      </c>
      <c r="L22" s="469">
        <f t="shared" si="2"/>
        <v>0</v>
      </c>
      <c r="N22" s="421"/>
      <c r="T22" s="421" t="str">
        <f t="shared" si="1"/>
        <v>?</v>
      </c>
    </row>
    <row r="23" spans="1:20" ht="14.25">
      <c r="A23" s="420"/>
      <c r="B23" s="262">
        <v>18</v>
      </c>
      <c r="C23" s="516">
        <f>słownik!A20</f>
        <v>0</v>
      </c>
      <c r="D23" s="765">
        <f>słownik!B20</f>
        <v>0</v>
      </c>
      <c r="E23" s="263">
        <f>SUMIF(pedag!L$6:L$412,D23,pedag!N$6:N$412)+SUMIF(pedag!L$6:L$412,D23,pedag!O$6:O$412)+SUMIF(pedag!L$6:L$412,D23,pedag!Q$6:Q$412)+SUMIF(pedag!L$6:L$412,D23,pedag!P$6:P$412)+SUMIF(pedag!L$6:L$412,D23,pedag!R$6:R$412)</f>
        <v>0</v>
      </c>
      <c r="F23" s="315">
        <f>SUMIF(pedag!$L$6:$L$412,D23,pedag!$Y$6:$Y$412)</f>
        <v>0</v>
      </c>
      <c r="H23" s="264" t="s">
        <v>198</v>
      </c>
      <c r="I23" s="265" t="s">
        <v>201</v>
      </c>
      <c r="J23" s="464">
        <f>COUNTIF(pedag!B$6:B$412,I23)</f>
        <v>0</v>
      </c>
      <c r="K23" s="464">
        <f>COUNTIF('adm.i obs.'!B$6:B$17,I23)</f>
        <v>0</v>
      </c>
      <c r="L23" s="469">
        <f t="shared" si="2"/>
        <v>0</v>
      </c>
      <c r="N23" s="421"/>
      <c r="T23" s="421" t="str">
        <f t="shared" si="1"/>
        <v>?</v>
      </c>
    </row>
    <row r="24" spans="1:20" ht="14.25">
      <c r="A24" s="420"/>
      <c r="B24" s="262">
        <v>19</v>
      </c>
      <c r="C24" s="516">
        <f>słownik!A21</f>
        <v>0</v>
      </c>
      <c r="D24" s="765">
        <f>słownik!B21</f>
        <v>0</v>
      </c>
      <c r="E24" s="263">
        <f>SUMIF(pedag!L$6:L$412,D24,pedag!N$6:N$412)+SUMIF(pedag!L$6:L$412,D24,pedag!O$6:O$412)+SUMIF(pedag!L$6:L$412,D24,pedag!Q$6:Q$412)+SUMIF(pedag!L$6:L$412,D24,pedag!P$6:P$412)+SUMIF(pedag!L$6:L$412,D24,pedag!R$6:R$412)</f>
        <v>0</v>
      </c>
      <c r="F24" s="315">
        <f>SUMIF(pedag!$L$6:$L$412,D24,pedag!$Y$6:$Y$412)</f>
        <v>0</v>
      </c>
      <c r="H24" s="264" t="s">
        <v>199</v>
      </c>
      <c r="I24" s="265" t="s">
        <v>202</v>
      </c>
      <c r="J24" s="464">
        <f>COUNTIF(pedag!B$6:B$412,I24)</f>
        <v>0</v>
      </c>
      <c r="K24" s="464">
        <f>COUNTIF('adm.i obs.'!B$6:B$17,I24)</f>
        <v>0</v>
      </c>
      <c r="L24" s="469">
        <f t="shared" si="2"/>
        <v>0</v>
      </c>
      <c r="N24" s="421"/>
      <c r="T24" s="421" t="str">
        <f t="shared" si="1"/>
        <v>?</v>
      </c>
    </row>
    <row r="25" spans="1:20" ht="14.25">
      <c r="A25" s="420"/>
      <c r="B25" s="262">
        <v>20</v>
      </c>
      <c r="C25" s="516">
        <f>słownik!A22</f>
        <v>0</v>
      </c>
      <c r="D25" s="765">
        <f>słownik!B22</f>
        <v>0</v>
      </c>
      <c r="E25" s="263">
        <f>SUMIF(pedag!L$6:L$412,D25,pedag!N$6:N$412)+SUMIF(pedag!L$6:L$412,D25,pedag!O$6:O$412)+SUMIF(pedag!L$6:L$412,D25,pedag!Q$6:Q$412)+SUMIF(pedag!L$6:L$412,D25,pedag!P$6:P$412)+SUMIF(pedag!L$6:L$412,D25,pedag!R$6:R$412)</f>
        <v>0</v>
      </c>
      <c r="F25" s="315">
        <f>SUMIF(pedag!$L$6:$L$412,D25,pedag!$Y$6:$Y$412)</f>
        <v>0</v>
      </c>
      <c r="H25" s="264" t="s">
        <v>200</v>
      </c>
      <c r="I25" s="265" t="s">
        <v>529</v>
      </c>
      <c r="J25" s="464">
        <f>COUNTIF(pedag!B$6:B$412,I25)</f>
        <v>0</v>
      </c>
      <c r="K25" s="464">
        <f>COUNTIF('adm.i obs.'!B$6:B$17,I25)</f>
        <v>0</v>
      </c>
      <c r="L25" s="469">
        <f t="shared" si="2"/>
        <v>0</v>
      </c>
      <c r="N25" s="421"/>
      <c r="T25" s="421" t="str">
        <f t="shared" si="1"/>
        <v>?</v>
      </c>
    </row>
    <row r="26" spans="1:20" ht="14.25">
      <c r="A26" s="420"/>
      <c r="B26" s="262">
        <v>21</v>
      </c>
      <c r="C26" s="516">
        <f>słownik!A23</f>
        <v>0</v>
      </c>
      <c r="D26" s="765">
        <f>słownik!B23</f>
        <v>0</v>
      </c>
      <c r="E26" s="263">
        <f>SUMIF(pedag!L$6:L$412,D26,pedag!N$6:N$412)+SUMIF(pedag!L$6:L$412,D26,pedag!O$6:O$412)+SUMIF(pedag!L$6:L$412,D26,pedag!Q$6:Q$412)+SUMIF(pedag!L$6:L$412,D26,pedag!P$6:P$412)+SUMIF(pedag!L$6:L$412,D26,pedag!R$6:R$412)</f>
        <v>0</v>
      </c>
      <c r="F26" s="315">
        <f>SUMIF(pedag!$L$6:$L$412,D26,pedag!$Y$6:$Y$412)</f>
        <v>0</v>
      </c>
      <c r="H26" s="264" t="s">
        <v>209</v>
      </c>
      <c r="I26" s="265" t="s">
        <v>210</v>
      </c>
      <c r="J26" s="464">
        <f>COUNTIF(pedag!B$6:B$412,I26)</f>
        <v>0</v>
      </c>
      <c r="K26" s="464">
        <f>COUNTIF('adm.i obs.'!B$6:B$17,I26)</f>
        <v>0</v>
      </c>
      <c r="L26" s="469">
        <f t="shared" si="2"/>
        <v>0</v>
      </c>
      <c r="N26" s="421"/>
      <c r="T26" s="421" t="str">
        <f t="shared" si="1"/>
        <v>?</v>
      </c>
    </row>
    <row r="27" spans="1:20" ht="15.75">
      <c r="A27" s="420"/>
      <c r="B27" s="262">
        <v>22</v>
      </c>
      <c r="C27" s="516">
        <f>słownik!A24</f>
        <v>0</v>
      </c>
      <c r="D27" s="765">
        <f>słownik!B24</f>
        <v>0</v>
      </c>
      <c r="E27" s="263">
        <f>SUMIF(pedag!L$6:L$412,D27,pedag!N$6:N$412)+SUMIF(pedag!L$6:L$412,D27,pedag!O$6:O$412)+SUMIF(pedag!L$6:L$412,D27,pedag!Q$6:Q$412)+SUMIF(pedag!L$6:L$412,D27,pedag!P$6:P$412)+SUMIF(pedag!L$6:L$412,D27,pedag!R$6:R$412)</f>
        <v>0</v>
      </c>
      <c r="F27" s="315">
        <f>SUMIF(pedag!$L$6:$L$412,D27,pedag!$Y$6:$Y$412)</f>
        <v>0</v>
      </c>
      <c r="J27" s="1048">
        <f>SUM(J20:J26)</f>
        <v>0</v>
      </c>
      <c r="K27" s="1048">
        <f>SUM(K20:K26)</f>
        <v>0</v>
      </c>
      <c r="L27" s="1048">
        <f>SUM(L20:L26)</f>
        <v>0</v>
      </c>
      <c r="N27" s="421"/>
      <c r="T27" s="421" t="str">
        <f t="shared" si="1"/>
        <v>?</v>
      </c>
    </row>
    <row r="28" spans="1:20" ht="14.25" customHeight="1">
      <c r="A28" s="420"/>
      <c r="B28" s="262">
        <v>23</v>
      </c>
      <c r="C28" s="516">
        <f>słownik!A25</f>
        <v>0</v>
      </c>
      <c r="D28" s="765">
        <f>słownik!B25</f>
        <v>0</v>
      </c>
      <c r="E28" s="263">
        <f>SUMIF(pedag!L$6:L$412,D28,pedag!N$6:N$412)+SUMIF(pedag!L$6:L$412,D28,pedag!O$6:O$412)+SUMIF(pedag!L$6:L$412,D28,pedag!Q$6:Q$412)+SUMIF(pedag!L$6:L$412,D28,pedag!P$6:P$412)+SUMIF(pedag!L$6:L$412,D28,pedag!R$6:R$412)</f>
        <v>0</v>
      </c>
      <c r="F28" s="315">
        <f>SUMIF(pedag!$L$6:$L$412,D28,pedag!$Y$6:$Y$412)</f>
        <v>0</v>
      </c>
      <c r="H28" s="343"/>
      <c r="N28" s="421"/>
      <c r="T28" s="421" t="str">
        <f t="shared" si="1"/>
        <v>?</v>
      </c>
    </row>
    <row r="29" spans="1:20" ht="14.25">
      <c r="A29" s="420"/>
      <c r="B29" s="262">
        <v>24</v>
      </c>
      <c r="C29" s="516">
        <f>słownik!A26</f>
        <v>0</v>
      </c>
      <c r="D29" s="765">
        <f>słownik!B26</f>
        <v>0</v>
      </c>
      <c r="E29" s="263">
        <f>SUMIF(pedag!L$6:L$412,D29,pedag!N$6:N$412)+SUMIF(pedag!L$6:L$412,D29,pedag!O$6:O$412)+SUMIF(pedag!L$6:L$412,D29,pedag!Q$6:Q$412)+SUMIF(pedag!L$6:L$412,D29,pedag!P$6:P$412)+SUMIF(pedag!L$6:L$412,D29,pedag!R$6:R$412)</f>
        <v>0</v>
      </c>
      <c r="F29" s="315">
        <f>SUMIF(pedag!$L$6:$L$412,D29,pedag!$Y$6:$Y$412)</f>
        <v>0</v>
      </c>
      <c r="H29" s="343"/>
      <c r="T29" s="421" t="str">
        <f t="shared" si="1"/>
        <v>?</v>
      </c>
    </row>
    <row r="30" spans="1:20" ht="17.25" customHeight="1">
      <c r="A30" s="420"/>
      <c r="B30" s="262">
        <v>25</v>
      </c>
      <c r="C30" s="516">
        <f>słownik!A27</f>
        <v>0</v>
      </c>
      <c r="D30" s="765">
        <f>słownik!B27</f>
        <v>0</v>
      </c>
      <c r="E30" s="263">
        <f>SUMIF(pedag!L$6:L$412,D30,pedag!N$6:N$412)+SUMIF(pedag!L$6:L$412,D30,pedag!O$6:O$412)+SUMIF(pedag!L$6:L$412,D30,pedag!Q$6:Q$412)+SUMIF(pedag!L$6:L$412,D30,pedag!P$6:P$412)+SUMIF(pedag!L$6:L$412,D30,pedag!R$6:R$412)</f>
        <v>0</v>
      </c>
      <c r="F30" s="315">
        <f>SUMIF(pedag!$L$6:$L$412,D30,pedag!$Y$6:$Y$412)</f>
        <v>0</v>
      </c>
      <c r="T30" s="421" t="str">
        <f t="shared" si="1"/>
        <v>?</v>
      </c>
    </row>
    <row r="31" spans="1:20" ht="18">
      <c r="A31" s="420"/>
      <c r="B31" s="262">
        <v>26</v>
      </c>
      <c r="C31" s="516">
        <f>słownik!A28</f>
        <v>0</v>
      </c>
      <c r="D31" s="765">
        <f>słownik!B28</f>
        <v>0</v>
      </c>
      <c r="E31" s="263">
        <f>SUMIF(pedag!L$6:L$412,D31,pedag!N$6:N$412)+SUMIF(pedag!L$6:L$412,D31,pedag!O$6:O$412)+SUMIF(pedag!L$6:L$412,D31,pedag!Q$6:Q$412)+SUMIF(pedag!L$6:L$412,D31,pedag!P$6:P$412)+SUMIF(pedag!L$6:L$412,D31,pedag!R$6:R$412)</f>
        <v>0</v>
      </c>
      <c r="F31" s="315">
        <f>SUMIF(pedag!$L$6:$L$412,D31,pedag!$Y$6:$Y$412)</f>
        <v>0</v>
      </c>
      <c r="H31" s="1490" t="s">
        <v>192</v>
      </c>
      <c r="I31" s="1490"/>
      <c r="J31" s="1490"/>
      <c r="K31" s="1490"/>
      <c r="L31" s="1490"/>
      <c r="T31" s="421" t="str">
        <f t="shared" si="1"/>
        <v>?</v>
      </c>
    </row>
    <row r="32" spans="1:20" ht="15">
      <c r="A32" s="420"/>
      <c r="B32" s="262">
        <v>27</v>
      </c>
      <c r="C32" s="516">
        <f>słownik!A29</f>
        <v>0</v>
      </c>
      <c r="D32" s="765">
        <f>słownik!B29</f>
        <v>0</v>
      </c>
      <c r="E32" s="263">
        <f>SUMIF(pedag!L$6:L$412,D32,pedag!N$6:N$412)+SUMIF(pedag!L$6:L$412,D32,pedag!O$6:O$412)+SUMIF(pedag!L$6:L$412,D32,pedag!Q$6:Q$412)+SUMIF(pedag!L$6:L$412,D32,pedag!P$6:P$412)+SUMIF(pedag!L$6:L$412,D32,pedag!R$6:R$412)</f>
        <v>0</v>
      </c>
      <c r="F32" s="315">
        <f>SUMIF(pedag!$L$6:$L$412,D32,pedag!$Y$6:$Y$412)</f>
        <v>0</v>
      </c>
      <c r="H32" s="343"/>
      <c r="I32" s="252"/>
      <c r="J32" s="1024" t="s">
        <v>132</v>
      </c>
      <c r="K32" s="218" t="s">
        <v>98</v>
      </c>
      <c r="L32" s="272">
        <f>SUMIF(pedag!$K$6:$K$412,K32,pedag!$N$6:$N$412)+SUMIF(pedag!$K$6:$K$412,K32,pedag!$O$6:$O$412)+SUMIF(pedag!$K$6:$K$412,K32,pedag!$Q$6:$Q$412)+SUMIF(pedag!$K$6:$K$412,K32,pedag!$P$6:$P$412)+SUMIF(pedag!$K$6:$K$412,K32,pedag!$R$6:$R$412)</f>
        <v>0</v>
      </c>
      <c r="T32" s="421" t="str">
        <f t="shared" si="1"/>
        <v>?</v>
      </c>
    </row>
    <row r="33" spans="1:20" ht="15">
      <c r="A33" s="420"/>
      <c r="B33" s="262">
        <v>28</v>
      </c>
      <c r="C33" s="516">
        <f>słownik!A30</f>
        <v>0</v>
      </c>
      <c r="D33" s="765">
        <f>słownik!B30</f>
        <v>0</v>
      </c>
      <c r="E33" s="263">
        <f>SUMIF(pedag!L$6:L$412,D33,pedag!N$6:N$412)+SUMIF(pedag!L$6:L$412,D33,pedag!O$6:O$412)+SUMIF(pedag!L$6:L$412,D33,pedag!Q$6:Q$412)+SUMIF(pedag!L$6:L$412,D33,pedag!P$6:P$412)+SUMIF(pedag!L$6:L$412,D33,pedag!R$6:R$412)</f>
        <v>0</v>
      </c>
      <c r="F33" s="315">
        <f>SUMIF(pedag!$L$6:$L$412,D33,pedag!$Y$6:$Y$412)</f>
        <v>0</v>
      </c>
      <c r="H33" s="343"/>
      <c r="I33" s="252"/>
      <c r="J33" s="1024" t="s">
        <v>361</v>
      </c>
      <c r="K33" s="218" t="s">
        <v>321</v>
      </c>
      <c r="L33" s="272">
        <f>SUMIF(pedag!$K$6:$K$412,K33,pedag!$N$6:$N$412)+SUMIF(pedag!$K$6:$K$412,K33,pedag!$O$6:$O$412)+SUMIF(pedag!$K$6:$K$412,K33,pedag!$Q$6:$Q$412)+SUMIF(pedag!$K$6:$K$412,K33,pedag!$P$6:$P$412)+SUMIF(pedag!$K$6:$K$412,K33,pedag!$R$6:$R$412)</f>
        <v>0</v>
      </c>
      <c r="T33" s="421" t="str">
        <f t="shared" si="1"/>
        <v>?</v>
      </c>
    </row>
    <row r="34" spans="1:20" ht="15">
      <c r="A34" s="420"/>
      <c r="B34" s="262">
        <v>29</v>
      </c>
      <c r="C34" s="516">
        <f>słownik!A31</f>
        <v>0</v>
      </c>
      <c r="D34" s="765">
        <f>słownik!B31</f>
        <v>0</v>
      </c>
      <c r="E34" s="263">
        <f>SUMIF(pedag!L$6:L$412,D34,pedag!N$6:N$412)+SUMIF(pedag!L$6:L$412,D34,pedag!O$6:O$412)+SUMIF(pedag!L$6:L$412,D34,pedag!Q$6:Q$412)+SUMIF(pedag!L$6:L$412,D34,pedag!P$6:P$412)+SUMIF(pedag!L$6:L$412,D34,pedag!R$6:R$412)</f>
        <v>0</v>
      </c>
      <c r="F34" s="315">
        <f>SUMIF(pedag!$L$6:$L$412,D34,pedag!$Y$6:$Y$412)</f>
        <v>0</v>
      </c>
      <c r="H34" s="343"/>
      <c r="I34" s="252"/>
      <c r="J34" s="1024" t="s">
        <v>135</v>
      </c>
      <c r="K34" s="218" t="s">
        <v>134</v>
      </c>
      <c r="L34" s="272">
        <f>SUMIF(pedag!$K$6:$K$412,K34,pedag!$N$6:$N$412)+SUMIF(pedag!$K$6:$K$412,K34,pedag!$O$6:$O$412)+SUMIF(pedag!$K$6:$K$412,K34,pedag!$Q$6:$Q$412)+SUMIF(pedag!$K$6:$K$412,K34,pedag!$P$6:$P$412)+SUMIF(pedag!$K$6:$K$412,K34,pedag!$R$6:$R$412)</f>
        <v>0</v>
      </c>
      <c r="T34" s="421" t="str">
        <f t="shared" si="1"/>
        <v>?</v>
      </c>
    </row>
    <row r="35" spans="1:20" ht="15">
      <c r="A35" s="420"/>
      <c r="B35" s="262">
        <v>30</v>
      </c>
      <c r="C35" s="516">
        <f>słownik!A32</f>
        <v>0</v>
      </c>
      <c r="D35" s="765">
        <f>słownik!B32</f>
        <v>0</v>
      </c>
      <c r="E35" s="263">
        <f>SUMIF(pedag!L$6:L$412,D35,pedag!N$6:N$412)+SUMIF(pedag!L$6:L$412,D35,pedag!O$6:O$412)+SUMIF(pedag!L$6:L$412,D35,pedag!Q$6:Q$412)+SUMIF(pedag!L$6:L$412,D35,pedag!P$6:P$412)+SUMIF(pedag!L$6:L$412,D35,pedag!R$6:R$412)</f>
        <v>0</v>
      </c>
      <c r="F35" s="315">
        <f>SUMIF(pedag!$L$6:$L$412,D35,pedag!$Y$6:$Y$412)</f>
        <v>0</v>
      </c>
      <c r="H35" s="343"/>
      <c r="I35" s="252"/>
      <c r="J35" s="1024" t="s">
        <v>131</v>
      </c>
      <c r="K35" s="218" t="s">
        <v>123</v>
      </c>
      <c r="L35" s="272">
        <f>SUMIF(pedag!$K$6:$K$412,K35,pedag!$N$6:$N$412)+SUMIF(pedag!$K$6:$K$412,K35,pedag!$O$6:$O$412)+SUMIF(pedag!$K$6:$K$412,K35,pedag!$Q$6:$Q$412)+SUMIF(pedag!$K$6:$K$412,K35,pedag!$P$6:$P$412)+SUMIF(pedag!$K$6:$K$412,K35,pedag!$R$6:$R$412)</f>
        <v>0</v>
      </c>
      <c r="M35" s="393"/>
      <c r="T35" s="421" t="str">
        <f t="shared" si="1"/>
        <v>?</v>
      </c>
    </row>
    <row r="36" spans="1:20" ht="15.75">
      <c r="A36" s="420"/>
      <c r="B36" s="262">
        <v>31</v>
      </c>
      <c r="C36" s="516">
        <f>słownik!A33</f>
        <v>0</v>
      </c>
      <c r="D36" s="765">
        <f>słownik!B33</f>
        <v>0</v>
      </c>
      <c r="E36" s="263">
        <f>SUMIF(pedag!L$6:L$412,D36,pedag!N$6:N$412)+SUMIF(pedag!L$6:L$412,D36,pedag!O$6:O$412)+SUMIF(pedag!L$6:L$412,D36,pedag!Q$6:Q$412)+SUMIF(pedag!L$6:L$412,D36,pedag!P$6:P$412)+SUMIF(pedag!L$6:L$412,D36,pedag!R$6:R$412)</f>
        <v>0</v>
      </c>
      <c r="F36" s="315">
        <f>SUMIF(pedag!$L$6:$L$412,D36,pedag!$Y$6:$Y$412)</f>
        <v>0</v>
      </c>
      <c r="L36" s="1053">
        <f>SUM(L32:L35)</f>
        <v>0</v>
      </c>
      <c r="T36" s="421" t="str">
        <f t="shared" si="1"/>
        <v>?</v>
      </c>
    </row>
    <row r="37" spans="1:20" ht="14.25">
      <c r="A37" s="420"/>
      <c r="B37" s="262">
        <v>32</v>
      </c>
      <c r="C37" s="516">
        <f>słownik!A34</f>
        <v>0</v>
      </c>
      <c r="D37" s="765">
        <f>słownik!B34</f>
        <v>0</v>
      </c>
      <c r="E37" s="263">
        <f>SUMIF(pedag!L$6:L$412,D37,pedag!N$6:N$412)+SUMIF(pedag!L$6:L$412,D37,pedag!O$6:O$412)+SUMIF(pedag!L$6:L$412,D37,pedag!Q$6:Q$412)+SUMIF(pedag!L$6:L$412,D37,pedag!P$6:P$412)+SUMIF(pedag!L$6:L$412,D37,pedag!R$6:R$412)</f>
        <v>0</v>
      </c>
      <c r="F37" s="315">
        <f>SUMIF(pedag!$L$6:$L$412,D37,pedag!$Y$6:$Y$412)</f>
        <v>0</v>
      </c>
      <c r="T37" s="421" t="str">
        <f t="shared" si="1"/>
        <v>?</v>
      </c>
    </row>
    <row r="38" spans="1:20" ht="15">
      <c r="A38" s="420"/>
      <c r="B38" s="262">
        <v>33</v>
      </c>
      <c r="C38" s="516">
        <f>słownik!A35</f>
        <v>0</v>
      </c>
      <c r="D38" s="765">
        <f>słownik!B35</f>
        <v>0</v>
      </c>
      <c r="E38" s="263">
        <f>SUMIF(pedag!L$6:L$412,D38,pedag!N$6:N$412)+SUMIF(pedag!L$6:L$412,D38,pedag!O$6:O$412)+SUMIF(pedag!L$6:L$412,D38,pedag!Q$6:Q$412)+SUMIF(pedag!L$6:L$412,D38,pedag!P$6:P$412)+SUMIF(pedag!L$6:L$412,D38,pedag!R$6:R$412)</f>
        <v>0</v>
      </c>
      <c r="F38" s="315">
        <f>SUMIF(pedag!$L$6:$L$412,D38,pedag!$Y$6:$Y$412)</f>
        <v>0</v>
      </c>
      <c r="H38" s="343"/>
      <c r="I38" s="252"/>
      <c r="J38" s="519"/>
      <c r="K38" s="520"/>
      <c r="L38" s="521"/>
      <c r="M38" s="252"/>
      <c r="T38" s="421" t="str">
        <f t="shared" si="1"/>
        <v>?</v>
      </c>
    </row>
    <row r="39" spans="1:20" ht="15">
      <c r="A39" s="420"/>
      <c r="B39" s="262">
        <v>34</v>
      </c>
      <c r="C39" s="516">
        <f>słownik!A36</f>
        <v>0</v>
      </c>
      <c r="D39" s="765">
        <f>słownik!B36</f>
        <v>0</v>
      </c>
      <c r="E39" s="263">
        <f>SUMIF(pedag!L$6:L$412,D39,pedag!N$6:N$412)+SUMIF(pedag!L$6:L$412,D39,pedag!O$6:O$412)+SUMIF(pedag!L$6:L$412,D39,pedag!Q$6:Q$412)+SUMIF(pedag!L$6:L$412,D39,pedag!P$6:P$412)+SUMIF(pedag!L$6:L$412,D39,pedag!R$6:R$412)</f>
        <v>0</v>
      </c>
      <c r="F39" s="315">
        <f>SUMIF(pedag!$L$6:$L$412,D39,pedag!$Y$6:$Y$412)</f>
        <v>0</v>
      </c>
      <c r="H39" s="343"/>
      <c r="I39" s="252"/>
      <c r="J39" s="519"/>
      <c r="K39" s="520"/>
      <c r="L39" s="521"/>
      <c r="M39" s="252"/>
      <c r="T39" s="421" t="str">
        <f t="shared" si="1"/>
        <v>?</v>
      </c>
    </row>
    <row r="40" spans="1:20" ht="14.25">
      <c r="A40" s="420"/>
      <c r="B40" s="262">
        <v>35</v>
      </c>
      <c r="C40" s="516">
        <f>słownik!A37</f>
        <v>0</v>
      </c>
      <c r="D40" s="765">
        <f>słownik!B37</f>
        <v>0</v>
      </c>
      <c r="E40" s="263">
        <f>SUMIF(pedag!L$6:L$412,D40,pedag!N$6:N$412)+SUMIF(pedag!L$6:L$412,D40,pedag!O$6:O$412)+SUMIF(pedag!L$6:L$412,D40,pedag!Q$6:Q$412)+SUMIF(pedag!L$6:L$412,D40,pedag!P$6:P$412)+SUMIF(pedag!L$6:L$412,D40,pedag!R$6:R$412)</f>
        <v>0</v>
      </c>
      <c r="F40" s="315">
        <f>SUMIF(pedag!$L$6:$L$412,D40,pedag!$Y$6:$Y$412)</f>
        <v>0</v>
      </c>
      <c r="H40" s="252"/>
      <c r="I40" s="252"/>
      <c r="J40" s="252"/>
      <c r="K40" s="252"/>
      <c r="L40" s="522"/>
      <c r="M40" s="252"/>
      <c r="T40" s="421" t="str">
        <f t="shared" si="1"/>
        <v>?</v>
      </c>
    </row>
    <row r="41" spans="1:20" ht="14.25">
      <c r="A41" s="420"/>
      <c r="B41" s="262">
        <v>36</v>
      </c>
      <c r="C41" s="516">
        <f>słownik!A38</f>
        <v>0</v>
      </c>
      <c r="D41" s="765">
        <f>słownik!B38</f>
        <v>0</v>
      </c>
      <c r="E41" s="263">
        <f>SUMIF(pedag!L$6:L$412,D41,pedag!N$6:N$412)+SUMIF(pedag!L$6:L$412,D41,pedag!O$6:O$412)+SUMIF(pedag!L$6:L$412,D41,pedag!Q$6:Q$412)+SUMIF(pedag!L$6:L$412,D41,pedag!P$6:P$412)+SUMIF(pedag!L$6:L$412,D41,pedag!R$6:R$412)</f>
        <v>0</v>
      </c>
      <c r="F41" s="315">
        <f>SUMIF(pedag!$L$6:$L$412,D41,pedag!$Y$6:$Y$412)</f>
        <v>0</v>
      </c>
      <c r="T41" s="421" t="str">
        <f t="shared" si="1"/>
        <v>?</v>
      </c>
    </row>
    <row r="42" spans="1:20" ht="16.5" customHeight="1">
      <c r="A42" s="420"/>
      <c r="B42" s="262">
        <v>37</v>
      </c>
      <c r="C42" s="516">
        <f>słownik!A39</f>
        <v>0</v>
      </c>
      <c r="D42" s="765">
        <f>słownik!B39</f>
        <v>0</v>
      </c>
      <c r="E42" s="263">
        <f>SUMIF(pedag!L$6:L$412,D42,pedag!N$6:N$412)+SUMIF(pedag!L$6:L$412,D42,pedag!O$6:O$412)+SUMIF(pedag!L$6:L$412,D42,pedag!Q$6:Q$412)+SUMIF(pedag!L$6:L$412,D42,pedag!P$6:P$412)+SUMIF(pedag!L$6:L$412,D42,pedag!R$6:R$412)</f>
        <v>0</v>
      </c>
      <c r="F42" s="315">
        <f>SUMIF(pedag!$L$6:$L$412,D42,pedag!$Y$6:$Y$412)</f>
        <v>0</v>
      </c>
      <c r="T42" s="421" t="str">
        <f t="shared" si="1"/>
        <v>?</v>
      </c>
    </row>
    <row r="43" spans="1:20" ht="14.25">
      <c r="A43" s="420"/>
      <c r="B43" s="262">
        <v>38</v>
      </c>
      <c r="C43" s="516">
        <f>słownik!A40</f>
        <v>0</v>
      </c>
      <c r="D43" s="765">
        <f>słownik!B40</f>
        <v>0</v>
      </c>
      <c r="E43" s="263">
        <f>SUMIF(pedag!L$6:L$412,D43,pedag!N$6:N$412)+SUMIF(pedag!L$6:L$412,D43,pedag!O$6:O$412)+SUMIF(pedag!L$6:L$412,D43,pedag!Q$6:Q$412)+SUMIF(pedag!L$6:L$412,D43,pedag!P$6:P$412)+SUMIF(pedag!L$6:L$412,D43,pedag!R$6:R$412)</f>
        <v>0</v>
      </c>
      <c r="F43" s="315">
        <f>SUMIF(pedag!$L$6:$L$412,D43,pedag!$Y$6:$Y$412)</f>
        <v>0</v>
      </c>
      <c r="T43" s="421" t="str">
        <f t="shared" si="1"/>
        <v>?</v>
      </c>
    </row>
    <row r="44" spans="1:20" ht="14.25">
      <c r="A44" s="420"/>
      <c r="B44" s="262">
        <v>39</v>
      </c>
      <c r="C44" s="516">
        <f>słownik!A41</f>
        <v>0</v>
      </c>
      <c r="D44" s="765">
        <f>słownik!B41</f>
        <v>0</v>
      </c>
      <c r="E44" s="263">
        <f>SUMIF(pedag!L$6:L$412,D44,pedag!N$6:N$412)+SUMIF(pedag!L$6:L$412,D44,pedag!O$6:O$412)+SUMIF(pedag!L$6:L$412,D44,pedag!Q$6:Q$412)+SUMIF(pedag!L$6:L$412,D44,pedag!P$6:P$412)+SUMIF(pedag!L$6:L$412,D44,pedag!R$6:R$412)</f>
        <v>0</v>
      </c>
      <c r="F44" s="315">
        <f>SUMIF(pedag!$L$6:$L$412,D44,pedag!$Y$6:$Y$412)</f>
        <v>0</v>
      </c>
      <c r="T44" s="421"/>
    </row>
    <row r="45" spans="1:20" ht="14.25">
      <c r="A45" s="420"/>
      <c r="B45" s="262">
        <v>40</v>
      </c>
      <c r="C45" s="516">
        <f>słownik!A42</f>
        <v>0</v>
      </c>
      <c r="D45" s="765">
        <f>słownik!B42</f>
        <v>0</v>
      </c>
      <c r="E45" s="263">
        <f>SUMIF(pedag!L$6:L$412,D45,pedag!N$6:N$412)+SUMIF(pedag!L$6:L$412,D45,pedag!O$6:O$412)+SUMIF(pedag!L$6:L$412,D45,pedag!Q$6:Q$412)+SUMIF(pedag!L$6:L$412,D45,pedag!P$6:P$412)+SUMIF(pedag!L$6:L$412,D45,pedag!R$6:R$412)</f>
        <v>0</v>
      </c>
      <c r="F45" s="315">
        <f>SUMIF(pedag!$L$6:$L$412,D45,pedag!$Y$6:$Y$412)</f>
        <v>0</v>
      </c>
      <c r="T45" s="421"/>
    </row>
    <row r="46" spans="1:20" ht="14.25">
      <c r="A46" s="420"/>
      <c r="B46" s="262">
        <v>41</v>
      </c>
      <c r="C46" s="516">
        <f>słownik!A43</f>
        <v>0</v>
      </c>
      <c r="D46" s="765">
        <f>słownik!B43</f>
        <v>0</v>
      </c>
      <c r="E46" s="263">
        <f>SUMIF(pedag!L$6:L$412,D46,pedag!N$6:N$412)+SUMIF(pedag!L$6:L$412,D46,pedag!O$6:O$412)+SUMIF(pedag!L$6:L$412,D46,pedag!Q$6:Q$412)+SUMIF(pedag!L$6:L$412,D46,pedag!P$6:P$412)+SUMIF(pedag!L$6:L$412,D46,pedag!R$6:R$412)</f>
        <v>0</v>
      </c>
      <c r="F46" s="315">
        <f>SUMIF(pedag!$L$6:$L$412,D46,pedag!$Y$6:$Y$412)</f>
        <v>0</v>
      </c>
      <c r="T46" s="421" t="str">
        <f>+T43</f>
        <v>?</v>
      </c>
    </row>
    <row r="47" spans="1:20" ht="14.25">
      <c r="A47" s="420"/>
      <c r="B47" s="262">
        <v>42</v>
      </c>
      <c r="C47" s="516">
        <f>słownik!A44</f>
        <v>0</v>
      </c>
      <c r="D47" s="765">
        <f>słownik!B44</f>
        <v>0</v>
      </c>
      <c r="E47" s="263">
        <f>SUMIF(pedag!L$6:L$412,D47,pedag!N$6:N$412)+SUMIF(pedag!L$6:L$412,D47,pedag!O$6:O$412)+SUMIF(pedag!L$6:L$412,D47,pedag!Q$6:Q$412)+SUMIF(pedag!L$6:L$412,D47,pedag!P$6:P$412)+SUMIF(pedag!L$6:L$412,D47,pedag!R$6:R$412)</f>
        <v>0</v>
      </c>
      <c r="F47" s="315">
        <f>SUMIF(pedag!$L$6:$L$412,D47,pedag!$Y$6:$Y$412)</f>
        <v>0</v>
      </c>
      <c r="T47" s="421" t="str">
        <f t="shared" si="1"/>
        <v>?</v>
      </c>
    </row>
    <row r="48" spans="1:20" ht="14.25">
      <c r="A48" s="420"/>
      <c r="B48" s="262">
        <v>43</v>
      </c>
      <c r="C48" s="516">
        <f>słownik!A45</f>
        <v>0</v>
      </c>
      <c r="D48" s="765">
        <f>słownik!B45</f>
        <v>0</v>
      </c>
      <c r="E48" s="263">
        <f>SUMIF(pedag!L$6:L$412,D48,pedag!N$6:N$412)+SUMIF(pedag!L$6:L$412,D48,pedag!O$6:O$412)+SUMIF(pedag!L$6:L$412,D48,pedag!Q$6:Q$412)+SUMIF(pedag!L$6:L$412,D48,pedag!P$6:P$412)+SUMIF(pedag!L$6:L$412,D48,pedag!R$6:R$412)</f>
        <v>0</v>
      </c>
      <c r="F48" s="315">
        <f>SUMIF(pedag!$L$6:$L$412,D48,pedag!$Y$6:$Y$412)</f>
        <v>0</v>
      </c>
      <c r="T48" s="421" t="str">
        <f t="shared" si="1"/>
        <v>?</v>
      </c>
    </row>
    <row r="49" spans="1:20" ht="14.25">
      <c r="A49" s="420"/>
      <c r="B49" s="262">
        <v>44</v>
      </c>
      <c r="C49" s="516">
        <f>słownik!A46</f>
        <v>0</v>
      </c>
      <c r="D49" s="765">
        <f>słownik!B46</f>
        <v>0</v>
      </c>
      <c r="E49" s="263">
        <f>SUMIF(pedag!L$6:L$412,D49,pedag!N$6:N$412)+SUMIF(pedag!L$6:L$412,D49,pedag!O$6:O$412)+SUMIF(pedag!L$6:L$412,D49,pedag!Q$6:Q$412)+SUMIF(pedag!L$6:L$412,D49,pedag!P$6:P$412)+SUMIF(pedag!L$6:L$412,D49,pedag!R$6:R$412)</f>
        <v>0</v>
      </c>
      <c r="F49" s="315">
        <f>SUMIF(pedag!$L$6:$L$412,D49,pedag!$Y$6:$Y$412)</f>
        <v>0</v>
      </c>
      <c r="T49" s="421" t="str">
        <f t="shared" si="1"/>
        <v>?</v>
      </c>
    </row>
    <row r="50" spans="1:20" ht="14.25">
      <c r="A50" s="420"/>
      <c r="B50" s="262">
        <v>45</v>
      </c>
      <c r="C50" s="516">
        <f>słownik!A47</f>
        <v>0</v>
      </c>
      <c r="D50" s="765">
        <f>słownik!B47</f>
        <v>0</v>
      </c>
      <c r="E50" s="263">
        <f>SUMIF(pedag!L$6:L$412,D50,pedag!N$6:N$412)+SUMIF(pedag!L$6:L$412,D50,pedag!O$6:O$412)+SUMIF(pedag!L$6:L$412,D50,pedag!Q$6:Q$412)+SUMIF(pedag!L$6:L$412,D50,pedag!P$6:P$412)+SUMIF(pedag!L$6:L$412,D50,pedag!R$6:R$412)</f>
        <v>0</v>
      </c>
      <c r="F50" s="315">
        <f>SUMIF(pedag!$L$6:$L$412,D50,pedag!$Y$6:$Y$412)</f>
        <v>0</v>
      </c>
      <c r="T50" s="421" t="str">
        <f t="shared" si="1"/>
        <v>?</v>
      </c>
    </row>
    <row r="51" spans="1:20" ht="14.25">
      <c r="A51" s="420"/>
      <c r="B51" s="262">
        <v>46</v>
      </c>
      <c r="C51" s="516">
        <f>słownik!A48</f>
        <v>0</v>
      </c>
      <c r="D51" s="765">
        <f>słownik!B48</f>
        <v>0</v>
      </c>
      <c r="E51" s="263">
        <f>SUMIF(pedag!L$6:L$412,D51,pedag!N$6:N$412)+SUMIF(pedag!L$6:L$412,D51,pedag!O$6:O$412)+SUMIF(pedag!L$6:L$412,D51,pedag!Q$6:Q$412)+SUMIF(pedag!L$6:L$412,D51,pedag!P$6:P$412)+SUMIF(pedag!L$6:L$412,D51,pedag!R$6:R$412)</f>
        <v>0</v>
      </c>
      <c r="F51" s="315">
        <f>SUMIF(pedag!$L$6:$L$412,D51,pedag!$Y$6:$Y$412)</f>
        <v>0</v>
      </c>
      <c r="T51" s="421" t="str">
        <f t="shared" si="1"/>
        <v>?</v>
      </c>
    </row>
    <row r="52" spans="1:20" ht="14.25">
      <c r="A52" s="420"/>
      <c r="B52" s="262">
        <v>47</v>
      </c>
      <c r="C52" s="516" t="str">
        <f>słownik!A49</f>
        <v>x</v>
      </c>
      <c r="D52" s="765">
        <f>słownik!B49</f>
        <v>0</v>
      </c>
      <c r="E52" s="263">
        <f>SUMIF(pedag!L$6:L$412,D52,pedag!N$6:N$412)+SUMIF(pedag!L$6:L$412,D52,pedag!O$6:O$412)+SUMIF(pedag!L$6:L$412,D52,pedag!Q$6:Q$412)+SUMIF(pedag!L$6:L$412,D52,pedag!P$6:P$412)+SUMIF(pedag!L$6:L$412,D52,pedag!R$6:R$412)</f>
        <v>0</v>
      </c>
      <c r="F52" s="315">
        <f>SUMIF(pedag!$L$6:$L$412,D52,pedag!$Y$6:$Y$412)</f>
        <v>0</v>
      </c>
      <c r="T52" s="421" t="str">
        <f t="shared" si="1"/>
        <v>?</v>
      </c>
    </row>
    <row r="53" spans="1:20" ht="18.75">
      <c r="A53" s="420"/>
      <c r="C53" s="269" t="s">
        <v>127</v>
      </c>
      <c r="D53" s="270"/>
      <c r="E53" s="271">
        <f>SUM(E6:E52)</f>
        <v>0</v>
      </c>
      <c r="F53" s="1054">
        <f>SUM(F6:F52)</f>
        <v>0</v>
      </c>
      <c r="T53" s="421" t="str">
        <f t="shared" si="1"/>
        <v>?</v>
      </c>
    </row>
    <row r="54" spans="1:20" ht="14.25">
      <c r="A54" s="420"/>
      <c r="T54" s="421" t="str">
        <f t="shared" si="1"/>
        <v>?</v>
      </c>
    </row>
    <row r="55" spans="1:20" ht="14.25">
      <c r="A55" s="420"/>
      <c r="T55" s="421" t="str">
        <f t="shared" si="1"/>
        <v>?</v>
      </c>
    </row>
    <row r="56" spans="1:20" ht="14.25">
      <c r="A56" s="420"/>
      <c r="T56" s="421" t="str">
        <f t="shared" si="1"/>
        <v>?</v>
      </c>
    </row>
    <row r="57" spans="1:20" ht="14.25">
      <c r="A57" s="420"/>
      <c r="T57" s="421" t="str">
        <f t="shared" si="1"/>
        <v>?</v>
      </c>
    </row>
    <row r="58" spans="1:20" ht="14.25">
      <c r="A58" s="420"/>
      <c r="T58" s="421" t="str">
        <f t="shared" si="1"/>
        <v>?</v>
      </c>
    </row>
    <row r="59" spans="1:20" ht="14.25">
      <c r="A59" s="420"/>
      <c r="T59" s="421" t="str">
        <f t="shared" si="1"/>
        <v>?</v>
      </c>
    </row>
    <row r="60" spans="1:20" ht="14.25">
      <c r="A60" s="420"/>
      <c r="T60" s="421" t="str">
        <f t="shared" si="1"/>
        <v>?</v>
      </c>
    </row>
    <row r="61" spans="1:20" ht="14.25">
      <c r="A61" s="420"/>
      <c r="T61" s="421" t="str">
        <f t="shared" si="1"/>
        <v>?</v>
      </c>
    </row>
    <row r="62" spans="1:20" ht="14.25">
      <c r="A62" s="420"/>
      <c r="T62" s="421" t="str">
        <f t="shared" si="1"/>
        <v>?</v>
      </c>
    </row>
    <row r="63" spans="1:20" ht="14.25">
      <c r="A63" s="420"/>
      <c r="T63" s="421" t="str">
        <f t="shared" si="1"/>
        <v>?</v>
      </c>
    </row>
    <row r="64" spans="1:20" ht="14.25">
      <c r="A64" s="420"/>
      <c r="T64" s="421" t="str">
        <f t="shared" si="1"/>
        <v>?</v>
      </c>
    </row>
    <row r="65" spans="1:20" ht="14.25">
      <c r="A65" s="420"/>
      <c r="T65" s="421" t="str">
        <f t="shared" si="1"/>
        <v>?</v>
      </c>
    </row>
    <row r="66" spans="1:20" ht="14.25">
      <c r="A66" s="420"/>
      <c r="T66" s="421" t="str">
        <f t="shared" si="1"/>
        <v>?</v>
      </c>
    </row>
    <row r="67" spans="1:20" ht="14.25">
      <c r="A67" s="420"/>
      <c r="T67" s="421" t="str">
        <f t="shared" si="1"/>
        <v>?</v>
      </c>
    </row>
    <row r="68" spans="1:20" ht="14.25">
      <c r="A68" s="420"/>
      <c r="T68" s="421" t="str">
        <f t="shared" si="1"/>
        <v>?</v>
      </c>
    </row>
    <row r="69" spans="1:20" ht="14.25">
      <c r="A69" s="420"/>
      <c r="T69" s="421" t="str">
        <f t="shared" si="1"/>
        <v>?</v>
      </c>
    </row>
    <row r="70" spans="1:20" ht="14.25">
      <c r="A70" s="420"/>
      <c r="T70" s="421" t="str">
        <f t="shared" si="1"/>
        <v>?</v>
      </c>
    </row>
    <row r="71" spans="1:20" ht="14.25">
      <c r="A71" s="420"/>
      <c r="T71" s="421" t="str">
        <f t="shared" si="1"/>
        <v>?</v>
      </c>
    </row>
    <row r="72" spans="1:20" ht="14.25">
      <c r="A72" s="420"/>
      <c r="T72" s="421" t="str">
        <f t="shared" si="1"/>
        <v>?</v>
      </c>
    </row>
    <row r="73" spans="1:20" ht="14.25">
      <c r="A73" s="420"/>
      <c r="T73" s="421" t="str">
        <f t="shared" si="1"/>
        <v>?</v>
      </c>
    </row>
    <row r="74" spans="1:20" ht="14.25">
      <c r="A74" s="420"/>
      <c r="T74" s="421" t="str">
        <f t="shared" ref="T74:T94" si="3">+T73</f>
        <v>?</v>
      </c>
    </row>
    <row r="75" spans="1:20" ht="14.25">
      <c r="A75" s="420"/>
      <c r="T75" s="421" t="str">
        <f t="shared" si="3"/>
        <v>?</v>
      </c>
    </row>
    <row r="76" spans="1:20">
      <c r="T76" s="421" t="str">
        <f t="shared" si="3"/>
        <v>?</v>
      </c>
    </row>
    <row r="77" spans="1:20">
      <c r="T77" s="421" t="str">
        <f t="shared" si="3"/>
        <v>?</v>
      </c>
    </row>
    <row r="78" spans="1:20">
      <c r="T78" s="421" t="str">
        <f t="shared" si="3"/>
        <v>?</v>
      </c>
    </row>
    <row r="79" spans="1:20">
      <c r="T79" s="421" t="str">
        <f t="shared" si="3"/>
        <v>?</v>
      </c>
    </row>
    <row r="80" spans="1:20">
      <c r="T80" s="421" t="str">
        <f t="shared" si="3"/>
        <v>?</v>
      </c>
    </row>
    <row r="81" spans="20:20">
      <c r="T81" s="421" t="str">
        <f t="shared" si="3"/>
        <v>?</v>
      </c>
    </row>
    <row r="82" spans="20:20">
      <c r="T82" s="421" t="str">
        <f t="shared" si="3"/>
        <v>?</v>
      </c>
    </row>
    <row r="83" spans="20:20">
      <c r="T83" s="421" t="str">
        <f t="shared" si="3"/>
        <v>?</v>
      </c>
    </row>
    <row r="84" spans="20:20">
      <c r="T84" s="421" t="str">
        <f t="shared" si="3"/>
        <v>?</v>
      </c>
    </row>
    <row r="85" spans="20:20">
      <c r="T85" s="421" t="str">
        <f t="shared" si="3"/>
        <v>?</v>
      </c>
    </row>
    <row r="86" spans="20:20">
      <c r="T86" s="421" t="str">
        <f t="shared" si="3"/>
        <v>?</v>
      </c>
    </row>
    <row r="87" spans="20:20">
      <c r="T87" s="421" t="str">
        <f t="shared" si="3"/>
        <v>?</v>
      </c>
    </row>
    <row r="88" spans="20:20">
      <c r="T88" s="421" t="str">
        <f t="shared" si="3"/>
        <v>?</v>
      </c>
    </row>
    <row r="89" spans="20:20">
      <c r="T89" s="421" t="str">
        <f t="shared" si="3"/>
        <v>?</v>
      </c>
    </row>
    <row r="90" spans="20:20">
      <c r="T90" s="421" t="str">
        <f t="shared" si="3"/>
        <v>?</v>
      </c>
    </row>
    <row r="91" spans="20:20">
      <c r="T91" s="421" t="str">
        <f t="shared" si="3"/>
        <v>?</v>
      </c>
    </row>
    <row r="92" spans="20:20">
      <c r="T92" s="421" t="str">
        <f t="shared" si="3"/>
        <v>?</v>
      </c>
    </row>
    <row r="93" spans="20:20">
      <c r="T93" s="421" t="str">
        <f t="shared" si="3"/>
        <v>?</v>
      </c>
    </row>
    <row r="94" spans="20:20">
      <c r="T94" s="421" t="str">
        <f t="shared" si="3"/>
        <v>?</v>
      </c>
    </row>
  </sheetData>
  <sheetProtection algorithmName="SHA-512" hashValue="dRUgSXd45jB4IFOD9I/ZiMQn5+rBexN897GfV3guC16rFFWYaoAsNfYCh4OFVt9hEu6IA4z2Jy+6Hn0K8+NXXw==" saltValue="zPwZT8khIthk4bzbzrkqGQ==" spinCount="100000" sheet="1" objects="1" scenarios="1"/>
  <mergeCells count="7">
    <mergeCell ref="H31:L31"/>
    <mergeCell ref="H19:I19"/>
    <mergeCell ref="B4:F4"/>
    <mergeCell ref="H15:I15"/>
    <mergeCell ref="H4:L4"/>
    <mergeCell ref="H11:L11"/>
    <mergeCell ref="H13:I13"/>
  </mergeCells>
  <phoneticPr fontId="11" type="noConversion"/>
  <printOptions horizontalCentered="1"/>
  <pageMargins left="0.70866141732283472" right="0.70866141732283472" top="0.74803149606299213" bottom="0.74803149606299213" header="0.31496062992125984" footer="0.31496062992125984"/>
  <pageSetup paperSize="9" scale="59" orientation="landscape" r:id="rId1"/>
  <headerFooter>
    <oddFooter xml:space="preserve">&amp;C&amp;6Organizacja roku szkolnego 2021/2022 szkoły &amp;F Strona &amp;P </oddFooter>
  </headerFooter>
  <rowBreaks count="1" manualBreakCount="1">
    <brk id="53"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19</vt:i4>
      </vt:variant>
      <vt:variant>
        <vt:lpstr>Nazwane zakresy</vt:lpstr>
      </vt:variant>
      <vt:variant>
        <vt:i4>18</vt:i4>
      </vt:variant>
    </vt:vector>
  </HeadingPairs>
  <TitlesOfParts>
    <vt:vector size="37" baseType="lpstr">
      <vt:lpstr>Legenda</vt:lpstr>
      <vt:lpstr>słownik</vt:lpstr>
      <vt:lpstr>wizyt</vt:lpstr>
      <vt:lpstr>zestaw</vt:lpstr>
      <vt:lpstr>Załacznik</vt:lpstr>
      <vt:lpstr>Kalendarz</vt:lpstr>
      <vt:lpstr>kal.harm.szc.</vt:lpstr>
      <vt:lpstr>pedag</vt:lpstr>
      <vt:lpstr>adm.i obs.</vt:lpstr>
      <vt:lpstr>Liczbaucz</vt:lpstr>
      <vt:lpstr>Absolwenci</vt:lpstr>
      <vt:lpstr>Grupy</vt:lpstr>
      <vt:lpstr>Specyf ucz</vt:lpstr>
      <vt:lpstr>SPN</vt:lpstr>
      <vt:lpstr>SPN stary </vt:lpstr>
      <vt:lpstr>SPN przejsc</vt:lpstr>
      <vt:lpstr>SPN n</vt:lpstr>
      <vt:lpstr>SPN eksp</vt:lpstr>
      <vt:lpstr>Zestawienia</vt:lpstr>
      <vt:lpstr>Absolwenci!Obszar_wydruku</vt:lpstr>
      <vt:lpstr>'adm.i obs.'!Obszar_wydruku</vt:lpstr>
      <vt:lpstr>Grupy!Obszar_wydruku</vt:lpstr>
      <vt:lpstr>kal.harm.szc.!Obszar_wydruku</vt:lpstr>
      <vt:lpstr>Kalendarz!Obszar_wydruku</vt:lpstr>
      <vt:lpstr>Legenda!Obszar_wydruku</vt:lpstr>
      <vt:lpstr>Liczbaucz!Obszar_wydruku</vt:lpstr>
      <vt:lpstr>słownik!Obszar_wydruku</vt:lpstr>
      <vt:lpstr>'Specyf ucz'!Obszar_wydruku</vt:lpstr>
      <vt:lpstr>SPN!Obszar_wydruku</vt:lpstr>
      <vt:lpstr>'SPN eksp'!Obszar_wydruku</vt:lpstr>
      <vt:lpstr>'SPN n'!Obszar_wydruku</vt:lpstr>
      <vt:lpstr>'SPN przejsc'!Obszar_wydruku</vt:lpstr>
      <vt:lpstr>'SPN stary '!Obszar_wydruku</vt:lpstr>
      <vt:lpstr>wizyt!Obszar_wydruku</vt:lpstr>
      <vt:lpstr>Załacznik!Obszar_wydruku</vt:lpstr>
      <vt:lpstr>zestaw!Obszar_wydruku</vt:lpstr>
      <vt:lpstr>Zestawienia!Obszar_wydruku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Organizacja roku szkolnego 2004/2005</dc:title>
  <dc:subject>Szkoły plastyczne CEA</dc:subject>
  <dc:creator>Marek Lis</dc:creator>
  <cp:lastModifiedBy>Dyrektor ZSP</cp:lastModifiedBy>
  <cp:lastPrinted>2021-04-22T08:13:10Z</cp:lastPrinted>
  <dcterms:created xsi:type="dcterms:W3CDTF">1998-02-08T00:43:13Z</dcterms:created>
  <dcterms:modified xsi:type="dcterms:W3CDTF">2021-04-22T08:23:44Z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EA">
    <vt:lpwstr>Organizacja roku szkolnego 2004/2005</vt:lpwstr>
  </property>
</Properties>
</file>