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esktop\sprawozdania na koniec marca 2020\"/>
    </mc:Choice>
  </mc:AlternateContent>
  <xr:revisionPtr revIDLastSave="0" documentId="13_ncr:1_{FCB52469-B568-498C-8548-11B786CA61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ne - 31 marc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2" i="1" l="1"/>
  <c r="M44" i="1"/>
  <c r="AE42" i="1"/>
  <c r="E57" i="1" l="1"/>
  <c r="C57" i="1"/>
  <c r="D57" i="1"/>
  <c r="AN27" i="1" l="1"/>
  <c r="AN28" i="1"/>
  <c r="AN29" i="1"/>
  <c r="AN30" i="1"/>
  <c r="AN31" i="1"/>
  <c r="AN32" i="1"/>
  <c r="AN34" i="1"/>
  <c r="AN35" i="1"/>
  <c r="AN36" i="1"/>
  <c r="D42" i="2" l="1"/>
  <c r="E42" i="2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J7" i="1" l="1"/>
  <c r="Q7" i="1"/>
  <c r="AA7" i="1"/>
  <c r="AR7" i="1"/>
  <c r="J8" i="1"/>
  <c r="Q8" i="1"/>
  <c r="AA8" i="1"/>
  <c r="AR8" i="1"/>
  <c r="J9" i="1"/>
  <c r="Q9" i="1"/>
  <c r="AA9" i="1"/>
  <c r="AR9" i="1"/>
  <c r="J10" i="1"/>
  <c r="Q10" i="1"/>
  <c r="AA10" i="1"/>
  <c r="AR10" i="1"/>
  <c r="J11" i="1"/>
  <c r="Q11" i="1"/>
  <c r="AA11" i="1"/>
  <c r="AR11" i="1"/>
  <c r="J12" i="1"/>
  <c r="Q12" i="1"/>
  <c r="AA12" i="1"/>
  <c r="AR12" i="1"/>
  <c r="J13" i="1"/>
  <c r="Q13" i="1"/>
  <c r="AA13" i="1"/>
  <c r="AR13" i="1"/>
  <c r="J14" i="1"/>
  <c r="Q14" i="1"/>
  <c r="AA14" i="1"/>
  <c r="AR14" i="1"/>
  <c r="J15" i="1"/>
  <c r="Q15" i="1"/>
  <c r="AA15" i="1"/>
  <c r="AR15" i="1"/>
  <c r="J16" i="1"/>
  <c r="Q16" i="1"/>
  <c r="AA16" i="1"/>
  <c r="AR16" i="1"/>
  <c r="J17" i="1"/>
  <c r="Q17" i="1"/>
  <c r="AA17" i="1"/>
  <c r="AR17" i="1"/>
  <c r="J18" i="1"/>
  <c r="Q18" i="1"/>
  <c r="AA18" i="1"/>
  <c r="AR18" i="1"/>
  <c r="J19" i="1"/>
  <c r="Q19" i="1"/>
  <c r="AA19" i="1"/>
  <c r="AR19" i="1"/>
  <c r="J20" i="1"/>
  <c r="Q20" i="1"/>
  <c r="AA20" i="1"/>
  <c r="AR20" i="1"/>
  <c r="J21" i="1"/>
  <c r="Q21" i="1"/>
  <c r="AA21" i="1"/>
  <c r="AR21" i="1"/>
  <c r="J22" i="1"/>
  <c r="Q22" i="1"/>
  <c r="AA22" i="1"/>
  <c r="AR22" i="1"/>
  <c r="J23" i="1"/>
  <c r="Q23" i="1"/>
  <c r="AA23" i="1"/>
  <c r="AR23" i="1"/>
  <c r="J24" i="1"/>
  <c r="Q24" i="1"/>
  <c r="AA24" i="1"/>
  <c r="AR24" i="1"/>
  <c r="J25" i="1"/>
  <c r="Q25" i="1"/>
  <c r="AA25" i="1"/>
  <c r="AR25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I42" i="1"/>
  <c r="H42" i="1"/>
  <c r="G42" i="1"/>
  <c r="AM57" i="1" l="1"/>
  <c r="G57" i="1"/>
  <c r="AI57" i="1"/>
  <c r="P57" i="1"/>
  <c r="L57" i="1"/>
  <c r="H57" i="1"/>
  <c r="R57" i="1"/>
  <c r="I57" i="1"/>
  <c r="M57" i="1"/>
  <c r="AO57" i="1"/>
  <c r="N57" i="1"/>
  <c r="S57" i="1"/>
  <c r="AG57" i="1"/>
  <c r="AK57" i="1"/>
  <c r="AP57" i="1"/>
  <c r="K57" i="1"/>
  <c r="T57" i="1"/>
  <c r="X57" i="1"/>
  <c r="AH57" i="1"/>
  <c r="AL57" i="1"/>
  <c r="AQ57" i="1"/>
  <c r="W57" i="1"/>
  <c r="AB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J42" i="1"/>
  <c r="AR42" i="1"/>
  <c r="Q42" i="1"/>
  <c r="AF42" i="1"/>
  <c r="AN42" i="1"/>
  <c r="AA42" i="1"/>
  <c r="F42" i="1"/>
  <c r="AF51" i="1"/>
  <c r="AA51" i="1"/>
  <c r="AN51" i="1"/>
  <c r="F51" i="1"/>
  <c r="AR51" i="1"/>
  <c r="J51" i="1"/>
  <c r="B37" i="1"/>
  <c r="B26" i="1"/>
  <c r="B6" i="1"/>
  <c r="Q6" i="1" l="1"/>
  <c r="AR6" i="1"/>
  <c r="AA6" i="1"/>
  <c r="F6" i="1"/>
  <c r="J6" i="1"/>
  <c r="AF6" i="1"/>
  <c r="AN6" i="1"/>
  <c r="AF37" i="1"/>
  <c r="J37" i="1"/>
  <c r="AA37" i="1"/>
  <c r="AN37" i="1"/>
  <c r="F37" i="1"/>
  <c r="AR37" i="1"/>
  <c r="Q37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<sst xmlns="http://schemas.openxmlformats.org/spreadsheetml/2006/main" count="323" uniqueCount="227">
  <si>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</si>
  <si>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</si>
  <si>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</si>
  <si>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</si>
  <si>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</si>
  <si>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</si>
  <si>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</si>
  <si>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</si>
  <si>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</si>
  <si>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</si>
  <si>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</si>
  <si>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</si>
  <si>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</si>
  <si>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</si>
  <si>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</si>
  <si>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</si>
  <si>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</si>
  <si>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</si>
  <si>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</si>
  <si>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</si>
  <si>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</si>
  <si>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</si>
  <si>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</si>
  <si>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</si>
  <si>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</si>
  <si>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</si>
  <si>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</si>
  <si>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</si>
  <si>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</si>
  <si>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</si>
  <si>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</si>
  <si>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</si>
  <si>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</si>
  <si>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</si>
  <si>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</si>
  <si>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</si>
  <si>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</si>
  <si>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</si>
  <si>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</si>
  <si>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</si>
  <si>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</si>
  <si>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</si>
  <si>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</si>
  <si>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</si>
  <si>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</si>
  <si>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</si>
  <si>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</si>
  <si>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</si>
  <si>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</si>
  <si>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</si>
  <si>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</si>
  <si>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</si>
  <si>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</si>
  <si>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</si>
  <si>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</si>
  <si>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</si>
  <si>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</si>
  <si>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</si>
  <si>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</si>
  <si>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</si>
  <si>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</si>
  <si>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</si>
  <si>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</si>
  <si>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</si>
  <si>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</si>
  <si>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</si>
  <si>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</si>
  <si>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</si>
  <si>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</si>
  <si>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</si>
  <si>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</si>
  <si>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</si>
  <si>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</si>
  <si>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</si>
  <si>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</si>
  <si>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</si>
  <si>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</si>
  <si>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</si>
  <si>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</si>
  <si>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</si>
  <si>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</si>
  <si>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</si>
  <si>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</si>
  <si>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</si>
  <si>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</si>
  <si>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</si>
  <si>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</si>
  <si>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</si>
  <si>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</si>
  <si>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</si>
  <si>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</si>
  <si>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</si>
  <si>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</si>
  <si>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</si>
  <si>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</si>
  <si>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</si>
  <si>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</si>
  <si>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</si>
  <si>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</si>
  <si>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</si>
  <si>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</si>
  <si>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</si>
  <si>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</si>
  <si>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</si>
  <si>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</si>
  <si>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</si>
  <si>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</si>
  <si>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</si>
  <si>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</si>
  <si>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</si>
  <si>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</si>
  <si>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</si>
  <si>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</si>
  <si>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</si>
  <si>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</si>
  <si>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</si>
  <si>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</si>
  <si>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</si>
  <si>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</si>
  <si>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</si>
  <si>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</si>
  <si>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</si>
  <si>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</si>
  <si>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</si>
  <si>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</si>
  <si>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</si>
  <si>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</si>
  <si>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</si>
  <si>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</si>
  <si>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</si>
  <si>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</si>
  <si>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</si>
  <si>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</si>
  <si>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</si>
  <si>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</si>
  <si>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</si>
  <si>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</si>
  <si>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</si>
  <si>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</si>
  <si>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</si>
  <si>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</si>
  <si>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</si>
  <si>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</si>
  <si>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</si>
  <si>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</si>
  <si>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</si>
  <si>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</si>
  <si>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</si>
  <si>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</si>
  <si>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</si>
  <si>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</si>
  <si>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</si>
  <si>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</si>
  <si>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</si>
  <si>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</si>
  <si>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</si>
  <si>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</si>
  <si>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</si>
  <si>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</si>
  <si>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</si>
  <si>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</si>
  <si>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</si>
  <si>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</si>
  <si>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</si>
  <si>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</si>
  <si>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</si>
  <si>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</si>
  <si>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</si>
  <si>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</si>
  <si>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</si>
  <si>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</si>
  <si>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</si>
  <si>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</si>
  <si>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</si>
  <si>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</si>
  <si>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</si>
  <si>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</si>
  <si>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</si>
  <si>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</si>
  <si>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</si>
  <si>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</si>
  <si>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</si>
  <si>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</si>
  <si>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</si>
  <si>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</si>
  <si>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</si>
  <si>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</si>
  <si>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</si>
  <si>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</si>
  <si>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</si>
  <si>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</si>
  <si>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</si>
  <si>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</si>
  <si>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</si>
  <si>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</si>
  <si>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</si>
  <si>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</si>
  <si>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</si>
  <si>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</si>
  <si>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</si>
  <si>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</si>
  <si>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</si>
  <si>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</si>
  <si>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</si>
  <si>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</si>
  <si>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</si>
  <si>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</si>
  <si>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</si>
  <si>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</si>
  <si>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</si>
  <si>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</si>
  <si>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</si>
  <si>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</si>
  <si>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</si>
  <si>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</si>
  <si>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</si>
  <si>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</si>
  <si>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</si>
  <si>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</si>
  <si>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</si>
  <si>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</si>
  <si>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</si>
  <si>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</si>
  <si>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</si>
  <si>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</si>
  <si>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 xml:space="preserve">Limit finansowy zgodny z arkuszem kalkulacyjnym z dnia 06.04.2020, zgodnie z kursem 1 EUR= 4,4376 PLN   </t>
  </si>
  <si>
    <t>31.03.2020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</si>
</sst>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3">
    <cellStyle name="Dziesiętny" xfId="1" builtinId="3"/>
    <cellStyle name="Dziesiętny 2" xfId="10" xr:uid="{00000000-0005-0000-0000-000001000000}"/>
    <cellStyle name="Normalny" xfId="0" builtinId="0"/>
    <cellStyle name="Normalny 17" xfId="7" xr:uid="{00000000-0005-0000-0000-000003000000}"/>
    <cellStyle name="Normalny 2" xfId="9" xr:uid="{00000000-0005-0000-0000-000004000000}"/>
    <cellStyle name="Normalny 3" xfId="12" xr:uid="{00000000-0005-0000-0000-000005000000}"/>
    <cellStyle name="Normalny_RAP-FS(ROL)_OR00_16-08-2004" xfId="4" xr:uid="{00000000-0005-0000-0000-000006000000}"/>
    <cellStyle name="Normalny_raport tygodniowy-ARiMR SPO RPR 03.07.2004r." xfId="3" xr:uid="{00000000-0005-0000-0000-000007000000}"/>
    <cellStyle name="Normalny_SPO Ryby_12-05-2005" xfId="5" xr:uid="{00000000-0005-0000-0000-000008000000}"/>
    <cellStyle name="Procentowy" xfId="2" builtinId="5"/>
    <cellStyle name="Procentowy 2" xfId="8" xr:uid="{00000000-0005-0000-0000-00000A000000}"/>
    <cellStyle name="Procentowy 8" xfId="11" xr:uid="{00000000-0005-0000-0000-00000B000000}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241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1" sqref="G20:G21"/>
    </sheetView>
  </sheetViews>
  <sheetFormatPr defaultRowHeight="12.75" outlineLevelRow="1" x14ac:dyDescent="0.2"/>
  <cols>
    <col min="1" max="1" width="45.42578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bestFit="1" customWidth="1"/>
    <col min="35" max="35" width="14.28515625" style="81" customWidth="1"/>
    <col min="36" max="36" width="30.5703125" style="82" bestFit="1" customWidth="1"/>
    <col min="37" max="37" width="23.85546875" style="82" bestFit="1" customWidth="1"/>
    <col min="38" max="38" width="23.7109375" style="82" customWidth="1"/>
    <col min="39" max="39" width="23.85546875" style="82" bestFit="1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bestFit="1" customWidth="1"/>
    <col min="44" max="44" width="23.28515625" style="82" customWidth="1"/>
    <col min="45" max="45" width="10.5703125" style="81" bestFit="1" customWidth="1"/>
    <col min="46" max="46" width="19.28515625" style="81" bestFit="1" customWidth="1"/>
    <col min="47" max="47" width="20.28515625" style="81" bestFit="1" customWidth="1"/>
    <col min="48" max="16384" width="9.140625" style="81"/>
  </cols>
  <sheetData>
    <row r="1" spans="1:49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22"/>
      <c r="L1" s="222"/>
      <c r="M1" s="222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9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J2" s="60"/>
      <c r="AK2" s="58"/>
      <c r="AL2" s="58"/>
      <c r="AM2" s="58"/>
      <c r="AN2" s="58"/>
      <c r="AO2" s="58"/>
      <c r="AP2" s="60"/>
      <c r="AQ2" s="60"/>
      <c r="AR2" s="58"/>
    </row>
    <row r="3" spans="1:49" s="59" customFormat="1" ht="45" customHeight="1" thickBot="1" x14ac:dyDescent="0.25">
      <c r="A3" s="70" t="s">
        <v>225</v>
      </c>
      <c r="B3" s="131">
        <v>4.4375999999999998</v>
      </c>
      <c r="C3" s="224"/>
      <c r="D3" s="224"/>
      <c r="E3" s="61"/>
      <c r="F3" s="225"/>
      <c r="G3" s="225"/>
      <c r="H3" s="225"/>
      <c r="I3" s="225"/>
      <c r="J3" s="225"/>
      <c r="K3" s="71"/>
      <c r="L3" s="71"/>
      <c r="M3" s="72"/>
      <c r="N3" s="73"/>
      <c r="O3" s="74" t="s">
        <v>0</v>
      </c>
      <c r="P3" s="234" t="s">
        <v>226</v>
      </c>
      <c r="Q3" s="234"/>
      <c r="R3" s="226"/>
      <c r="S3" s="226"/>
      <c r="T3" s="226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9" s="75" customFormat="1" ht="28.5" customHeight="1" thickBot="1" x14ac:dyDescent="0.3">
      <c r="A4" s="235" t="s">
        <v>1</v>
      </c>
      <c r="B4" s="236" t="s">
        <v>2</v>
      </c>
      <c r="C4" s="220" t="s">
        <v>177</v>
      </c>
      <c r="D4" s="220"/>
      <c r="E4" s="220"/>
      <c r="F4" s="237"/>
      <c r="G4" s="238" t="s">
        <v>176</v>
      </c>
      <c r="H4" s="239"/>
      <c r="I4" s="239"/>
      <c r="J4" s="240"/>
      <c r="K4" s="230" t="s">
        <v>178</v>
      </c>
      <c r="L4" s="230"/>
      <c r="M4" s="230"/>
      <c r="N4" s="227" t="s">
        <v>3</v>
      </c>
      <c r="O4" s="227"/>
      <c r="P4" s="227"/>
      <c r="Q4" s="228"/>
      <c r="R4" s="229"/>
      <c r="S4" s="229"/>
      <c r="T4" s="229"/>
      <c r="U4" s="230" t="s">
        <v>4</v>
      </c>
      <c r="V4" s="230"/>
      <c r="W4" s="230"/>
      <c r="X4" s="230" t="s">
        <v>219</v>
      </c>
      <c r="Y4" s="230"/>
      <c r="Z4" s="230"/>
      <c r="AA4" s="231"/>
      <c r="AB4" s="220" t="s">
        <v>5</v>
      </c>
      <c r="AC4" s="232"/>
      <c r="AD4" s="232"/>
      <c r="AE4" s="232"/>
      <c r="AF4" s="233"/>
      <c r="AG4" s="232"/>
      <c r="AH4" s="232"/>
      <c r="AI4" s="220" t="s">
        <v>221</v>
      </c>
      <c r="AJ4" s="220"/>
      <c r="AK4" s="220"/>
      <c r="AL4" s="220"/>
      <c r="AM4" s="220"/>
      <c r="AN4" s="233"/>
      <c r="AO4" s="220" t="s">
        <v>224</v>
      </c>
      <c r="AP4" s="220"/>
      <c r="AQ4" s="220"/>
      <c r="AR4" s="221"/>
    </row>
    <row r="5" spans="1:49" s="75" customFormat="1" ht="60.75" thickBot="1" x14ac:dyDescent="0.3">
      <c r="A5" s="235"/>
      <c r="B5" s="236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49" s="75" customFormat="1" ht="81.75" customHeight="1" thickBot="1" x14ac:dyDescent="0.3">
      <c r="A6" s="165" t="s">
        <v>180</v>
      </c>
      <c r="B6" s="135">
        <f>SUM(B7+B8+B9+B10+B14+B15+B16+B17+B18+B19+B20+B21+B22+B23+B24+B25)</f>
        <v>1068391578.3122107</v>
      </c>
      <c r="C6" s="146">
        <v>4450</v>
      </c>
      <c r="D6" s="147">
        <v>1213768489.5300002</v>
      </c>
      <c r="E6" s="147">
        <v>853132023.19000006</v>
      </c>
      <c r="F6" s="195">
        <f>D6/B6</f>
        <v>1.1360708135189987</v>
      </c>
      <c r="G6" s="146">
        <v>4163</v>
      </c>
      <c r="H6" s="147">
        <v>901720235.87000012</v>
      </c>
      <c r="I6" s="147">
        <v>619095832.94500005</v>
      </c>
      <c r="J6" s="195">
        <f>H6/B6</f>
        <v>0.84399788820358423</v>
      </c>
      <c r="K6" s="146">
        <v>512</v>
      </c>
      <c r="L6" s="147">
        <v>267467559.53999999</v>
      </c>
      <c r="M6" s="147">
        <v>196361416.4075</v>
      </c>
      <c r="N6" s="146">
        <v>3701</v>
      </c>
      <c r="O6" s="147">
        <v>698587746.51999998</v>
      </c>
      <c r="P6" s="147">
        <v>471570766.35000002</v>
      </c>
      <c r="Q6" s="195">
        <f>O6/B6</f>
        <v>0.65386863833538678</v>
      </c>
      <c r="R6" s="146">
        <v>38</v>
      </c>
      <c r="S6" s="147">
        <v>200491731.62</v>
      </c>
      <c r="T6" s="147">
        <v>149463446.82999998</v>
      </c>
      <c r="U6" s="146">
        <v>74</v>
      </c>
      <c r="V6" s="147">
        <v>1436439.23</v>
      </c>
      <c r="W6" s="147">
        <v>1077329.4224999999</v>
      </c>
      <c r="X6" s="146">
        <v>3663</v>
      </c>
      <c r="Y6" s="147">
        <v>496659575.67000002</v>
      </c>
      <c r="Z6" s="147">
        <v>321029990.09749997</v>
      </c>
      <c r="AA6" s="195">
        <f>Y6/B6</f>
        <v>0.4648666142189149</v>
      </c>
      <c r="AB6" s="146">
        <v>3359</v>
      </c>
      <c r="AC6" s="146">
        <v>3377</v>
      </c>
      <c r="AD6" s="147">
        <v>347081409.82999998</v>
      </c>
      <c r="AE6" s="147">
        <v>211500540.12999997</v>
      </c>
      <c r="AF6" s="195">
        <f>AD6/B6</f>
        <v>0.32486348346015709</v>
      </c>
      <c r="AG6" s="146">
        <v>8</v>
      </c>
      <c r="AH6" s="147">
        <v>580546.03</v>
      </c>
      <c r="AI6" s="146">
        <v>3553</v>
      </c>
      <c r="AJ6" s="147">
        <v>391041965.28000003</v>
      </c>
      <c r="AK6" s="147">
        <v>242144123.88999999</v>
      </c>
      <c r="AL6" s="147">
        <v>175896181.59999996</v>
      </c>
      <c r="AM6" s="147">
        <v>131922135.58</v>
      </c>
      <c r="AN6" s="195">
        <f>AJ6/B6</f>
        <v>0.36600996602551633</v>
      </c>
      <c r="AO6" s="146">
        <v>3283</v>
      </c>
      <c r="AP6" s="147">
        <v>324606709.82999998</v>
      </c>
      <c r="AQ6" s="147">
        <v>192317682.60999998</v>
      </c>
      <c r="AR6" s="139">
        <f>AP6/B6</f>
        <v>0.30382746964628526</v>
      </c>
      <c r="AS6" s="215"/>
      <c r="AT6" s="215"/>
      <c r="AU6" s="215"/>
      <c r="AV6" s="215"/>
      <c r="AW6" s="215"/>
    </row>
    <row r="7" spans="1:49" ht="25.5" x14ac:dyDescent="0.2">
      <c r="A7" s="166" t="s">
        <v>16</v>
      </c>
      <c r="B7" s="175">
        <v>8761242.432</v>
      </c>
      <c r="C7" s="140">
        <v>3</v>
      </c>
      <c r="D7" s="141">
        <v>9954416.0800000001</v>
      </c>
      <c r="E7" s="142">
        <v>7465812.0600000005</v>
      </c>
      <c r="F7" s="194">
        <v>1.1691741570333718</v>
      </c>
      <c r="G7" s="143">
        <v>1</v>
      </c>
      <c r="H7" s="141">
        <v>8181268.0800000001</v>
      </c>
      <c r="I7" s="141">
        <v>6135951.0600000005</v>
      </c>
      <c r="J7" s="194">
        <f>H7/$B7</f>
        <v>0.93380227102474955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6135577.9800000004</v>
      </c>
      <c r="Q7" s="194">
        <f>O7/$B7</f>
        <v>0.93374549483074964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6135577.9800000004</v>
      </c>
      <c r="AA7" s="194">
        <f>Y7/$B7</f>
        <v>0.93374549483074964</v>
      </c>
      <c r="AB7" s="143">
        <v>0</v>
      </c>
      <c r="AC7" s="145">
        <v>0</v>
      </c>
      <c r="AD7" s="141">
        <v>0</v>
      </c>
      <c r="AE7" s="141">
        <v>0</v>
      </c>
      <c r="AF7" s="194"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f>AJ7/$B7</f>
        <v>5.8210922019147703E-2</v>
      </c>
      <c r="AO7" s="143">
        <v>0</v>
      </c>
      <c r="AP7" s="141">
        <v>0</v>
      </c>
      <c r="AQ7" s="141">
        <v>0</v>
      </c>
      <c r="AR7" s="194">
        <f>AP7/$B7</f>
        <v>0</v>
      </c>
      <c r="AS7" s="215"/>
      <c r="AT7" s="215"/>
      <c r="AU7" s="215"/>
      <c r="AV7" s="215"/>
      <c r="AW7" s="215"/>
    </row>
    <row r="8" spans="1:49" ht="25.5" x14ac:dyDescent="0.2">
      <c r="A8" s="167" t="s">
        <v>17</v>
      </c>
      <c r="B8" s="176">
        <v>21125652.626944002</v>
      </c>
      <c r="C8" s="76">
        <v>349</v>
      </c>
      <c r="D8" s="77">
        <v>20674049.059999999</v>
      </c>
      <c r="E8" s="92">
        <v>15505536.794999998</v>
      </c>
      <c r="F8" s="194">
        <v>0.99969794070929918</v>
      </c>
      <c r="G8" s="79">
        <v>279</v>
      </c>
      <c r="H8" s="77">
        <v>16446193.98</v>
      </c>
      <c r="I8" s="77">
        <v>12334645.484999999</v>
      </c>
      <c r="J8" s="194">
        <f t="shared" ref="J8:J57" si="0">H8/$B8</f>
        <v>0.77849400775549327</v>
      </c>
      <c r="K8" s="79">
        <v>71</v>
      </c>
      <c r="L8" s="77">
        <v>4510265.08</v>
      </c>
      <c r="M8" s="78">
        <v>3382698.81</v>
      </c>
      <c r="N8" s="79">
        <v>278</v>
      </c>
      <c r="O8" s="77">
        <v>15379444.640000001</v>
      </c>
      <c r="P8" s="77">
        <v>11534583.439999999</v>
      </c>
      <c r="Q8" s="194">
        <f t="shared" ref="Q8:Q25" si="1">O8/$B8</f>
        <v>0.72799855756336762</v>
      </c>
      <c r="R8" s="79">
        <v>6</v>
      </c>
      <c r="S8" s="77">
        <v>227752</v>
      </c>
      <c r="T8" s="78">
        <v>170814</v>
      </c>
      <c r="U8" s="79">
        <v>13</v>
      </c>
      <c r="V8" s="77">
        <v>40899.31</v>
      </c>
      <c r="W8" s="78">
        <v>30674.482499999998</v>
      </c>
      <c r="X8" s="79">
        <v>272</v>
      </c>
      <c r="Y8" s="77">
        <v>15110793.330000002</v>
      </c>
      <c r="Z8" s="77">
        <v>11333094.9575</v>
      </c>
      <c r="AA8" s="194">
        <f t="shared" ref="AA8:AA57" si="2">Y8/$B8</f>
        <v>0.71528172865663098</v>
      </c>
      <c r="AB8" s="79">
        <v>211</v>
      </c>
      <c r="AC8" s="80">
        <v>213</v>
      </c>
      <c r="AD8" s="77">
        <v>11826003.469999999</v>
      </c>
      <c r="AE8" s="77">
        <v>8869502.6024999991</v>
      </c>
      <c r="AF8" s="194">
        <v>0.51132352064037068</v>
      </c>
      <c r="AG8" s="80">
        <v>1</v>
      </c>
      <c r="AH8" s="78">
        <v>59760</v>
      </c>
      <c r="AI8" s="79">
        <v>224</v>
      </c>
      <c r="AJ8" s="77">
        <v>12059439.880000001</v>
      </c>
      <c r="AK8" s="77">
        <v>9044579.8599999994</v>
      </c>
      <c r="AL8" s="77">
        <v>11026227.899999999</v>
      </c>
      <c r="AM8" s="77">
        <v>8269670.9199999999</v>
      </c>
      <c r="AN8" s="194">
        <f t="shared" ref="AN8:AN57" si="3">AJ8/$B8</f>
        <v>0.57084342400949994</v>
      </c>
      <c r="AO8" s="79">
        <v>133</v>
      </c>
      <c r="AP8" s="77">
        <v>6706422.5099999998</v>
      </c>
      <c r="AQ8" s="77">
        <v>5029816.83</v>
      </c>
      <c r="AR8" s="194">
        <f t="shared" ref="AR8:AR57" si="4">AP8/$B8</f>
        <v>0.3174539801646894</v>
      </c>
      <c r="AS8" s="215"/>
      <c r="AT8" s="215"/>
      <c r="AU8" s="215"/>
      <c r="AV8" s="215"/>
      <c r="AW8" s="215"/>
    </row>
    <row r="9" spans="1:49" s="82" customFormat="1" ht="25.5" x14ac:dyDescent="0.2">
      <c r="A9" s="167" t="s">
        <v>18</v>
      </c>
      <c r="B9" s="176">
        <v>10428360</v>
      </c>
      <c r="C9" s="102">
        <v>5</v>
      </c>
      <c r="D9" s="98">
        <v>16285508.65</v>
      </c>
      <c r="E9" s="99">
        <v>12214131.487500001</v>
      </c>
      <c r="F9" s="194">
        <v>1.6069946389136129</v>
      </c>
      <c r="G9" s="100">
        <v>3</v>
      </c>
      <c r="H9" s="98">
        <v>9465904.4499999993</v>
      </c>
      <c r="I9" s="98">
        <v>7099428.3374999994</v>
      </c>
      <c r="J9" s="194">
        <f t="shared" si="0"/>
        <v>0.90770787065271996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1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2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3"/>
        <v>0</v>
      </c>
      <c r="AO9" s="100">
        <v>0</v>
      </c>
      <c r="AP9" s="98">
        <v>0</v>
      </c>
      <c r="AQ9" s="98">
        <v>0</v>
      </c>
      <c r="AR9" s="194">
        <f t="shared" si="4"/>
        <v>0</v>
      </c>
      <c r="AS9" s="215"/>
      <c r="AT9" s="215"/>
      <c r="AU9" s="215"/>
      <c r="AV9" s="215"/>
      <c r="AW9" s="215"/>
    </row>
    <row r="10" spans="1:49" s="82" customFormat="1" ht="25.5" x14ac:dyDescent="0.2">
      <c r="A10" s="167" t="s">
        <v>19</v>
      </c>
      <c r="B10" s="176">
        <v>163771846.2968376</v>
      </c>
      <c r="C10" s="79">
        <v>50</v>
      </c>
      <c r="D10" s="104">
        <v>153662915.44</v>
      </c>
      <c r="E10" s="104">
        <v>115247186.58000001</v>
      </c>
      <c r="F10" s="194">
        <v>0.9572304502793616</v>
      </c>
      <c r="G10" s="79">
        <v>33</v>
      </c>
      <c r="H10" s="104">
        <v>114809330.98999999</v>
      </c>
      <c r="I10" s="104">
        <v>86106998.242500007</v>
      </c>
      <c r="J10" s="194">
        <f t="shared" si="0"/>
        <v>0.70103215898236437</v>
      </c>
      <c r="K10" s="79">
        <v>10</v>
      </c>
      <c r="L10" s="104">
        <v>6307932.5</v>
      </c>
      <c r="M10" s="78">
        <v>4730949.375</v>
      </c>
      <c r="N10" s="100">
        <v>25</v>
      </c>
      <c r="O10" s="104">
        <v>108399114.94999999</v>
      </c>
      <c r="P10" s="104">
        <v>81299336.160000011</v>
      </c>
      <c r="Q10" s="194">
        <f t="shared" si="1"/>
        <v>0.66189102340292272</v>
      </c>
      <c r="R10" s="79">
        <v>0</v>
      </c>
      <c r="S10" s="104">
        <v>0</v>
      </c>
      <c r="T10" s="78">
        <v>0</v>
      </c>
      <c r="U10" s="100">
        <v>9</v>
      </c>
      <c r="V10" s="104">
        <v>311276.5</v>
      </c>
      <c r="W10" s="104">
        <v>233457.375</v>
      </c>
      <c r="X10" s="100">
        <v>25</v>
      </c>
      <c r="Y10" s="104">
        <v>108087838.45</v>
      </c>
      <c r="Z10" s="104">
        <v>81065878.784999996</v>
      </c>
      <c r="AA10" s="194">
        <f t="shared" si="2"/>
        <v>0.65999035178543475</v>
      </c>
      <c r="AB10" s="100">
        <v>19</v>
      </c>
      <c r="AC10" s="101">
        <v>26</v>
      </c>
      <c r="AD10" s="104">
        <v>62673174.969999999</v>
      </c>
      <c r="AE10" s="104">
        <v>47004881.227499992</v>
      </c>
      <c r="AF10" s="194">
        <v>0.33160724717623508</v>
      </c>
      <c r="AG10" s="100">
        <v>1</v>
      </c>
      <c r="AH10" s="78">
        <v>0</v>
      </c>
      <c r="AI10" s="100">
        <v>22</v>
      </c>
      <c r="AJ10" s="104">
        <v>82247334.340000004</v>
      </c>
      <c r="AK10" s="104">
        <v>61685500.670000002</v>
      </c>
      <c r="AL10" s="104">
        <v>80724606.649999991</v>
      </c>
      <c r="AM10" s="104">
        <v>60543454.939999998</v>
      </c>
      <c r="AN10" s="194">
        <f t="shared" si="3"/>
        <v>0.50220679683201563</v>
      </c>
      <c r="AO10" s="100">
        <v>18</v>
      </c>
      <c r="AP10" s="104">
        <v>55018195.770000003</v>
      </c>
      <c r="AQ10" s="104">
        <v>41263646.759999998</v>
      </c>
      <c r="AR10" s="194">
        <f t="shared" si="4"/>
        <v>0.3359441626510038</v>
      </c>
      <c r="AS10" s="215"/>
      <c r="AT10" s="215"/>
      <c r="AU10" s="215"/>
      <c r="AV10" s="215"/>
      <c r="AW10" s="215"/>
    </row>
    <row r="11" spans="1:49" s="132" customFormat="1" ht="25.5" hidden="1" outlineLevel="1" collapsed="1" x14ac:dyDescent="0.2">
      <c r="A11" s="168" t="s">
        <v>20</v>
      </c>
      <c r="B11" s="177">
        <v>86508451.493840039</v>
      </c>
      <c r="C11" s="76">
        <v>15</v>
      </c>
      <c r="D11" s="77">
        <v>91804817.5</v>
      </c>
      <c r="E11" s="92">
        <v>68853613.125</v>
      </c>
      <c r="F11" s="194">
        <v>1.0812968186956007</v>
      </c>
      <c r="G11" s="79">
        <v>14</v>
      </c>
      <c r="H11" s="77">
        <v>85778346.5</v>
      </c>
      <c r="I11" s="77">
        <v>64333759.875</v>
      </c>
      <c r="J11" s="194">
        <f t="shared" si="0"/>
        <v>0.99156030444156051</v>
      </c>
      <c r="K11" s="79">
        <v>1</v>
      </c>
      <c r="L11" s="77">
        <v>6026471</v>
      </c>
      <c r="M11" s="78">
        <v>4519853.25</v>
      </c>
      <c r="N11" s="79">
        <v>13</v>
      </c>
      <c r="O11" s="77">
        <v>80672749.789999992</v>
      </c>
      <c r="P11" s="77">
        <v>60504562.32</v>
      </c>
      <c r="Q11" s="194">
        <f t="shared" si="1"/>
        <v>0.93254183142723823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13</v>
      </c>
      <c r="Y11" s="77">
        <v>80380275.219999999</v>
      </c>
      <c r="Z11" s="77">
        <v>60285206.392499998</v>
      </c>
      <c r="AA11" s="194">
        <f t="shared" si="2"/>
        <v>0.92916095285468836</v>
      </c>
      <c r="AB11" s="79">
        <v>8</v>
      </c>
      <c r="AC11" s="80">
        <v>11</v>
      </c>
      <c r="AD11" s="77">
        <v>36636640</v>
      </c>
      <c r="AE11" s="77">
        <v>27477480</v>
      </c>
      <c r="AF11" s="194">
        <v>0.43315676473413189</v>
      </c>
      <c r="AG11" s="80">
        <v>1</v>
      </c>
      <c r="AH11" s="78">
        <v>0</v>
      </c>
      <c r="AI11" s="79">
        <v>11</v>
      </c>
      <c r="AJ11" s="77">
        <v>54521173.200000003</v>
      </c>
      <c r="AK11" s="77">
        <v>40890879.850000001</v>
      </c>
      <c r="AL11" s="77">
        <v>53412716.209999993</v>
      </c>
      <c r="AM11" s="77">
        <v>40059537.129999995</v>
      </c>
      <c r="AN11" s="194">
        <f t="shared" si="3"/>
        <v>0.6302410025670413</v>
      </c>
      <c r="AO11" s="79">
        <v>8</v>
      </c>
      <c r="AP11" s="77">
        <v>36040433.039999999</v>
      </c>
      <c r="AQ11" s="77">
        <v>27030324.739999998</v>
      </c>
      <c r="AR11" s="194">
        <f t="shared" si="4"/>
        <v>0.41661169998594083</v>
      </c>
      <c r="AS11" s="215"/>
      <c r="AT11" s="215"/>
      <c r="AU11" s="215"/>
      <c r="AV11" s="215"/>
      <c r="AW11" s="215"/>
    </row>
    <row r="12" spans="1:49" s="132" customFormat="1" ht="25.5" hidden="1" outlineLevel="1" x14ac:dyDescent="0.2">
      <c r="A12" s="168" t="s">
        <v>21</v>
      </c>
      <c r="B12" s="177">
        <v>69017750.363558233</v>
      </c>
      <c r="C12" s="76">
        <v>14</v>
      </c>
      <c r="D12" s="77">
        <v>61039173.840000004</v>
      </c>
      <c r="E12" s="92">
        <v>45779380.38000001</v>
      </c>
      <c r="F12" s="194">
        <v>0.90286438682152892</v>
      </c>
      <c r="G12" s="79">
        <v>6</v>
      </c>
      <c r="H12" s="77">
        <v>28397521.890000001</v>
      </c>
      <c r="I12" s="77">
        <v>21298141.4175</v>
      </c>
      <c r="J12" s="194">
        <f t="shared" si="0"/>
        <v>0.41145244144315163</v>
      </c>
      <c r="K12" s="79">
        <v>0</v>
      </c>
      <c r="L12" s="77">
        <v>0</v>
      </c>
      <c r="M12" s="78">
        <v>0</v>
      </c>
      <c r="N12" s="79">
        <v>6</v>
      </c>
      <c r="O12" s="77">
        <v>27460063.259999998</v>
      </c>
      <c r="P12" s="77">
        <v>20595047.420000002</v>
      </c>
      <c r="Q12" s="194">
        <f t="shared" si="1"/>
        <v>0.39786957870042472</v>
      </c>
      <c r="R12" s="79">
        <v>0</v>
      </c>
      <c r="S12" s="77">
        <v>0</v>
      </c>
      <c r="T12" s="78">
        <v>0</v>
      </c>
      <c r="U12" s="79">
        <v>5</v>
      </c>
      <c r="V12" s="77">
        <v>18801.93</v>
      </c>
      <c r="W12" s="78">
        <v>14101.4475</v>
      </c>
      <c r="X12" s="79">
        <v>6</v>
      </c>
      <c r="Y12" s="77">
        <v>27441261.329999998</v>
      </c>
      <c r="Z12" s="77">
        <v>20580945.9725</v>
      </c>
      <c r="AA12" s="194">
        <f t="shared" si="2"/>
        <v>0.39759715704221421</v>
      </c>
      <c r="AB12" s="79">
        <v>6</v>
      </c>
      <c r="AC12" s="80">
        <v>10</v>
      </c>
      <c r="AD12" s="77">
        <v>25771464.77</v>
      </c>
      <c r="AE12" s="77">
        <v>19328598.577500001</v>
      </c>
      <c r="AF12" s="194">
        <v>0.27949344136170168</v>
      </c>
      <c r="AG12" s="80">
        <v>0</v>
      </c>
      <c r="AH12" s="78">
        <v>0</v>
      </c>
      <c r="AI12" s="79">
        <v>6</v>
      </c>
      <c r="AJ12" s="77">
        <v>27461090.439999998</v>
      </c>
      <c r="AK12" s="77">
        <v>20595817.810000002</v>
      </c>
      <c r="AL12" s="77">
        <v>27311890.439999998</v>
      </c>
      <c r="AM12" s="77">
        <v>20483917.810000002</v>
      </c>
      <c r="AN12" s="194">
        <f t="shared" si="3"/>
        <v>0.3978844615384568</v>
      </c>
      <c r="AO12" s="79">
        <v>5</v>
      </c>
      <c r="AP12" s="77">
        <v>18712692.030000001</v>
      </c>
      <c r="AQ12" s="77">
        <v>14034519.01</v>
      </c>
      <c r="AR12" s="194">
        <f t="shared" si="4"/>
        <v>0.27112868691646619</v>
      </c>
      <c r="AS12" s="215"/>
      <c r="AT12" s="215"/>
      <c r="AU12" s="215"/>
      <c r="AV12" s="215"/>
      <c r="AW12" s="215"/>
    </row>
    <row r="13" spans="1:49" s="133" customFormat="1" ht="38.25" hidden="1" outlineLevel="1" x14ac:dyDescent="0.2">
      <c r="A13" s="168" t="s">
        <v>22</v>
      </c>
      <c r="B13" s="177">
        <v>8245644.4394393256</v>
      </c>
      <c r="C13" s="76">
        <v>21</v>
      </c>
      <c r="D13" s="77">
        <v>818924.1</v>
      </c>
      <c r="E13" s="92">
        <v>614193.07500000007</v>
      </c>
      <c r="F13" s="194">
        <v>0.10211019939012686</v>
      </c>
      <c r="G13" s="79">
        <v>13</v>
      </c>
      <c r="H13" s="77">
        <v>633462.60000000009</v>
      </c>
      <c r="I13" s="77">
        <v>475096.95000000007</v>
      </c>
      <c r="J13" s="194">
        <f t="shared" si="0"/>
        <v>7.6823904384006311E-2</v>
      </c>
      <c r="K13" s="79">
        <v>9</v>
      </c>
      <c r="L13" s="77">
        <v>281461.5</v>
      </c>
      <c r="M13" s="78">
        <v>211096.125</v>
      </c>
      <c r="N13" s="79">
        <v>6</v>
      </c>
      <c r="O13" s="77">
        <v>266301.90000000002</v>
      </c>
      <c r="P13" s="77">
        <v>199726.41999999998</v>
      </c>
      <c r="Q13" s="194">
        <f t="shared" si="1"/>
        <v>3.229606878587498E-2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6</v>
      </c>
      <c r="Y13" s="77">
        <v>266301.90000000002</v>
      </c>
      <c r="Z13" s="77">
        <v>199726.41999999998</v>
      </c>
      <c r="AA13" s="194">
        <f t="shared" si="2"/>
        <v>3.229606878587498E-2</v>
      </c>
      <c r="AB13" s="79">
        <v>5</v>
      </c>
      <c r="AC13" s="80">
        <v>5</v>
      </c>
      <c r="AD13" s="77">
        <v>265070.2</v>
      </c>
      <c r="AE13" s="77">
        <v>198802.65</v>
      </c>
      <c r="AF13" s="194">
        <v>1.6442911530293248E-2</v>
      </c>
      <c r="AG13" s="80">
        <v>0</v>
      </c>
      <c r="AH13" s="78">
        <v>0</v>
      </c>
      <c r="AI13" s="79">
        <v>5</v>
      </c>
      <c r="AJ13" s="77">
        <v>265070.7</v>
      </c>
      <c r="AK13" s="77">
        <v>198803.00999999998</v>
      </c>
      <c r="AL13" s="77">
        <v>0</v>
      </c>
      <c r="AM13" s="77">
        <v>0</v>
      </c>
      <c r="AN13" s="194">
        <f t="shared" si="3"/>
        <v>3.214675359176946E-2</v>
      </c>
      <c r="AO13" s="79">
        <v>5</v>
      </c>
      <c r="AP13" s="77">
        <v>265070.7</v>
      </c>
      <c r="AQ13" s="77">
        <v>198803.01</v>
      </c>
      <c r="AR13" s="194">
        <f t="shared" si="4"/>
        <v>3.214675359176946E-2</v>
      </c>
      <c r="AS13" s="215"/>
      <c r="AT13" s="215"/>
      <c r="AU13" s="215"/>
      <c r="AV13" s="215"/>
      <c r="AW13" s="215"/>
    </row>
    <row r="14" spans="1:49" ht="36.75" customHeight="1" collapsed="1" x14ac:dyDescent="0.2">
      <c r="A14" s="167" t="s">
        <v>23</v>
      </c>
      <c r="B14" s="176">
        <v>32989487.573184006</v>
      </c>
      <c r="C14" s="76">
        <v>13</v>
      </c>
      <c r="D14" s="77">
        <v>30276905.75</v>
      </c>
      <c r="E14" s="92">
        <v>22707679.3125</v>
      </c>
      <c r="F14" s="194">
        <v>0.93277073909528296</v>
      </c>
      <c r="G14" s="79">
        <v>13</v>
      </c>
      <c r="H14" s="77">
        <v>30276905.75</v>
      </c>
      <c r="I14" s="77">
        <v>22707679.3125</v>
      </c>
      <c r="J14" s="194">
        <f t="shared" si="0"/>
        <v>0.91777435714433564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12101153.34</v>
      </c>
      <c r="Q14" s="194">
        <f t="shared" si="1"/>
        <v>0.48909129383129518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12101153.34</v>
      </c>
      <c r="AA14" s="194">
        <f t="shared" si="2"/>
        <v>0.48909129383129518</v>
      </c>
      <c r="AB14" s="79">
        <v>7</v>
      </c>
      <c r="AC14" s="80">
        <v>8</v>
      </c>
      <c r="AD14" s="77">
        <v>13798945.290000001</v>
      </c>
      <c r="AE14" s="77">
        <v>10349208.967500001</v>
      </c>
      <c r="AF14" s="194">
        <v>0.42659217535874216</v>
      </c>
      <c r="AG14" s="80">
        <v>0</v>
      </c>
      <c r="AH14" s="78">
        <v>0</v>
      </c>
      <c r="AI14" s="79">
        <v>8</v>
      </c>
      <c r="AJ14" s="77">
        <v>15000735.18</v>
      </c>
      <c r="AK14" s="77">
        <v>11250551.350000001</v>
      </c>
      <c r="AL14" s="77">
        <v>12832297.4</v>
      </c>
      <c r="AM14" s="77">
        <v>9624223.0299999993</v>
      </c>
      <c r="AN14" s="194">
        <f t="shared" si="3"/>
        <v>0.45471258523559394</v>
      </c>
      <c r="AO14" s="79">
        <v>7</v>
      </c>
      <c r="AP14" s="77">
        <v>13872091.57</v>
      </c>
      <c r="AQ14" s="77">
        <v>10404068.640000001</v>
      </c>
      <c r="AR14" s="194">
        <f t="shared" si="4"/>
        <v>0.42050036513074351</v>
      </c>
      <c r="AS14" s="215"/>
      <c r="AT14" s="215"/>
      <c r="AU14" s="215"/>
      <c r="AV14" s="215"/>
      <c r="AW14" s="215"/>
    </row>
    <row r="15" spans="1:49" ht="25.5" x14ac:dyDescent="0.2">
      <c r="A15" s="167" t="s">
        <v>24</v>
      </c>
      <c r="B15" s="176">
        <v>64322379.099872008</v>
      </c>
      <c r="C15" s="76">
        <v>207</v>
      </c>
      <c r="D15" s="77">
        <v>71015925.830000013</v>
      </c>
      <c r="E15" s="92">
        <v>35507962.915000007</v>
      </c>
      <c r="F15" s="194">
        <v>1.1093590478337292</v>
      </c>
      <c r="G15" s="79">
        <v>207</v>
      </c>
      <c r="H15" s="77">
        <v>71015925.829999983</v>
      </c>
      <c r="I15" s="77">
        <v>35507962.914999992</v>
      </c>
      <c r="J15" s="194">
        <f t="shared" si="0"/>
        <v>1.1040624868637872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4">
        <f t="shared" si="1"/>
        <v>0.90925072141985452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4">
        <f t="shared" si="2"/>
        <v>0.85476879072884615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v>0.69338698355399786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3"/>
        <v>0.83441248133352708</v>
      </c>
      <c r="AO15" s="79">
        <v>154</v>
      </c>
      <c r="AP15" s="77">
        <v>53671395.950000003</v>
      </c>
      <c r="AQ15" s="77">
        <v>26835697.870000001</v>
      </c>
      <c r="AR15" s="194">
        <f t="shared" si="4"/>
        <v>0.83441248133352708</v>
      </c>
      <c r="AS15" s="215"/>
      <c r="AT15" s="215"/>
      <c r="AU15" s="215"/>
      <c r="AV15" s="215"/>
      <c r="AW15" s="215"/>
    </row>
    <row r="16" spans="1:49" ht="25.5" x14ac:dyDescent="0.2">
      <c r="A16" s="167" t="s">
        <v>25</v>
      </c>
      <c r="B16" s="176">
        <v>4171344</v>
      </c>
      <c r="C16" s="76">
        <v>3</v>
      </c>
      <c r="D16" s="77">
        <v>2700000</v>
      </c>
      <c r="E16" s="92">
        <v>2025000</v>
      </c>
      <c r="F16" s="194">
        <v>0.66606539874128445</v>
      </c>
      <c r="G16" s="79">
        <v>3</v>
      </c>
      <c r="H16" s="77">
        <v>2700000</v>
      </c>
      <c r="I16" s="77">
        <v>2025000</v>
      </c>
      <c r="J16" s="194">
        <f t="shared" si="0"/>
        <v>0.64727339677571549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1"/>
        <v>7.1919266308412833E-2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2"/>
        <v>7.1919266308412833E-2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4">
        <v>7.038343330698138E-2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3"/>
        <v>0</v>
      </c>
      <c r="AO16" s="79">
        <v>0</v>
      </c>
      <c r="AP16" s="77">
        <v>0</v>
      </c>
      <c r="AQ16" s="77">
        <v>0</v>
      </c>
      <c r="AR16" s="194">
        <f t="shared" si="4"/>
        <v>0</v>
      </c>
      <c r="AS16" s="215"/>
      <c r="AT16" s="215"/>
      <c r="AU16" s="215"/>
      <c r="AV16" s="215"/>
      <c r="AW16" s="215"/>
    </row>
    <row r="17" spans="1:49" ht="25.5" x14ac:dyDescent="0.2">
      <c r="A17" s="167" t="s">
        <v>26</v>
      </c>
      <c r="B17" s="176">
        <v>91678459.441279978</v>
      </c>
      <c r="C17" s="76">
        <v>258</v>
      </c>
      <c r="D17" s="77">
        <v>62063608.159999996</v>
      </c>
      <c r="E17" s="92">
        <v>46547706.120000005</v>
      </c>
      <c r="F17" s="194">
        <v>0.69434798340371218</v>
      </c>
      <c r="G17" s="79">
        <v>211</v>
      </c>
      <c r="H17" s="77">
        <v>47806430.629999995</v>
      </c>
      <c r="I17" s="77">
        <v>35854822.972499996</v>
      </c>
      <c r="J17" s="194">
        <f t="shared" si="0"/>
        <v>0.52145761306798566</v>
      </c>
      <c r="K17" s="79">
        <v>98</v>
      </c>
      <c r="L17" s="77">
        <v>24163828.77</v>
      </c>
      <c r="M17" s="78">
        <v>18122871.577500001</v>
      </c>
      <c r="N17" s="79">
        <v>122</v>
      </c>
      <c r="O17" s="77">
        <v>25406066.869999997</v>
      </c>
      <c r="P17" s="77">
        <v>19054549.77</v>
      </c>
      <c r="Q17" s="194">
        <f t="shared" si="1"/>
        <v>0.27712144188322202</v>
      </c>
      <c r="R17" s="79">
        <v>11</v>
      </c>
      <c r="S17" s="77">
        <v>2023163.02</v>
      </c>
      <c r="T17" s="78">
        <v>1517372.2399999998</v>
      </c>
      <c r="U17" s="79">
        <v>4</v>
      </c>
      <c r="V17" s="77">
        <v>117257.4</v>
      </c>
      <c r="W17" s="78">
        <v>87943.049999999988</v>
      </c>
      <c r="X17" s="79">
        <v>111</v>
      </c>
      <c r="Y17" s="77">
        <v>23265646.449999999</v>
      </c>
      <c r="Z17" s="77">
        <v>17449234.48</v>
      </c>
      <c r="AA17" s="194">
        <f t="shared" si="2"/>
        <v>0.25377440449794686</v>
      </c>
      <c r="AB17" s="79">
        <v>82</v>
      </c>
      <c r="AC17" s="80">
        <v>83</v>
      </c>
      <c r="AD17" s="77">
        <v>15358027.940000001</v>
      </c>
      <c r="AE17" s="77">
        <v>11518520.955000002</v>
      </c>
      <c r="AF17" s="194">
        <v>0.15712614249520468</v>
      </c>
      <c r="AG17" s="80">
        <v>1</v>
      </c>
      <c r="AH17" s="78">
        <v>117000</v>
      </c>
      <c r="AI17" s="79">
        <v>104</v>
      </c>
      <c r="AJ17" s="78">
        <v>18514844.16</v>
      </c>
      <c r="AK17" s="104">
        <v>13886132.82</v>
      </c>
      <c r="AL17" s="77">
        <v>16686061.649999999</v>
      </c>
      <c r="AM17" s="77">
        <v>12514546.01</v>
      </c>
      <c r="AN17" s="194">
        <f t="shared" si="3"/>
        <v>0.20195413702232587</v>
      </c>
      <c r="AO17" s="79">
        <v>59</v>
      </c>
      <c r="AP17" s="77">
        <v>10543817.74</v>
      </c>
      <c r="AQ17" s="77">
        <v>7907863.0999999996</v>
      </c>
      <c r="AR17" s="194">
        <f t="shared" si="4"/>
        <v>0.1150086705673028</v>
      </c>
      <c r="AS17" s="215"/>
      <c r="AT17" s="215"/>
      <c r="AU17" s="215"/>
      <c r="AV17" s="215"/>
      <c r="AW17" s="215"/>
    </row>
    <row r="18" spans="1:49" x14ac:dyDescent="0.2">
      <c r="A18" s="167" t="s">
        <v>27</v>
      </c>
      <c r="B18" s="176">
        <v>36998798.176810078</v>
      </c>
      <c r="C18" s="76">
        <v>326</v>
      </c>
      <c r="D18" s="77">
        <v>39674635.430000007</v>
      </c>
      <c r="E18" s="92">
        <v>29755976.572500002</v>
      </c>
      <c r="F18" s="194">
        <v>1.0964027147456032</v>
      </c>
      <c r="G18" s="79">
        <v>269</v>
      </c>
      <c r="H18" s="77">
        <v>32659185.249999993</v>
      </c>
      <c r="I18" s="77">
        <v>24494388.937499993</v>
      </c>
      <c r="J18" s="194">
        <f t="shared" si="0"/>
        <v>0.8827093543397837</v>
      </c>
      <c r="K18" s="79">
        <v>80</v>
      </c>
      <c r="L18" s="77">
        <v>9151408.8999999985</v>
      </c>
      <c r="M18" s="78">
        <v>6863556.6749999998</v>
      </c>
      <c r="N18" s="79">
        <v>215</v>
      </c>
      <c r="O18" s="77">
        <v>20045528.579999998</v>
      </c>
      <c r="P18" s="77">
        <v>15034146.16</v>
      </c>
      <c r="Q18" s="194">
        <f t="shared" si="1"/>
        <v>0.54178864092304579</v>
      </c>
      <c r="R18" s="79">
        <v>8</v>
      </c>
      <c r="S18" s="77">
        <v>476658.6</v>
      </c>
      <c r="T18" s="78">
        <v>357493.94</v>
      </c>
      <c r="U18" s="79">
        <v>24</v>
      </c>
      <c r="V18" s="77">
        <v>147262.95000000001</v>
      </c>
      <c r="W18" s="78">
        <v>110447.21250000001</v>
      </c>
      <c r="X18" s="79">
        <v>207</v>
      </c>
      <c r="Y18" s="77">
        <v>19421607.030000001</v>
      </c>
      <c r="Z18" s="77">
        <v>14566205.0075</v>
      </c>
      <c r="AA18" s="194">
        <f t="shared" si="2"/>
        <v>0.52492534857991624</v>
      </c>
      <c r="AB18" s="79">
        <v>178</v>
      </c>
      <c r="AC18" s="80">
        <v>180</v>
      </c>
      <c r="AD18" s="77">
        <v>13862850.43</v>
      </c>
      <c r="AE18" s="77">
        <v>10397137.8225</v>
      </c>
      <c r="AF18" s="194">
        <v>0.37054426074991692</v>
      </c>
      <c r="AG18" s="80">
        <v>0</v>
      </c>
      <c r="AH18" s="78">
        <v>0</v>
      </c>
      <c r="AI18" s="79">
        <v>187</v>
      </c>
      <c r="AJ18" s="77">
        <v>14636968.210000001</v>
      </c>
      <c r="AK18" s="77">
        <v>10977725.91</v>
      </c>
      <c r="AL18" s="77">
        <v>12763643.219999999</v>
      </c>
      <c r="AM18" s="77">
        <v>9572732.2599999998</v>
      </c>
      <c r="AN18" s="194">
        <f t="shared" si="3"/>
        <v>0.3956065853829297</v>
      </c>
      <c r="AO18" s="79">
        <v>136</v>
      </c>
      <c r="AP18" s="77">
        <v>9143909.5800000001</v>
      </c>
      <c r="AQ18" s="77">
        <v>6857932.0499999998</v>
      </c>
      <c r="AR18" s="194">
        <f t="shared" si="4"/>
        <v>0.2471407189039771</v>
      </c>
      <c r="AS18" s="215"/>
      <c r="AT18" s="215"/>
      <c r="AU18" s="215"/>
      <c r="AV18" s="215"/>
      <c r="AW18" s="215"/>
    </row>
    <row r="19" spans="1:49" ht="25.5" x14ac:dyDescent="0.2">
      <c r="A19" s="167" t="s">
        <v>28</v>
      </c>
      <c r="B19" s="176">
        <v>152224115.05659199</v>
      </c>
      <c r="C19" s="76">
        <v>2745</v>
      </c>
      <c r="D19" s="77">
        <v>157761450</v>
      </c>
      <c r="E19" s="92">
        <v>78880725</v>
      </c>
      <c r="F19" s="194">
        <v>1.036665687243143</v>
      </c>
      <c r="G19" s="117">
        <v>2745</v>
      </c>
      <c r="H19" s="116">
        <v>157761450</v>
      </c>
      <c r="I19" s="116">
        <v>78880725</v>
      </c>
      <c r="J19" s="194">
        <f t="shared" si="0"/>
        <v>1.0363762005865458</v>
      </c>
      <c r="K19" s="79">
        <v>99</v>
      </c>
      <c r="L19" s="77">
        <v>5731250</v>
      </c>
      <c r="M19" s="78">
        <v>2865625</v>
      </c>
      <c r="N19" s="79">
        <v>2646</v>
      </c>
      <c r="O19" s="77">
        <v>150995000</v>
      </c>
      <c r="P19" s="77">
        <v>75497500</v>
      </c>
      <c r="Q19" s="194">
        <f t="shared" si="1"/>
        <v>0.99192562192833211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2645</v>
      </c>
      <c r="Y19" s="77">
        <v>150878000</v>
      </c>
      <c r="Z19" s="77">
        <v>75439000</v>
      </c>
      <c r="AA19" s="194">
        <f t="shared" si="2"/>
        <v>0.99115701834698433</v>
      </c>
      <c r="AB19" s="79">
        <v>2646</v>
      </c>
      <c r="AC19" s="80">
        <v>2648</v>
      </c>
      <c r="AD19" s="77">
        <v>150897400</v>
      </c>
      <c r="AE19" s="77">
        <v>75448700</v>
      </c>
      <c r="AF19" s="194">
        <v>0.99142792019327242</v>
      </c>
      <c r="AG19" s="80">
        <v>3</v>
      </c>
      <c r="AH19" s="78">
        <v>160500</v>
      </c>
      <c r="AI19" s="79">
        <v>2645</v>
      </c>
      <c r="AJ19" s="77">
        <v>150878000</v>
      </c>
      <c r="AK19" s="77">
        <v>75439000</v>
      </c>
      <c r="AL19" s="77">
        <v>0</v>
      </c>
      <c r="AM19" s="77">
        <v>0</v>
      </c>
      <c r="AN19" s="194">
        <f t="shared" si="3"/>
        <v>0.99115701834698433</v>
      </c>
      <c r="AO19" s="79">
        <v>2645</v>
      </c>
      <c r="AP19" s="77">
        <v>150878000</v>
      </c>
      <c r="AQ19" s="77">
        <v>75439000</v>
      </c>
      <c r="AR19" s="194">
        <f t="shared" si="4"/>
        <v>0.99115701834698433</v>
      </c>
      <c r="AS19" s="215"/>
      <c r="AT19" s="215"/>
      <c r="AU19" s="215"/>
      <c r="AV19" s="215"/>
      <c r="AW19" s="215"/>
    </row>
    <row r="20" spans="1:49" ht="38.25" x14ac:dyDescent="0.2">
      <c r="A20" s="167" t="s">
        <v>29</v>
      </c>
      <c r="B20" s="176">
        <v>106573805.10629332</v>
      </c>
      <c r="C20" s="76">
        <v>424</v>
      </c>
      <c r="D20" s="77">
        <v>106392920.84</v>
      </c>
      <c r="E20" s="92">
        <v>79794690.63000001</v>
      </c>
      <c r="F20" s="194">
        <v>1.0210670370252575</v>
      </c>
      <c r="G20" s="79">
        <v>365</v>
      </c>
      <c r="H20" s="77">
        <v>93138358.560000002</v>
      </c>
      <c r="I20" s="77">
        <v>69853768.920000002</v>
      </c>
      <c r="J20" s="194">
        <f t="shared" si="0"/>
        <v>0.87393293752725421</v>
      </c>
      <c r="K20" s="79">
        <v>71</v>
      </c>
      <c r="L20" s="77">
        <v>17437674.469999999</v>
      </c>
      <c r="M20" s="78">
        <v>13078255.852499999</v>
      </c>
      <c r="N20" s="79">
        <v>240</v>
      </c>
      <c r="O20" s="77">
        <v>51272470.119999997</v>
      </c>
      <c r="P20" s="77">
        <v>38454352.359999999</v>
      </c>
      <c r="Q20" s="194">
        <f t="shared" si="1"/>
        <v>0.4810982404997407</v>
      </c>
      <c r="R20" s="79">
        <v>8</v>
      </c>
      <c r="S20" s="77">
        <v>1597983</v>
      </c>
      <c r="T20" s="78">
        <v>1198487.25</v>
      </c>
      <c r="U20" s="79">
        <v>24</v>
      </c>
      <c r="V20" s="77">
        <v>819743.07000000007</v>
      </c>
      <c r="W20" s="78">
        <v>614807.30249999999</v>
      </c>
      <c r="X20" s="79">
        <v>232</v>
      </c>
      <c r="Y20" s="77">
        <v>48854744.049999997</v>
      </c>
      <c r="Z20" s="77">
        <v>36641057.807500005</v>
      </c>
      <c r="AA20" s="194">
        <f t="shared" si="2"/>
        <v>0.45841230874016209</v>
      </c>
      <c r="AB20" s="79">
        <v>164</v>
      </c>
      <c r="AC20" s="80">
        <v>167</v>
      </c>
      <c r="AD20" s="77">
        <v>31730173.020000003</v>
      </c>
      <c r="AE20" s="77">
        <v>23797629.765000001</v>
      </c>
      <c r="AF20" s="194">
        <v>0.29385655793159599</v>
      </c>
      <c r="AG20" s="80">
        <v>2</v>
      </c>
      <c r="AH20" s="78">
        <v>243286.03</v>
      </c>
      <c r="AI20" s="79">
        <v>202</v>
      </c>
      <c r="AJ20" s="77">
        <v>38898537.879999995</v>
      </c>
      <c r="AK20" s="77">
        <v>29173903.160000004</v>
      </c>
      <c r="AL20" s="77">
        <v>36853917.829999998</v>
      </c>
      <c r="AM20" s="77">
        <v>27640438.210000001</v>
      </c>
      <c r="AN20" s="194">
        <f t="shared" si="3"/>
        <v>0.36499154591697119</v>
      </c>
      <c r="AO20" s="79">
        <v>128</v>
      </c>
      <c r="AP20" s="77">
        <v>23553297.140000001</v>
      </c>
      <c r="AQ20" s="77">
        <v>17664972.690000001</v>
      </c>
      <c r="AR20" s="194">
        <f t="shared" si="4"/>
        <v>0.22100456220464956</v>
      </c>
      <c r="AS20" s="215"/>
      <c r="AT20" s="215"/>
      <c r="AU20" s="215"/>
      <c r="AV20" s="215"/>
      <c r="AW20" s="215"/>
    </row>
    <row r="21" spans="1:49" ht="25.5" collapsed="1" x14ac:dyDescent="0.2">
      <c r="A21" s="167" t="s">
        <v>30</v>
      </c>
      <c r="B21" s="176">
        <v>309519698.97798401</v>
      </c>
      <c r="C21" s="76">
        <v>34</v>
      </c>
      <c r="D21" s="77">
        <v>456501382.29000002</v>
      </c>
      <c r="E21" s="92">
        <v>342376036.71750003</v>
      </c>
      <c r="F21" s="194">
        <v>1.5176773206567891</v>
      </c>
      <c r="G21" s="79">
        <v>16</v>
      </c>
      <c r="H21" s="77">
        <v>281998578.19</v>
      </c>
      <c r="I21" s="77">
        <v>211498933.64249998</v>
      </c>
      <c r="J21" s="194">
        <f t="shared" si="0"/>
        <v>0.91108442894311037</v>
      </c>
      <c r="K21" s="79">
        <v>19</v>
      </c>
      <c r="L21" s="77">
        <v>153455106.34999999</v>
      </c>
      <c r="M21" s="78">
        <v>115091329.7625</v>
      </c>
      <c r="N21" s="79">
        <v>3</v>
      </c>
      <c r="O21" s="77">
        <v>234819647.42000002</v>
      </c>
      <c r="P21" s="77">
        <v>176114735.55000001</v>
      </c>
      <c r="Q21" s="194">
        <f t="shared" si="1"/>
        <v>0.75865816681574971</v>
      </c>
      <c r="R21" s="79">
        <v>1</v>
      </c>
      <c r="S21" s="77">
        <v>188897941</v>
      </c>
      <c r="T21" s="78">
        <v>141673455.75</v>
      </c>
      <c r="U21" s="79">
        <v>0</v>
      </c>
      <c r="V21" s="77">
        <v>0</v>
      </c>
      <c r="W21" s="78">
        <v>0</v>
      </c>
      <c r="X21" s="79">
        <v>2</v>
      </c>
      <c r="Y21" s="77">
        <v>45921706.420000002</v>
      </c>
      <c r="Z21" s="77">
        <v>34441279.799999997</v>
      </c>
      <c r="AA21" s="194">
        <f t="shared" si="2"/>
        <v>0.1483644064388496</v>
      </c>
      <c r="AB21" s="79">
        <v>2</v>
      </c>
      <c r="AC21" s="119">
        <v>2</v>
      </c>
      <c r="AD21" s="116">
        <v>160128.01</v>
      </c>
      <c r="AE21" s="116">
        <v>120096.00750000001</v>
      </c>
      <c r="AF21" s="194">
        <v>5.354748729382824E-4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3"/>
        <v>2.7550689110118819E-4</v>
      </c>
      <c r="AO21" s="79">
        <v>1</v>
      </c>
      <c r="AP21" s="77">
        <v>85274.81</v>
      </c>
      <c r="AQ21" s="77">
        <v>63956.1</v>
      </c>
      <c r="AR21" s="194">
        <f t="shared" si="4"/>
        <v>2.7550689110118819E-4</v>
      </c>
      <c r="AS21" s="215"/>
      <c r="AT21" s="215"/>
      <c r="AU21" s="215"/>
      <c r="AV21" s="215"/>
      <c r="AW21" s="215"/>
    </row>
    <row r="22" spans="1:49" ht="25.5" x14ac:dyDescent="0.2">
      <c r="A22" s="167" t="s">
        <v>31</v>
      </c>
      <c r="B22" s="176">
        <v>40382268.602891922</v>
      </c>
      <c r="C22" s="76">
        <v>18</v>
      </c>
      <c r="D22" s="77">
        <v>79805440.74000001</v>
      </c>
      <c r="E22" s="92">
        <v>59854080.555</v>
      </c>
      <c r="F22" s="194">
        <v>2.0320264605838005</v>
      </c>
      <c r="G22" s="79">
        <v>8</v>
      </c>
      <c r="H22" s="77">
        <v>31413390.210000001</v>
      </c>
      <c r="I22" s="77">
        <v>23560042.657499999</v>
      </c>
      <c r="J22" s="194">
        <f t="shared" si="0"/>
        <v>0.77790058104240267</v>
      </c>
      <c r="K22" s="79">
        <v>6</v>
      </c>
      <c r="L22" s="77">
        <v>24873101.349999998</v>
      </c>
      <c r="M22" s="78">
        <v>18654826.012499999</v>
      </c>
      <c r="N22" s="79">
        <v>2</v>
      </c>
      <c r="O22" s="77">
        <v>7645826.5999999996</v>
      </c>
      <c r="P22" s="77">
        <v>5734369.9500000002</v>
      </c>
      <c r="Q22" s="194">
        <f t="shared" si="1"/>
        <v>0.18933623257244281</v>
      </c>
      <c r="R22" s="79">
        <v>1</v>
      </c>
      <c r="S22" s="77">
        <v>3646826.6</v>
      </c>
      <c r="T22" s="78">
        <v>2735119.95</v>
      </c>
      <c r="U22" s="79">
        <v>0</v>
      </c>
      <c r="V22" s="77">
        <v>0</v>
      </c>
      <c r="W22" s="78">
        <v>0</v>
      </c>
      <c r="X22" s="79">
        <v>1</v>
      </c>
      <c r="Y22" s="77">
        <v>3998999.9999999995</v>
      </c>
      <c r="Z22" s="77">
        <v>2999250</v>
      </c>
      <c r="AA22" s="194">
        <f t="shared" si="2"/>
        <v>9.9028611773277556E-2</v>
      </c>
      <c r="AB22" s="79">
        <v>1</v>
      </c>
      <c r="AC22" s="80">
        <v>1</v>
      </c>
      <c r="AD22" s="77">
        <v>1094305.18</v>
      </c>
      <c r="AE22" s="77">
        <v>820728.88500000001</v>
      </c>
      <c r="AF22" s="194">
        <v>3.5407843171544572E-2</v>
      </c>
      <c r="AG22" s="80">
        <v>0</v>
      </c>
      <c r="AH22" s="78">
        <v>0</v>
      </c>
      <c r="AI22" s="79">
        <v>2</v>
      </c>
      <c r="AJ22" s="77">
        <v>3391351.92</v>
      </c>
      <c r="AK22" s="77">
        <v>2543513.94</v>
      </c>
      <c r="AL22" s="77">
        <v>3391344</v>
      </c>
      <c r="AM22" s="77">
        <v>2543508</v>
      </c>
      <c r="AN22" s="194">
        <f t="shared" si="3"/>
        <v>8.3981213471427729E-2</v>
      </c>
      <c r="AO22" s="79">
        <v>1</v>
      </c>
      <c r="AP22" s="77">
        <v>1094304.76</v>
      </c>
      <c r="AQ22" s="77">
        <v>820728.57</v>
      </c>
      <c r="AR22" s="194">
        <f t="shared" si="4"/>
        <v>2.7098644971165212E-2</v>
      </c>
      <c r="AS22" s="215"/>
      <c r="AT22" s="215"/>
      <c r="AU22" s="215"/>
      <c r="AV22" s="215"/>
      <c r="AW22" s="215"/>
    </row>
    <row r="23" spans="1:49" ht="25.5" x14ac:dyDescent="0.2">
      <c r="A23" s="167" t="s">
        <v>32</v>
      </c>
      <c r="B23" s="176">
        <v>8342688</v>
      </c>
      <c r="C23" s="76">
        <v>0</v>
      </c>
      <c r="D23" s="77">
        <v>0</v>
      </c>
      <c r="E23" s="92">
        <v>0</v>
      </c>
      <c r="F23" s="194">
        <v>0</v>
      </c>
      <c r="G23" s="79">
        <v>0</v>
      </c>
      <c r="H23" s="77">
        <v>0</v>
      </c>
      <c r="I23" s="77">
        <v>0</v>
      </c>
      <c r="J23" s="194">
        <f t="shared" si="0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1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2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3"/>
        <v>0</v>
      </c>
      <c r="AO23" s="79">
        <v>0</v>
      </c>
      <c r="AP23" s="77">
        <v>0</v>
      </c>
      <c r="AQ23" s="77">
        <v>0</v>
      </c>
      <c r="AR23" s="194">
        <f t="shared" si="4"/>
        <v>0</v>
      </c>
      <c r="AS23" s="215"/>
      <c r="AT23" s="215"/>
      <c r="AU23" s="215"/>
      <c r="AV23" s="215"/>
      <c r="AW23" s="215"/>
    </row>
    <row r="24" spans="1:49" x14ac:dyDescent="0.2">
      <c r="A24" s="167" t="s">
        <v>33</v>
      </c>
      <c r="B24" s="176">
        <v>10428360</v>
      </c>
      <c r="C24" s="76">
        <v>0</v>
      </c>
      <c r="D24" s="77">
        <v>0</v>
      </c>
      <c r="E24" s="92">
        <v>0</v>
      </c>
      <c r="F24" s="194">
        <v>0</v>
      </c>
      <c r="G24" s="79">
        <v>0</v>
      </c>
      <c r="H24" s="77">
        <v>0</v>
      </c>
      <c r="I24" s="77">
        <v>0</v>
      </c>
      <c r="J24" s="194">
        <f t="shared" si="0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1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2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3"/>
        <v>0</v>
      </c>
      <c r="AO24" s="79">
        <v>0</v>
      </c>
      <c r="AP24" s="77">
        <v>0</v>
      </c>
      <c r="AQ24" s="77">
        <v>0</v>
      </c>
      <c r="AR24" s="194">
        <f t="shared" si="4"/>
        <v>0</v>
      </c>
      <c r="AS24" s="215"/>
      <c r="AT24" s="215"/>
      <c r="AU24" s="215"/>
      <c r="AV24" s="215"/>
      <c r="AW24" s="215"/>
    </row>
    <row r="25" spans="1:49" ht="26.25" thickBot="1" x14ac:dyDescent="0.25">
      <c r="A25" s="169" t="s">
        <v>34</v>
      </c>
      <c r="B25" s="178">
        <v>6673072.9215217996</v>
      </c>
      <c r="C25" s="102">
        <v>15</v>
      </c>
      <c r="D25" s="98">
        <v>6999331.2599999998</v>
      </c>
      <c r="E25" s="99">
        <v>5249498.4450000003</v>
      </c>
      <c r="F25" s="194">
        <v>1.0791559756783304</v>
      </c>
      <c r="G25" s="100">
        <v>10</v>
      </c>
      <c r="H25" s="98">
        <v>4047313.95</v>
      </c>
      <c r="I25" s="98">
        <v>3035485.4625000004</v>
      </c>
      <c r="J25" s="194">
        <f t="shared" si="0"/>
        <v>0.60651426975220391</v>
      </c>
      <c r="K25" s="100">
        <v>2</v>
      </c>
      <c r="L25" s="98">
        <v>536976</v>
      </c>
      <c r="M25" s="103">
        <v>402732</v>
      </c>
      <c r="N25" s="100">
        <v>4</v>
      </c>
      <c r="O25" s="98">
        <v>1523835.93</v>
      </c>
      <c r="P25" s="98">
        <v>1142876.94</v>
      </c>
      <c r="Q25" s="194">
        <f t="shared" si="1"/>
        <v>0.22835595353459556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4</v>
      </c>
      <c r="Y25" s="98">
        <v>1523835.93</v>
      </c>
      <c r="Z25" s="98">
        <v>1142876.94</v>
      </c>
      <c r="AA25" s="194">
        <f t="shared" si="2"/>
        <v>0.22835595353459556</v>
      </c>
      <c r="AB25" s="100">
        <v>2</v>
      </c>
      <c r="AC25" s="101">
        <v>2</v>
      </c>
      <c r="AD25" s="98">
        <v>1052082.95</v>
      </c>
      <c r="AE25" s="98">
        <v>789062.21249999991</v>
      </c>
      <c r="AF25" s="194">
        <v>0.16315377903355305</v>
      </c>
      <c r="AG25" s="101">
        <v>0</v>
      </c>
      <c r="AH25" s="103">
        <v>0</v>
      </c>
      <c r="AI25" s="100">
        <v>3</v>
      </c>
      <c r="AJ25" s="98">
        <v>1148082.95</v>
      </c>
      <c r="AK25" s="98">
        <v>861062.21</v>
      </c>
      <c r="AL25" s="98">
        <v>1108082.95</v>
      </c>
      <c r="AM25" s="98">
        <v>831062.21</v>
      </c>
      <c r="AN25" s="194">
        <f t="shared" si="3"/>
        <v>0.17204711584931678</v>
      </c>
      <c r="AO25" s="100">
        <v>1</v>
      </c>
      <c r="AP25" s="98">
        <v>40000</v>
      </c>
      <c r="AQ25" s="98">
        <v>30000</v>
      </c>
      <c r="AR25" s="194">
        <f t="shared" si="4"/>
        <v>5.9942399057251678E-3</v>
      </c>
      <c r="AS25" s="215"/>
      <c r="AT25" s="215"/>
      <c r="AU25" s="215"/>
      <c r="AV25" s="215"/>
      <c r="AW25" s="215"/>
    </row>
    <row r="26" spans="1:49" s="83" customFormat="1" ht="59.25" customHeight="1" thickBot="1" x14ac:dyDescent="0.25">
      <c r="A26" s="165" t="s">
        <v>181</v>
      </c>
      <c r="B26" s="135">
        <f>SUM(B27+B28+B29+B33+B34+B35+B36)</f>
        <v>960089151.10559165</v>
      </c>
      <c r="C26" s="146">
        <v>2010</v>
      </c>
      <c r="D26" s="147">
        <v>1083202206.04</v>
      </c>
      <c r="E26" s="147">
        <v>812401654.53000009</v>
      </c>
      <c r="F26" s="195">
        <f>D26/B26</f>
        <v>1.1282308573038633</v>
      </c>
      <c r="G26" s="146">
        <v>1566</v>
      </c>
      <c r="H26" s="147">
        <v>724375928.11000001</v>
      </c>
      <c r="I26" s="147">
        <v>543281946.08249998</v>
      </c>
      <c r="J26" s="195">
        <f t="shared" ref="J26" si="5">H26/B26</f>
        <v>0.75448819234739206</v>
      </c>
      <c r="K26" s="146">
        <v>385</v>
      </c>
      <c r="L26" s="147">
        <v>311291254.53999996</v>
      </c>
      <c r="M26" s="147">
        <v>233468440.90499997</v>
      </c>
      <c r="N26" s="146">
        <v>1374</v>
      </c>
      <c r="O26" s="147">
        <v>525619086.48000008</v>
      </c>
      <c r="P26" s="147">
        <v>394214310.43000001</v>
      </c>
      <c r="Q26" s="195">
        <f t="shared" ref="Q26" si="6">O26/B26</f>
        <v>0.54746904063515656</v>
      </c>
      <c r="R26" s="146">
        <v>15</v>
      </c>
      <c r="S26" s="147">
        <v>6867157.959999999</v>
      </c>
      <c r="T26" s="147">
        <v>5150368.43</v>
      </c>
      <c r="U26" s="146">
        <v>44</v>
      </c>
      <c r="V26" s="147">
        <v>1111343.3499999999</v>
      </c>
      <c r="W26" s="147">
        <v>833507.51250000007</v>
      </c>
      <c r="X26" s="146">
        <v>1359</v>
      </c>
      <c r="Y26" s="147">
        <v>517640585.17000002</v>
      </c>
      <c r="Z26" s="147">
        <v>388230434.48749995</v>
      </c>
      <c r="AA26" s="195">
        <f t="shared" si="2"/>
        <v>0.53915887350035197</v>
      </c>
      <c r="AB26" s="146">
        <v>257</v>
      </c>
      <c r="AC26" s="146">
        <v>289</v>
      </c>
      <c r="AD26" s="147">
        <v>109494631.10000001</v>
      </c>
      <c r="AE26" s="147">
        <v>82120973.325000003</v>
      </c>
      <c r="AF26" s="195">
        <f t="shared" ref="AF26:AF57" si="7">AD26/$B26</f>
        <v>0.11404631640083773</v>
      </c>
      <c r="AG26" s="146">
        <v>8</v>
      </c>
      <c r="AH26" s="147">
        <v>2528260.64</v>
      </c>
      <c r="AI26" s="146">
        <v>1230</v>
      </c>
      <c r="AJ26" s="147">
        <v>366170783.30000001</v>
      </c>
      <c r="AK26" s="147">
        <v>274628083.24000007</v>
      </c>
      <c r="AL26" s="147">
        <v>103933680.15000002</v>
      </c>
      <c r="AM26" s="147">
        <v>77950259.689999998</v>
      </c>
      <c r="AN26" s="195">
        <f t="shared" si="3"/>
        <v>0.38139248097776718</v>
      </c>
      <c r="AO26" s="146">
        <v>1096</v>
      </c>
      <c r="AP26" s="147">
        <v>285381227.44999999</v>
      </c>
      <c r="AQ26" s="147">
        <v>214035966.14000002</v>
      </c>
      <c r="AR26" s="195">
        <f t="shared" si="4"/>
        <v>0.29724450809736674</v>
      </c>
      <c r="AS26" s="215"/>
      <c r="AT26" s="215"/>
      <c r="AU26" s="215"/>
      <c r="AV26" s="215"/>
      <c r="AW26" s="215"/>
    </row>
    <row r="27" spans="1:49" s="82" customFormat="1" x14ac:dyDescent="0.2">
      <c r="A27" s="170" t="s">
        <v>36</v>
      </c>
      <c r="B27" s="175">
        <v>89006723.813984007</v>
      </c>
      <c r="C27" s="209">
        <v>16</v>
      </c>
      <c r="D27" s="155">
        <v>107017992.28</v>
      </c>
      <c r="E27" s="155">
        <v>80263494.209999993</v>
      </c>
      <c r="F27" s="194">
        <v>1.2512213173352087</v>
      </c>
      <c r="G27" s="150">
        <v>12</v>
      </c>
      <c r="H27" s="149">
        <v>83038062.680000007</v>
      </c>
      <c r="I27" s="149">
        <v>62278547.010000005</v>
      </c>
      <c r="J27" s="194">
        <f t="shared" si="0"/>
        <v>0.93294145792335914</v>
      </c>
      <c r="K27" s="150">
        <v>6</v>
      </c>
      <c r="L27" s="149">
        <v>44165024.350000001</v>
      </c>
      <c r="M27" s="151">
        <v>33123768.262500003</v>
      </c>
      <c r="N27" s="150">
        <v>3</v>
      </c>
      <c r="O27" s="149">
        <v>18816708.98</v>
      </c>
      <c r="P27" s="149">
        <v>14112531.720000001</v>
      </c>
      <c r="Q27" s="194">
        <f t="shared" ref="Q27:Q57" si="8">O27/$B27</f>
        <v>0.21140772487396817</v>
      </c>
      <c r="R27" s="150">
        <v>0</v>
      </c>
      <c r="S27" s="149">
        <v>0</v>
      </c>
      <c r="T27" s="151">
        <v>0</v>
      </c>
      <c r="U27" s="150">
        <v>1</v>
      </c>
      <c r="V27" s="149">
        <v>215.83</v>
      </c>
      <c r="W27" s="151">
        <v>161.8725</v>
      </c>
      <c r="X27" s="150">
        <v>3</v>
      </c>
      <c r="Y27" s="149">
        <v>18816493.149999999</v>
      </c>
      <c r="Z27" s="149">
        <v>14112369.8475</v>
      </c>
      <c r="AA27" s="194">
        <f t="shared" si="2"/>
        <v>0.21140530000098381</v>
      </c>
      <c r="AB27" s="150">
        <v>2</v>
      </c>
      <c r="AC27" s="152">
        <v>2</v>
      </c>
      <c r="AD27" s="149">
        <v>6475234.2800000003</v>
      </c>
      <c r="AE27" s="149">
        <v>4856425.71</v>
      </c>
      <c r="AF27" s="194">
        <f t="shared" si="7"/>
        <v>7.2749945201136187E-2</v>
      </c>
      <c r="AG27" s="152">
        <v>0</v>
      </c>
      <c r="AH27" s="151">
        <v>0</v>
      </c>
      <c r="AI27" s="150">
        <v>2</v>
      </c>
      <c r="AJ27" s="149">
        <v>7433858.2200000007</v>
      </c>
      <c r="AK27" s="149">
        <v>5575393.6299999999</v>
      </c>
      <c r="AL27" s="149">
        <v>7383670.1400000006</v>
      </c>
      <c r="AM27" s="149">
        <v>5537752.5800000001</v>
      </c>
      <c r="AN27" s="194">
        <f t="shared" si="3"/>
        <v>8.3520187031443732E-2</v>
      </c>
      <c r="AO27" s="150">
        <v>1</v>
      </c>
      <c r="AP27" s="149">
        <v>2040507.03</v>
      </c>
      <c r="AQ27" s="149">
        <v>1530380.25</v>
      </c>
      <c r="AR27" s="194">
        <f t="shared" si="4"/>
        <v>2.2925313308514477E-2</v>
      </c>
      <c r="AS27" s="215"/>
      <c r="AT27" s="215"/>
      <c r="AU27" s="215"/>
      <c r="AV27" s="215"/>
      <c r="AW27" s="215"/>
    </row>
    <row r="28" spans="1:49" s="75" customFormat="1" ht="25.5" x14ac:dyDescent="0.25">
      <c r="A28" s="167" t="s">
        <v>37</v>
      </c>
      <c r="B28" s="176">
        <v>17750400</v>
      </c>
      <c r="C28" s="76">
        <v>32</v>
      </c>
      <c r="D28" s="98">
        <v>13949637.9</v>
      </c>
      <c r="E28" s="98">
        <v>10462228.424999999</v>
      </c>
      <c r="F28" s="194">
        <v>0.81808381031692046</v>
      </c>
      <c r="G28" s="79">
        <v>32</v>
      </c>
      <c r="H28" s="98">
        <v>13950137.9</v>
      </c>
      <c r="I28" s="98">
        <v>10462603.425000001</v>
      </c>
      <c r="J28" s="194">
        <f t="shared" si="0"/>
        <v>0.78590555142419327</v>
      </c>
      <c r="K28" s="79">
        <v>21</v>
      </c>
      <c r="L28" s="98">
        <v>6480666.0299999993</v>
      </c>
      <c r="M28" s="78">
        <v>4860499.5225</v>
      </c>
      <c r="N28" s="79">
        <v>11</v>
      </c>
      <c r="O28" s="98">
        <v>7078315.1300000008</v>
      </c>
      <c r="P28" s="98">
        <v>5308736.34</v>
      </c>
      <c r="Q28" s="194">
        <f t="shared" si="8"/>
        <v>0.39876933083198129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11</v>
      </c>
      <c r="Y28" s="98">
        <v>7078315.1300000008</v>
      </c>
      <c r="Z28" s="98">
        <v>5308736.34</v>
      </c>
      <c r="AA28" s="194">
        <f t="shared" si="2"/>
        <v>0.39876933083198129</v>
      </c>
      <c r="AB28" s="79">
        <v>4</v>
      </c>
      <c r="AC28" s="101">
        <v>4</v>
      </c>
      <c r="AD28" s="98">
        <v>481684.02</v>
      </c>
      <c r="AE28" s="98">
        <v>361263.01500000001</v>
      </c>
      <c r="AF28" s="194">
        <f t="shared" si="7"/>
        <v>2.71365163601947E-2</v>
      </c>
      <c r="AG28" s="101">
        <v>0</v>
      </c>
      <c r="AH28" s="78">
        <v>0</v>
      </c>
      <c r="AI28" s="79">
        <v>8</v>
      </c>
      <c r="AJ28" s="98">
        <v>1013395.0900000001</v>
      </c>
      <c r="AK28" s="98">
        <v>760046.3</v>
      </c>
      <c r="AL28" s="98">
        <v>1013395.0900000001</v>
      </c>
      <c r="AM28" s="98">
        <v>760046.3</v>
      </c>
      <c r="AN28" s="194">
        <f t="shared" si="3"/>
        <v>5.7091394560122591E-2</v>
      </c>
      <c r="AO28" s="79">
        <v>0</v>
      </c>
      <c r="AP28" s="98">
        <v>0</v>
      </c>
      <c r="AQ28" s="98">
        <v>0</v>
      </c>
      <c r="AR28" s="194">
        <f t="shared" si="4"/>
        <v>0</v>
      </c>
      <c r="AS28" s="215"/>
      <c r="AT28" s="215"/>
      <c r="AU28" s="215"/>
      <c r="AV28" s="215"/>
      <c r="AW28" s="215"/>
    </row>
    <row r="29" spans="1:49" s="75" customFormat="1" ht="39" customHeight="1" x14ac:dyDescent="0.25">
      <c r="A29" s="167" t="s">
        <v>38</v>
      </c>
      <c r="B29" s="176">
        <v>623722073.55561829</v>
      </c>
      <c r="C29" s="79">
        <v>973</v>
      </c>
      <c r="D29" s="104">
        <v>730219997.72000003</v>
      </c>
      <c r="E29" s="104">
        <v>547664998.29000008</v>
      </c>
      <c r="F29" s="194">
        <v>1.1835501186384136</v>
      </c>
      <c r="G29" s="79">
        <v>540</v>
      </c>
      <c r="H29" s="104">
        <v>399766090.49000001</v>
      </c>
      <c r="I29" s="104">
        <v>299824567.86749995</v>
      </c>
      <c r="J29" s="194">
        <f t="shared" si="0"/>
        <v>0.64093625580873759</v>
      </c>
      <c r="K29" s="79">
        <v>293</v>
      </c>
      <c r="L29" s="104">
        <v>252518237.47999996</v>
      </c>
      <c r="M29" s="104">
        <v>189388678.10999998</v>
      </c>
      <c r="N29" s="100">
        <v>442</v>
      </c>
      <c r="O29" s="104">
        <v>286583534.25999999</v>
      </c>
      <c r="P29" s="104">
        <v>214937649.61000001</v>
      </c>
      <c r="Q29" s="194">
        <f t="shared" si="8"/>
        <v>0.45947313140015861</v>
      </c>
      <c r="R29" s="79">
        <v>12</v>
      </c>
      <c r="S29" s="104">
        <v>6575703.8599999994</v>
      </c>
      <c r="T29" s="78">
        <v>4931777.8599999994</v>
      </c>
      <c r="U29" s="100">
        <v>42</v>
      </c>
      <c r="V29" s="104">
        <v>1107681.0699999998</v>
      </c>
      <c r="W29" s="104">
        <v>830760.80249999999</v>
      </c>
      <c r="X29" s="100">
        <v>430</v>
      </c>
      <c r="Y29" s="104">
        <v>278900149.33000004</v>
      </c>
      <c r="Z29" s="104">
        <v>209175110.94749999</v>
      </c>
      <c r="AA29" s="194">
        <f t="shared" si="2"/>
        <v>0.44715452788144761</v>
      </c>
      <c r="AB29" s="100">
        <v>246</v>
      </c>
      <c r="AC29" s="101">
        <v>275</v>
      </c>
      <c r="AD29" s="104">
        <v>100435506.01000001</v>
      </c>
      <c r="AE29" s="104">
        <v>75326629.507500008</v>
      </c>
      <c r="AF29" s="194">
        <f t="shared" si="7"/>
        <v>0.16102605674584003</v>
      </c>
      <c r="AG29" s="100">
        <v>8</v>
      </c>
      <c r="AH29" s="78">
        <v>2528260.64</v>
      </c>
      <c r="AI29" s="100">
        <v>304</v>
      </c>
      <c r="AJ29" s="104">
        <v>147068634.41999999</v>
      </c>
      <c r="AK29" s="104">
        <v>110301475.00999999</v>
      </c>
      <c r="AL29" s="104">
        <v>93894790.140000015</v>
      </c>
      <c r="AM29" s="104">
        <v>70421092.25</v>
      </c>
      <c r="AN29" s="194">
        <f t="shared" si="3"/>
        <v>0.23579193466989853</v>
      </c>
      <c r="AO29" s="100">
        <v>183</v>
      </c>
      <c r="AP29" s="104">
        <v>73885815.029999986</v>
      </c>
      <c r="AQ29" s="104">
        <v>55414410.210000008</v>
      </c>
      <c r="AR29" s="194">
        <f t="shared" si="4"/>
        <v>0.11845951612519205</v>
      </c>
      <c r="AS29" s="215"/>
      <c r="AT29" s="215"/>
      <c r="AU29" s="215"/>
      <c r="AV29" s="215"/>
      <c r="AW29" s="215"/>
    </row>
    <row r="30" spans="1:49" s="134" customFormat="1" ht="35.25" customHeight="1" outlineLevel="1" x14ac:dyDescent="0.25">
      <c r="A30" s="168" t="s">
        <v>39</v>
      </c>
      <c r="B30" s="177">
        <v>341334238.85884249</v>
      </c>
      <c r="C30" s="76">
        <v>709</v>
      </c>
      <c r="D30" s="77">
        <v>487910954.31000006</v>
      </c>
      <c r="E30" s="77">
        <v>365933215.73250008</v>
      </c>
      <c r="F30" s="194">
        <v>1.4770718179422628</v>
      </c>
      <c r="G30" s="79">
        <v>426</v>
      </c>
      <c r="H30" s="77">
        <v>283998035.5</v>
      </c>
      <c r="I30" s="77">
        <v>212998526.625</v>
      </c>
      <c r="J30" s="194">
        <f t="shared" si="0"/>
        <v>0.83202328734869846</v>
      </c>
      <c r="K30" s="79">
        <v>236</v>
      </c>
      <c r="L30" s="77">
        <v>188845694.41999999</v>
      </c>
      <c r="M30" s="78">
        <v>141634270.815</v>
      </c>
      <c r="N30" s="79">
        <v>361</v>
      </c>
      <c r="O30" s="77">
        <v>202523221.87</v>
      </c>
      <c r="P30" s="77">
        <v>151892415.45000002</v>
      </c>
      <c r="Q30" s="194">
        <f t="shared" si="8"/>
        <v>0.59332817752792955</v>
      </c>
      <c r="R30" s="79">
        <v>9</v>
      </c>
      <c r="S30" s="77">
        <v>3615662.57</v>
      </c>
      <c r="T30" s="78">
        <v>2711746.9</v>
      </c>
      <c r="U30" s="79">
        <v>40</v>
      </c>
      <c r="V30" s="77">
        <v>1087369.3199999998</v>
      </c>
      <c r="W30" s="78">
        <v>815526.99</v>
      </c>
      <c r="X30" s="79">
        <v>352</v>
      </c>
      <c r="Y30" s="77">
        <v>197820189.98000002</v>
      </c>
      <c r="Z30" s="77">
        <v>148365141.56</v>
      </c>
      <c r="AA30" s="194">
        <f t="shared" si="2"/>
        <v>0.57954980034044523</v>
      </c>
      <c r="AB30" s="79">
        <v>210</v>
      </c>
      <c r="AC30" s="80">
        <v>238</v>
      </c>
      <c r="AD30" s="77">
        <v>91353932.310000002</v>
      </c>
      <c r="AE30" s="77">
        <v>68515449.232500002</v>
      </c>
      <c r="AF30" s="194">
        <f t="shared" si="7"/>
        <v>0.2676377635464196</v>
      </c>
      <c r="AG30" s="80">
        <v>7</v>
      </c>
      <c r="AH30" s="78">
        <v>2491260.64</v>
      </c>
      <c r="AI30" s="79">
        <v>254</v>
      </c>
      <c r="AJ30" s="77">
        <v>119692024.98999999</v>
      </c>
      <c r="AK30" s="77">
        <v>89769018.020000011</v>
      </c>
      <c r="AL30" s="77">
        <v>70457160.549999997</v>
      </c>
      <c r="AM30" s="77">
        <v>52842870.109999999</v>
      </c>
      <c r="AN30" s="194">
        <f t="shared" si="3"/>
        <v>0.35065929919646355</v>
      </c>
      <c r="AO30" s="79">
        <v>162</v>
      </c>
      <c r="AP30" s="77">
        <v>69191464.159999996</v>
      </c>
      <c r="AQ30" s="77">
        <v>51893647.090000004</v>
      </c>
      <c r="AR30" s="194">
        <f t="shared" si="4"/>
        <v>0.20270882988862382</v>
      </c>
      <c r="AS30" s="215"/>
      <c r="AT30" s="215"/>
      <c r="AU30" s="215"/>
      <c r="AV30" s="215"/>
      <c r="AW30" s="215"/>
    </row>
    <row r="31" spans="1:49" s="134" customFormat="1" ht="25.5" outlineLevel="1" x14ac:dyDescent="0.25">
      <c r="A31" s="168" t="s">
        <v>40</v>
      </c>
      <c r="B31" s="177">
        <v>108517578.27692685</v>
      </c>
      <c r="C31" s="76">
        <v>179</v>
      </c>
      <c r="D31" s="77">
        <v>46521497.069999993</v>
      </c>
      <c r="E31" s="77">
        <v>34891122.802500002</v>
      </c>
      <c r="F31" s="194">
        <v>0.27446777249920357</v>
      </c>
      <c r="G31" s="79">
        <v>73</v>
      </c>
      <c r="H31" s="77">
        <v>18558068.140000001</v>
      </c>
      <c r="I31" s="77">
        <v>13918551.105</v>
      </c>
      <c r="J31" s="194">
        <f t="shared" si="0"/>
        <v>0.17101439632795273</v>
      </c>
      <c r="K31" s="79">
        <v>34</v>
      </c>
      <c r="L31" s="77">
        <v>10146074.76</v>
      </c>
      <c r="M31" s="78">
        <v>7609556.0700000003</v>
      </c>
      <c r="N31" s="79">
        <v>44</v>
      </c>
      <c r="O31" s="77">
        <v>10225816.93</v>
      </c>
      <c r="P31" s="77">
        <v>7669362.6500000004</v>
      </c>
      <c r="Q31" s="194">
        <f t="shared" si="8"/>
        <v>9.4231893969331487E-2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44</v>
      </c>
      <c r="Y31" s="77">
        <v>10225816.93</v>
      </c>
      <c r="Z31" s="77">
        <v>7669362.6500000004</v>
      </c>
      <c r="AA31" s="194">
        <f t="shared" si="2"/>
        <v>9.4231893969331487E-2</v>
      </c>
      <c r="AB31" s="79">
        <v>19</v>
      </c>
      <c r="AC31" s="80">
        <v>19</v>
      </c>
      <c r="AD31" s="77">
        <v>2604485.88</v>
      </c>
      <c r="AE31" s="77">
        <v>1953364.4100000001</v>
      </c>
      <c r="AF31" s="194">
        <f t="shared" si="7"/>
        <v>2.4000589778677077E-2</v>
      </c>
      <c r="AG31" s="80">
        <v>0</v>
      </c>
      <c r="AH31" s="78">
        <v>0</v>
      </c>
      <c r="AI31" s="79">
        <v>24</v>
      </c>
      <c r="AJ31" s="77">
        <v>4855408.3100000005</v>
      </c>
      <c r="AK31" s="77">
        <v>3641556.1999999997</v>
      </c>
      <c r="AL31" s="77">
        <v>4165178.01</v>
      </c>
      <c r="AM31" s="77">
        <v>3123883.49</v>
      </c>
      <c r="AN31" s="194">
        <f t="shared" si="3"/>
        <v>4.4743058102618603E-2</v>
      </c>
      <c r="AO31" s="79">
        <v>14</v>
      </c>
      <c r="AP31" s="77">
        <v>1287994.05</v>
      </c>
      <c r="AQ31" s="77">
        <v>965995.52000000002</v>
      </c>
      <c r="AR31" s="194">
        <f t="shared" si="4"/>
        <v>1.1868989987162799E-2</v>
      </c>
      <c r="AS31" s="215"/>
      <c r="AT31" s="215"/>
      <c r="AU31" s="215"/>
      <c r="AV31" s="215"/>
      <c r="AW31" s="215"/>
    </row>
    <row r="32" spans="1:49" s="134" customFormat="1" outlineLevel="1" x14ac:dyDescent="0.25">
      <c r="A32" s="168" t="s">
        <v>41</v>
      </c>
      <c r="B32" s="177">
        <v>173870256.41984895</v>
      </c>
      <c r="C32" s="76">
        <v>85</v>
      </c>
      <c r="D32" s="77">
        <v>195787546.34</v>
      </c>
      <c r="E32" s="77">
        <v>146840659.755</v>
      </c>
      <c r="F32" s="194">
        <v>1.1706297729690822</v>
      </c>
      <c r="G32" s="79">
        <v>41</v>
      </c>
      <c r="H32" s="77">
        <v>97209986.849999994</v>
      </c>
      <c r="I32" s="77">
        <v>72907490.137499988</v>
      </c>
      <c r="J32" s="194">
        <f t="shared" si="0"/>
        <v>0.55909497605654046</v>
      </c>
      <c r="K32" s="79">
        <v>23</v>
      </c>
      <c r="L32" s="77">
        <v>53526468.299999997</v>
      </c>
      <c r="M32" s="78">
        <v>40144851.225000001</v>
      </c>
      <c r="N32" s="79">
        <v>37</v>
      </c>
      <c r="O32" s="77">
        <v>73834495.460000008</v>
      </c>
      <c r="P32" s="77">
        <v>55375871.509999998</v>
      </c>
      <c r="Q32" s="194">
        <f t="shared" si="8"/>
        <v>0.4246528243549027</v>
      </c>
      <c r="R32" s="79">
        <v>3</v>
      </c>
      <c r="S32" s="77">
        <v>2960041.29</v>
      </c>
      <c r="T32" s="78">
        <v>2220030.96</v>
      </c>
      <c r="U32" s="79">
        <v>2</v>
      </c>
      <c r="V32" s="77">
        <v>20311.75</v>
      </c>
      <c r="W32" s="78">
        <v>15233.8125</v>
      </c>
      <c r="X32" s="79">
        <v>34</v>
      </c>
      <c r="Y32" s="77">
        <v>70854142.420000002</v>
      </c>
      <c r="Z32" s="77">
        <v>53140606.737499997</v>
      </c>
      <c r="AA32" s="194">
        <f t="shared" si="2"/>
        <v>0.4075115771895263</v>
      </c>
      <c r="AB32" s="79">
        <v>17</v>
      </c>
      <c r="AC32" s="80">
        <v>18</v>
      </c>
      <c r="AD32" s="77">
        <v>6477087.8200000003</v>
      </c>
      <c r="AE32" s="77">
        <v>4857815.8650000002</v>
      </c>
      <c r="AF32" s="194">
        <f t="shared" si="7"/>
        <v>3.7252420013458833E-2</v>
      </c>
      <c r="AG32" s="80">
        <v>1</v>
      </c>
      <c r="AH32" s="78">
        <v>37000</v>
      </c>
      <c r="AI32" s="79">
        <v>26</v>
      </c>
      <c r="AJ32" s="77">
        <v>22521201.119999997</v>
      </c>
      <c r="AK32" s="77">
        <v>16890900.789999999</v>
      </c>
      <c r="AL32" s="77">
        <v>19272451.579999998</v>
      </c>
      <c r="AM32" s="77">
        <v>14454338.649999999</v>
      </c>
      <c r="AN32" s="194">
        <f t="shared" si="3"/>
        <v>0.12952877383246894</v>
      </c>
      <c r="AO32" s="79">
        <v>7</v>
      </c>
      <c r="AP32" s="77">
        <v>3406356.82</v>
      </c>
      <c r="AQ32" s="77">
        <v>2554767.6</v>
      </c>
      <c r="AR32" s="194">
        <f t="shared" si="4"/>
        <v>1.9591371693698911E-2</v>
      </c>
      <c r="AS32" s="215"/>
      <c r="AT32" s="215"/>
      <c r="AU32" s="215"/>
      <c r="AV32" s="215"/>
      <c r="AW32" s="215"/>
    </row>
    <row r="33" spans="1:49" s="75" customFormat="1" x14ac:dyDescent="0.25">
      <c r="A33" s="167" t="s">
        <v>42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S33" s="215"/>
      <c r="AT33" s="215"/>
      <c r="AU33" s="215"/>
      <c r="AV33" s="215"/>
      <c r="AW33" s="215"/>
    </row>
    <row r="34" spans="1:49" ht="25.5" x14ac:dyDescent="0.2">
      <c r="A34" s="167" t="s">
        <v>43</v>
      </c>
      <c r="B34" s="176">
        <v>217136408.18759465</v>
      </c>
      <c r="C34" s="76">
        <v>965</v>
      </c>
      <c r="D34" s="77">
        <v>219687003.52000001</v>
      </c>
      <c r="E34" s="77">
        <v>164765252.63999999</v>
      </c>
      <c r="F34" s="194">
        <v>1.0415301756704884</v>
      </c>
      <c r="G34" s="79">
        <v>965</v>
      </c>
      <c r="H34" s="77">
        <v>219687470.92000002</v>
      </c>
      <c r="I34" s="77">
        <v>164765603.19</v>
      </c>
      <c r="J34" s="194">
        <f t="shared" si="0"/>
        <v>1.0117486641401998</v>
      </c>
      <c r="K34" s="79">
        <v>55</v>
      </c>
      <c r="L34" s="77">
        <v>4388073.3500000006</v>
      </c>
      <c r="M34" s="78">
        <v>3291055.0124999993</v>
      </c>
      <c r="N34" s="79">
        <v>910</v>
      </c>
      <c r="O34" s="77">
        <v>208222883.06000003</v>
      </c>
      <c r="P34" s="77">
        <v>156167158.99000001</v>
      </c>
      <c r="Q34" s="194">
        <f t="shared" si="8"/>
        <v>0.95894965196304716</v>
      </c>
      <c r="R34" s="79">
        <v>2</v>
      </c>
      <c r="S34" s="77">
        <v>216484.1</v>
      </c>
      <c r="T34" s="78">
        <v>162363.07</v>
      </c>
      <c r="U34" s="79">
        <v>1</v>
      </c>
      <c r="V34" s="77">
        <v>3446.45</v>
      </c>
      <c r="W34" s="78">
        <v>2584.8374999999996</v>
      </c>
      <c r="X34" s="79">
        <v>908</v>
      </c>
      <c r="Y34" s="77">
        <v>208002952.51000002</v>
      </c>
      <c r="Z34" s="77">
        <v>156002211.08250001</v>
      </c>
      <c r="AA34" s="194">
        <f t="shared" si="2"/>
        <v>0.95793678382252778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7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3"/>
        <v>0.95893377968244353</v>
      </c>
      <c r="AO34" s="79">
        <v>910</v>
      </c>
      <c r="AP34" s="77">
        <v>208219436.61000001</v>
      </c>
      <c r="AQ34" s="77">
        <v>156164574.12</v>
      </c>
      <c r="AR34" s="194">
        <f t="shared" si="4"/>
        <v>0.95893377968244353</v>
      </c>
      <c r="AS34" s="215"/>
      <c r="AT34" s="215"/>
      <c r="AU34" s="215"/>
      <c r="AV34" s="215"/>
      <c r="AW34" s="215"/>
    </row>
    <row r="35" spans="1:49" x14ac:dyDescent="0.2">
      <c r="A35" s="167" t="s">
        <v>44</v>
      </c>
      <c r="B35" s="176">
        <v>8302201.5483946651</v>
      </c>
      <c r="C35" s="76">
        <v>24</v>
      </c>
      <c r="D35" s="77">
        <v>12327574.620000001</v>
      </c>
      <c r="E35" s="77">
        <v>9245680.9649999999</v>
      </c>
      <c r="F35" s="194">
        <v>1.5369016499525645</v>
      </c>
      <c r="G35" s="79">
        <v>17</v>
      </c>
      <c r="H35" s="77">
        <v>7934166.1200000001</v>
      </c>
      <c r="I35" s="77">
        <v>5950624.5899999999</v>
      </c>
      <c r="J35" s="194">
        <f t="shared" si="0"/>
        <v>0.95567014047426624</v>
      </c>
      <c r="K35" s="79">
        <v>10</v>
      </c>
      <c r="L35" s="77">
        <v>3739253.33</v>
      </c>
      <c r="M35" s="78">
        <v>2804439.9975000001</v>
      </c>
      <c r="N35" s="79">
        <v>8</v>
      </c>
      <c r="O35" s="77">
        <v>4917645.05</v>
      </c>
      <c r="P35" s="77">
        <v>3688233.7699999996</v>
      </c>
      <c r="Q35" s="194">
        <f t="shared" si="8"/>
        <v>0.59233024172376159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7</v>
      </c>
      <c r="Y35" s="77">
        <v>4842675.05</v>
      </c>
      <c r="Z35" s="77">
        <v>3632006.2699999996</v>
      </c>
      <c r="AA35" s="194">
        <f t="shared" si="2"/>
        <v>0.58330010681761779</v>
      </c>
      <c r="AB35" s="79">
        <v>5</v>
      </c>
      <c r="AC35" s="80">
        <v>8</v>
      </c>
      <c r="AD35" s="77">
        <v>2102206.79</v>
      </c>
      <c r="AE35" s="77">
        <v>1576655.0924999998</v>
      </c>
      <c r="AF35" s="194">
        <f t="shared" si="7"/>
        <v>0.25321076316275265</v>
      </c>
      <c r="AG35" s="80">
        <v>0</v>
      </c>
      <c r="AH35" s="78">
        <v>0</v>
      </c>
      <c r="AI35" s="79">
        <v>6</v>
      </c>
      <c r="AJ35" s="77">
        <v>2435458.96</v>
      </c>
      <c r="AK35" s="77">
        <v>1826594.18</v>
      </c>
      <c r="AL35" s="77">
        <v>1641824.7800000003</v>
      </c>
      <c r="AM35" s="77">
        <v>1231368.56</v>
      </c>
      <c r="AN35" s="194">
        <f t="shared" si="3"/>
        <v>0.29335097995433834</v>
      </c>
      <c r="AO35" s="79">
        <v>2</v>
      </c>
      <c r="AP35" s="77">
        <v>1235468.78</v>
      </c>
      <c r="AQ35" s="77">
        <v>926601.56</v>
      </c>
      <c r="AR35" s="194">
        <f t="shared" si="4"/>
        <v>0.14881218828503306</v>
      </c>
      <c r="AS35" s="215"/>
      <c r="AT35" s="215"/>
      <c r="AU35" s="215"/>
      <c r="AV35" s="215"/>
      <c r="AW35" s="215"/>
    </row>
    <row r="36" spans="1:49" ht="26.25" thickBot="1" x14ac:dyDescent="0.25">
      <c r="A36" s="169" t="s">
        <v>45</v>
      </c>
      <c r="B36" s="178">
        <v>4171344</v>
      </c>
      <c r="C36" s="102">
        <v>0</v>
      </c>
      <c r="D36" s="98">
        <v>0</v>
      </c>
      <c r="E36" s="98">
        <v>0</v>
      </c>
      <c r="F36" s="194">
        <v>0</v>
      </c>
      <c r="G36" s="100">
        <v>0</v>
      </c>
      <c r="H36" s="98">
        <v>0</v>
      </c>
      <c r="I36" s="98">
        <v>0</v>
      </c>
      <c r="J36" s="194">
        <f t="shared" si="0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8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2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7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3"/>
        <v>0</v>
      </c>
      <c r="AO36" s="100">
        <v>0</v>
      </c>
      <c r="AP36" s="98">
        <v>0</v>
      </c>
      <c r="AQ36" s="98">
        <v>0</v>
      </c>
      <c r="AR36" s="194">
        <f t="shared" si="4"/>
        <v>0</v>
      </c>
      <c r="AS36" s="215"/>
      <c r="AT36" s="215"/>
      <c r="AU36" s="215"/>
      <c r="AV36" s="215"/>
      <c r="AW36" s="215"/>
    </row>
    <row r="37" spans="1:49" s="83" customFormat="1" ht="26.25" thickBot="1" x14ac:dyDescent="0.25">
      <c r="A37" s="165" t="s">
        <v>182</v>
      </c>
      <c r="B37" s="135">
        <f>SUM(B38+B41)</f>
        <v>131247773.38995811</v>
      </c>
      <c r="C37" s="146">
        <v>53</v>
      </c>
      <c r="D37" s="147">
        <v>110927643.53</v>
      </c>
      <c r="E37" s="147">
        <v>86932910.358999997</v>
      </c>
      <c r="F37" s="195">
        <f>D37/B37</f>
        <v>0.84517733645976789</v>
      </c>
      <c r="G37" s="146">
        <v>53</v>
      </c>
      <c r="H37" s="147">
        <v>110927643.53</v>
      </c>
      <c r="I37" s="147">
        <v>86932910.358999997</v>
      </c>
      <c r="J37" s="195">
        <f t="shared" ref="J37" si="9">H37/B37</f>
        <v>0.84517733645976789</v>
      </c>
      <c r="K37" s="146">
        <v>3</v>
      </c>
      <c r="L37" s="147">
        <v>1073500</v>
      </c>
      <c r="M37" s="147">
        <v>966150</v>
      </c>
      <c r="N37" s="146">
        <v>49</v>
      </c>
      <c r="O37" s="147">
        <v>106333061.78999999</v>
      </c>
      <c r="P37" s="147">
        <v>82915405.560000002</v>
      </c>
      <c r="Q37" s="195">
        <f t="shared" ref="Q37" si="10">O37/B37</f>
        <v>0.81017040551284225</v>
      </c>
      <c r="R37" s="146">
        <v>1</v>
      </c>
      <c r="S37" s="147">
        <v>960000</v>
      </c>
      <c r="T37" s="147">
        <v>672000</v>
      </c>
      <c r="U37" s="146">
        <v>3</v>
      </c>
      <c r="V37" s="147">
        <v>591011.5</v>
      </c>
      <c r="W37" s="147">
        <v>531910.35</v>
      </c>
      <c r="X37" s="146">
        <v>48</v>
      </c>
      <c r="Y37" s="147">
        <v>104782050.28999999</v>
      </c>
      <c r="Z37" s="147">
        <v>81711495.210000008</v>
      </c>
      <c r="AA37" s="195">
        <f t="shared" si="2"/>
        <v>0.79835297455809606</v>
      </c>
      <c r="AB37" s="146">
        <v>42</v>
      </c>
      <c r="AC37" s="146">
        <v>82</v>
      </c>
      <c r="AD37" s="147">
        <v>34309235.079999998</v>
      </c>
      <c r="AE37" s="147">
        <v>29330908.216000002</v>
      </c>
      <c r="AF37" s="195">
        <f t="shared" si="7"/>
        <v>0.26140813054452189</v>
      </c>
      <c r="AG37" s="146">
        <v>1</v>
      </c>
      <c r="AH37" s="147">
        <v>139922.82999999999</v>
      </c>
      <c r="AI37" s="146">
        <v>41</v>
      </c>
      <c r="AJ37" s="147">
        <v>45748563.939999998</v>
      </c>
      <c r="AK37" s="147">
        <v>38342635.640000001</v>
      </c>
      <c r="AL37" s="147">
        <v>4000000</v>
      </c>
      <c r="AM37" s="147">
        <v>3200000</v>
      </c>
      <c r="AN37" s="195">
        <f t="shared" si="3"/>
        <v>0.34856640046817178</v>
      </c>
      <c r="AO37" s="146">
        <v>41</v>
      </c>
      <c r="AP37" s="147">
        <v>42493725.93</v>
      </c>
      <c r="AQ37" s="147">
        <v>35738765.230000004</v>
      </c>
      <c r="AR37" s="195">
        <f t="shared" si="4"/>
        <v>0.32376721396822744</v>
      </c>
      <c r="AS37" s="215"/>
      <c r="AT37" s="215"/>
      <c r="AU37" s="215"/>
      <c r="AV37" s="215"/>
      <c r="AW37" s="215"/>
    </row>
    <row r="38" spans="1:49" s="82" customFormat="1" x14ac:dyDescent="0.2">
      <c r="A38" s="170" t="s">
        <v>47</v>
      </c>
      <c r="B38" s="175">
        <v>90586512.90736708</v>
      </c>
      <c r="C38" s="148">
        <v>50</v>
      </c>
      <c r="D38" s="153">
        <v>73861955.349999994</v>
      </c>
      <c r="E38" s="153">
        <v>57280359.814999998</v>
      </c>
      <c r="F38" s="194">
        <f t="shared" ref="F8:F56" si="11">D38/B38</f>
        <v>0.81537475038398421</v>
      </c>
      <c r="G38" s="156">
        <v>50</v>
      </c>
      <c r="H38" s="216">
        <v>73861955.349999994</v>
      </c>
      <c r="I38" s="216">
        <v>57280359.814999998</v>
      </c>
      <c r="J38" s="194">
        <f t="shared" si="0"/>
        <v>0.81537475038398421</v>
      </c>
      <c r="K38" s="150">
        <v>3</v>
      </c>
      <c r="L38" s="149">
        <v>1073500</v>
      </c>
      <c r="M38" s="151">
        <v>966150</v>
      </c>
      <c r="N38" s="150">
        <v>46</v>
      </c>
      <c r="O38" s="154">
        <v>70439221.549999997</v>
      </c>
      <c r="P38" s="154">
        <v>54200333.379999995</v>
      </c>
      <c r="Q38" s="194">
        <f t="shared" si="8"/>
        <v>0.77759060691551829</v>
      </c>
      <c r="R38" s="150">
        <v>1</v>
      </c>
      <c r="S38" s="149">
        <v>960000</v>
      </c>
      <c r="T38" s="151">
        <v>672000</v>
      </c>
      <c r="U38" s="150">
        <v>3</v>
      </c>
      <c r="V38" s="149">
        <v>591011.5</v>
      </c>
      <c r="W38" s="151">
        <v>531910.35</v>
      </c>
      <c r="X38" s="150">
        <v>45</v>
      </c>
      <c r="Y38" s="154">
        <v>68888210.049999997</v>
      </c>
      <c r="Z38" s="154">
        <v>52996423.030000001</v>
      </c>
      <c r="AA38" s="194">
        <f t="shared" si="2"/>
        <v>0.76046872585154524</v>
      </c>
      <c r="AB38" s="150">
        <v>40</v>
      </c>
      <c r="AC38" s="150">
        <v>79</v>
      </c>
      <c r="AD38" s="154">
        <v>18860801.52</v>
      </c>
      <c r="AE38" s="154">
        <v>16972161.368000001</v>
      </c>
      <c r="AF38" s="194">
        <f t="shared" si="7"/>
        <v>0.20820761186918496</v>
      </c>
      <c r="AG38" s="152">
        <v>1</v>
      </c>
      <c r="AH38" s="151">
        <v>139922.82999999999</v>
      </c>
      <c r="AI38" s="150">
        <v>38</v>
      </c>
      <c r="AJ38" s="154">
        <v>17463446.18</v>
      </c>
      <c r="AK38" s="154">
        <v>15714541.449999999</v>
      </c>
      <c r="AL38" s="154">
        <v>0</v>
      </c>
      <c r="AM38" s="154">
        <v>0</v>
      </c>
      <c r="AN38" s="194">
        <f t="shared" si="3"/>
        <v>0.19278196742000606</v>
      </c>
      <c r="AO38" s="150">
        <v>38</v>
      </c>
      <c r="AP38" s="154">
        <v>17463446.18</v>
      </c>
      <c r="AQ38" s="154">
        <v>15714541.449999999</v>
      </c>
      <c r="AR38" s="194">
        <f t="shared" si="4"/>
        <v>0.19278196742000606</v>
      </c>
      <c r="AS38" s="215"/>
      <c r="AT38" s="215"/>
      <c r="AU38" s="215"/>
      <c r="AV38" s="215"/>
      <c r="AW38" s="215"/>
    </row>
    <row r="39" spans="1:49" s="132" customFormat="1" ht="37.5" customHeight="1" outlineLevel="1" x14ac:dyDescent="0.2">
      <c r="A39" s="171" t="s">
        <v>48</v>
      </c>
      <c r="B39" s="177">
        <v>39871530.56829147</v>
      </c>
      <c r="C39" s="189">
        <v>47</v>
      </c>
      <c r="D39" s="190">
        <v>27884955.350000001</v>
      </c>
      <c r="E39" s="190">
        <v>25096459.815000001</v>
      </c>
      <c r="F39" s="194">
        <f t="shared" si="11"/>
        <v>0.69937007565433162</v>
      </c>
      <c r="G39" s="117">
        <v>47</v>
      </c>
      <c r="H39" s="116">
        <v>27884955.350000001</v>
      </c>
      <c r="I39" s="116">
        <v>25096459.815000001</v>
      </c>
      <c r="J39" s="194">
        <f t="shared" si="0"/>
        <v>0.69937007565433162</v>
      </c>
      <c r="K39" s="191">
        <v>3</v>
      </c>
      <c r="L39" s="190">
        <v>1073500</v>
      </c>
      <c r="M39" s="192">
        <v>966150</v>
      </c>
      <c r="N39" s="191">
        <v>43</v>
      </c>
      <c r="O39" s="190">
        <v>24464391.550000001</v>
      </c>
      <c r="P39" s="190">
        <v>22017952.379999999</v>
      </c>
      <c r="Q39" s="194">
        <f t="shared" si="8"/>
        <v>0.61358044703344627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43</v>
      </c>
      <c r="Y39" s="190">
        <v>23873380.050000001</v>
      </c>
      <c r="Z39" s="190">
        <v>21486042.029999997</v>
      </c>
      <c r="AA39" s="194">
        <f t="shared" si="2"/>
        <v>0.59875755231191763</v>
      </c>
      <c r="AB39" s="191">
        <v>39</v>
      </c>
      <c r="AC39" s="193">
        <v>78</v>
      </c>
      <c r="AD39" s="190">
        <v>18848001.52</v>
      </c>
      <c r="AE39" s="190">
        <v>16963201.368000001</v>
      </c>
      <c r="AF39" s="194">
        <f t="shared" si="7"/>
        <v>0.47271828423334222</v>
      </c>
      <c r="AG39" s="193">
        <v>1</v>
      </c>
      <c r="AH39" s="192">
        <v>139922.82999999999</v>
      </c>
      <c r="AI39" s="191">
        <v>37</v>
      </c>
      <c r="AJ39" s="190">
        <v>17450646.18</v>
      </c>
      <c r="AK39" s="190">
        <v>15705581.449999999</v>
      </c>
      <c r="AL39" s="190">
        <v>0</v>
      </c>
      <c r="AM39" s="190">
        <v>0</v>
      </c>
      <c r="AN39" s="194">
        <f t="shared" si="3"/>
        <v>0.43767184081661342</v>
      </c>
      <c r="AO39" s="191">
        <v>37</v>
      </c>
      <c r="AP39" s="190">
        <v>17450646.18</v>
      </c>
      <c r="AQ39" s="190">
        <v>15705581.449999999</v>
      </c>
      <c r="AR39" s="194">
        <f t="shared" si="4"/>
        <v>0.43767184081661342</v>
      </c>
      <c r="AS39" s="215"/>
      <c r="AT39" s="215"/>
      <c r="AU39" s="215"/>
      <c r="AV39" s="215"/>
      <c r="AW39" s="215"/>
    </row>
    <row r="40" spans="1:49" s="132" customFormat="1" ht="25.5" outlineLevel="1" x14ac:dyDescent="0.2">
      <c r="A40" s="171" t="s">
        <v>49</v>
      </c>
      <c r="B40" s="177">
        <v>50714982.339075617</v>
      </c>
      <c r="C40" s="125">
        <v>3</v>
      </c>
      <c r="D40" s="126">
        <v>45977000</v>
      </c>
      <c r="E40" s="126">
        <v>32183899.999999996</v>
      </c>
      <c r="F40" s="194">
        <f t="shared" si="11"/>
        <v>0.90657627942374286</v>
      </c>
      <c r="G40" s="122">
        <v>3</v>
      </c>
      <c r="H40" s="121">
        <v>45977000</v>
      </c>
      <c r="I40" s="121">
        <v>32183899.999999996</v>
      </c>
      <c r="J40" s="194">
        <f t="shared" si="0"/>
        <v>0.90657627942374286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32182381</v>
      </c>
      <c r="Q40" s="194">
        <f t="shared" si="8"/>
        <v>0.90653349127909766</v>
      </c>
      <c r="R40" s="127">
        <v>1</v>
      </c>
      <c r="S40" s="126">
        <v>960000</v>
      </c>
      <c r="T40" s="128">
        <v>672000</v>
      </c>
      <c r="U40" s="127">
        <v>0</v>
      </c>
      <c r="V40" s="126">
        <v>0</v>
      </c>
      <c r="W40" s="128">
        <v>0</v>
      </c>
      <c r="X40" s="127">
        <v>2</v>
      </c>
      <c r="Y40" s="126">
        <v>45014830</v>
      </c>
      <c r="Z40" s="190">
        <v>31510381</v>
      </c>
      <c r="AA40" s="194">
        <f t="shared" si="2"/>
        <v>0.88760417383240053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7"/>
        <v>2.5239089928929485E-4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3"/>
        <v>2.5239089928929485E-4</v>
      </c>
      <c r="AO40" s="127">
        <v>1</v>
      </c>
      <c r="AP40" s="126">
        <v>12800</v>
      </c>
      <c r="AQ40" s="126">
        <v>8960</v>
      </c>
      <c r="AR40" s="194">
        <f t="shared" si="4"/>
        <v>2.5239089928929485E-4</v>
      </c>
      <c r="AS40" s="215"/>
      <c r="AT40" s="215"/>
      <c r="AU40" s="215"/>
      <c r="AV40" s="215"/>
      <c r="AW40" s="215"/>
    </row>
    <row r="41" spans="1:49" s="82" customFormat="1" ht="13.5" thickBot="1" x14ac:dyDescent="0.25">
      <c r="A41" s="172" t="s">
        <v>50</v>
      </c>
      <c r="B41" s="178">
        <v>40661260.48259104</v>
      </c>
      <c r="C41" s="125">
        <v>3</v>
      </c>
      <c r="D41" s="126">
        <v>37065688.18</v>
      </c>
      <c r="E41" s="126">
        <v>29652550.544</v>
      </c>
      <c r="F41" s="194">
        <f t="shared" si="11"/>
        <v>0.91157253218624468</v>
      </c>
      <c r="G41" s="122">
        <v>3</v>
      </c>
      <c r="H41" s="121">
        <v>37065688.18</v>
      </c>
      <c r="I41" s="121">
        <v>29652550.544</v>
      </c>
      <c r="J41" s="194">
        <f t="shared" si="0"/>
        <v>0.91157253218624468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28715072.18</v>
      </c>
      <c r="Q41" s="194">
        <f t="shared" si="8"/>
        <v>0.88275276796615321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28715072.18</v>
      </c>
      <c r="AA41" s="194">
        <f t="shared" si="2"/>
        <v>0.88275276796615321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7"/>
        <v>0.37993002126961084</v>
      </c>
      <c r="AG41" s="129">
        <v>0</v>
      </c>
      <c r="AH41" s="128">
        <v>0</v>
      </c>
      <c r="AI41" s="127">
        <v>3</v>
      </c>
      <c r="AJ41" s="126">
        <v>28285117.760000002</v>
      </c>
      <c r="AK41" s="126">
        <v>22628094.190000001</v>
      </c>
      <c r="AL41" s="126">
        <v>4000000</v>
      </c>
      <c r="AM41" s="126">
        <v>3200000</v>
      </c>
      <c r="AN41" s="194">
        <f t="shared" si="3"/>
        <v>0.69562815870182293</v>
      </c>
      <c r="AO41" s="127">
        <v>3</v>
      </c>
      <c r="AP41" s="126">
        <v>25030279.75</v>
      </c>
      <c r="AQ41" s="126">
        <v>20024223.780000001</v>
      </c>
      <c r="AR41" s="194">
        <f t="shared" si="4"/>
        <v>0.61558051700626981</v>
      </c>
      <c r="AS41" s="215"/>
      <c r="AT41" s="215"/>
      <c r="AU41" s="215"/>
      <c r="AV41" s="215"/>
      <c r="AW41" s="215"/>
    </row>
    <row r="42" spans="1:49" s="83" customFormat="1" ht="26.25" thickBot="1" x14ac:dyDescent="0.25">
      <c r="A42" s="165" t="s">
        <v>183</v>
      </c>
      <c r="B42" s="135">
        <f>SUM(B43:B45)</f>
        <v>412112330.97501177</v>
      </c>
      <c r="C42" s="146">
        <v>2774</v>
      </c>
      <c r="D42" s="147">
        <v>407086902.64999998</v>
      </c>
      <c r="E42" s="147">
        <v>345374099.73950005</v>
      </c>
      <c r="F42" s="195">
        <f>D42/B42</f>
        <v>0.98780568319049766</v>
      </c>
      <c r="G42" s="146">
        <f t="shared" ref="D42:AQ42" si="12">SUM(G43:G45)</f>
        <v>2739</v>
      </c>
      <c r="H42" s="147">
        <f t="shared" si="12"/>
        <v>402610452.80000001</v>
      </c>
      <c r="I42" s="147">
        <f t="shared" si="12"/>
        <v>341569117.36700004</v>
      </c>
      <c r="J42" s="195">
        <f t="shared" ref="J42" si="13">H42/B42</f>
        <v>0.97694347521091796</v>
      </c>
      <c r="K42" s="146">
        <v>619</v>
      </c>
      <c r="L42" s="147">
        <v>88603407.439999998</v>
      </c>
      <c r="M42" s="147">
        <f>M44+M45</f>
        <v>75312896.324000001</v>
      </c>
      <c r="N42" s="146">
        <v>1700</v>
      </c>
      <c r="O42" s="147">
        <v>248568704.54999998</v>
      </c>
      <c r="P42" s="147">
        <v>211283398.53</v>
      </c>
      <c r="Q42" s="195">
        <f t="shared" si="8"/>
        <v>0.60315764869717481</v>
      </c>
      <c r="R42" s="146">
        <v>91</v>
      </c>
      <c r="S42" s="147">
        <v>15149985.940000001</v>
      </c>
      <c r="T42" s="147">
        <v>12877488.029999997</v>
      </c>
      <c r="U42" s="146">
        <v>229</v>
      </c>
      <c r="V42" s="147">
        <v>2875134.72</v>
      </c>
      <c r="W42" s="147">
        <v>2443864.6659999997</v>
      </c>
      <c r="X42" s="146">
        <v>1609</v>
      </c>
      <c r="Y42" s="147">
        <v>230543583.88999999</v>
      </c>
      <c r="Z42" s="147">
        <v>195962045.84099999</v>
      </c>
      <c r="AA42" s="195">
        <f t="shared" si="2"/>
        <v>0.55941928101146499</v>
      </c>
      <c r="AB42" s="146">
        <v>1220</v>
      </c>
      <c r="AC42" s="146">
        <v>1315</v>
      </c>
      <c r="AD42" s="147">
        <v>173843387.94999999</v>
      </c>
      <c r="AE42" s="147">
        <f>AE43+AE44+AE45</f>
        <v>147766879.74749997</v>
      </c>
      <c r="AF42" s="195">
        <f t="shared" si="7"/>
        <v>0.42183495829572959</v>
      </c>
      <c r="AG42" s="146">
        <v>18</v>
      </c>
      <c r="AH42" s="147">
        <v>3124335.94</v>
      </c>
      <c r="AI42" s="146">
        <v>1264</v>
      </c>
      <c r="AJ42" s="147">
        <v>177521192.08000001</v>
      </c>
      <c r="AK42" s="147">
        <v>150893011.99000001</v>
      </c>
      <c r="AL42" s="147">
        <v>95055913.140000001</v>
      </c>
      <c r="AM42" s="147">
        <v>80797525.730999991</v>
      </c>
      <c r="AN42" s="195">
        <f t="shared" si="3"/>
        <v>0.4307592341631824</v>
      </c>
      <c r="AO42" s="146">
        <v>974</v>
      </c>
      <c r="AP42" s="147">
        <v>132574594.53</v>
      </c>
      <c r="AQ42" s="147">
        <v>112688404.163</v>
      </c>
      <c r="AR42" s="195">
        <f t="shared" si="4"/>
        <v>0.32169528685623966</v>
      </c>
      <c r="AS42" s="215"/>
      <c r="AT42" s="215"/>
      <c r="AU42" s="215"/>
      <c r="AV42" s="215"/>
      <c r="AW42" s="215"/>
    </row>
    <row r="43" spans="1:49" s="120" customFormat="1" x14ac:dyDescent="0.2">
      <c r="A43" s="166" t="s">
        <v>52</v>
      </c>
      <c r="B43" s="175">
        <v>109235.73150117647</v>
      </c>
      <c r="C43" s="209">
        <v>5</v>
      </c>
      <c r="D43" s="155">
        <v>99811</v>
      </c>
      <c r="E43" s="155">
        <v>84839.35</v>
      </c>
      <c r="F43" s="210">
        <f t="shared" si="11"/>
        <v>0.9137211664017193</v>
      </c>
      <c r="G43" s="156">
        <v>5</v>
      </c>
      <c r="H43" s="155">
        <v>99811</v>
      </c>
      <c r="I43" s="155">
        <v>84839.35</v>
      </c>
      <c r="J43" s="210">
        <f t="shared" si="0"/>
        <v>0.9137211664017193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8"/>
        <v>0.9137211664017193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2"/>
        <v>0.9137211664017193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7"/>
        <v>0.9137211664017193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3"/>
        <v>0.9137211664017193</v>
      </c>
      <c r="AO43" s="156">
        <v>5</v>
      </c>
      <c r="AP43" s="155">
        <v>99811</v>
      </c>
      <c r="AQ43" s="155">
        <v>84839.35</v>
      </c>
      <c r="AR43" s="210">
        <f t="shared" si="4"/>
        <v>0.9137211664017193</v>
      </c>
      <c r="AS43" s="215"/>
      <c r="AT43" s="215"/>
      <c r="AU43" s="215"/>
      <c r="AV43" s="215"/>
      <c r="AW43" s="215"/>
    </row>
    <row r="44" spans="1:49" s="120" customFormat="1" ht="25.5" x14ac:dyDescent="0.2">
      <c r="A44" s="167" t="s">
        <v>53</v>
      </c>
      <c r="B44" s="176">
        <v>399280621.91322356</v>
      </c>
      <c r="C44" s="211">
        <v>2705</v>
      </c>
      <c r="D44" s="116">
        <v>402830094.38999999</v>
      </c>
      <c r="E44" s="116">
        <v>341755812.75700003</v>
      </c>
      <c r="F44" s="210">
        <f t="shared" si="11"/>
        <v>1.0088896687742281</v>
      </c>
      <c r="G44" s="117">
        <v>2670</v>
      </c>
      <c r="H44" s="116">
        <v>398353644.54000002</v>
      </c>
      <c r="I44" s="116">
        <v>337950830.38450003</v>
      </c>
      <c r="J44" s="210">
        <f t="shared" si="0"/>
        <v>0.99767838126282771</v>
      </c>
      <c r="K44" s="117">
        <v>616</v>
      </c>
      <c r="L44" s="116">
        <v>88083407.439999998</v>
      </c>
      <c r="M44" s="118">
        <f>L44*0.85</f>
        <v>74870896.324000001</v>
      </c>
      <c r="N44" s="117">
        <v>1637</v>
      </c>
      <c r="O44" s="116">
        <v>245033437.27999997</v>
      </c>
      <c r="P44" s="116">
        <v>208278421.36000001</v>
      </c>
      <c r="Q44" s="210">
        <f t="shared" si="8"/>
        <v>0.61368727614648322</v>
      </c>
      <c r="R44" s="117">
        <v>90</v>
      </c>
      <c r="S44" s="116">
        <v>15094985.940000001</v>
      </c>
      <c r="T44" s="118">
        <v>12830738.029999997</v>
      </c>
      <c r="U44" s="117">
        <v>219</v>
      </c>
      <c r="V44" s="116">
        <v>2832989.83</v>
      </c>
      <c r="W44" s="118">
        <v>2408041.5059999996</v>
      </c>
      <c r="X44" s="117">
        <v>1547</v>
      </c>
      <c r="Y44" s="116">
        <v>227105461.50999999</v>
      </c>
      <c r="Z44" s="116">
        <v>193039641.831</v>
      </c>
      <c r="AA44" s="210">
        <f t="shared" si="2"/>
        <v>0.56878658528877279</v>
      </c>
      <c r="AB44" s="117">
        <v>1170</v>
      </c>
      <c r="AC44" s="119">
        <v>1264</v>
      </c>
      <c r="AD44" s="116">
        <v>171387470.81</v>
      </c>
      <c r="AE44" s="116">
        <v>145679350.18849999</v>
      </c>
      <c r="AF44" s="210">
        <f t="shared" si="7"/>
        <v>0.42924064280597113</v>
      </c>
      <c r="AG44" s="119">
        <v>18</v>
      </c>
      <c r="AH44" s="118">
        <v>3124335.94</v>
      </c>
      <c r="AI44" s="117">
        <v>1207</v>
      </c>
      <c r="AJ44" s="116">
        <v>174414908.98000002</v>
      </c>
      <c r="AK44" s="116">
        <v>148252671.39000002</v>
      </c>
      <c r="AL44" s="116">
        <v>92983794.230000004</v>
      </c>
      <c r="AM44" s="116">
        <v>79036224.659999996</v>
      </c>
      <c r="AN44" s="210">
        <f t="shared" si="3"/>
        <v>0.43682287445922169</v>
      </c>
      <c r="AO44" s="117">
        <v>928</v>
      </c>
      <c r="AP44" s="116">
        <v>130325831.5</v>
      </c>
      <c r="AQ44" s="116">
        <v>110776955.61300001</v>
      </c>
      <c r="AR44" s="210">
        <f t="shared" si="4"/>
        <v>0.32640159413577541</v>
      </c>
      <c r="AS44" s="215"/>
      <c r="AT44" s="215"/>
      <c r="AU44" s="215"/>
      <c r="AV44" s="215"/>
      <c r="AW44" s="215"/>
    </row>
    <row r="45" spans="1:49" s="120" customFormat="1" ht="33.75" customHeight="1" thickBot="1" x14ac:dyDescent="0.25">
      <c r="A45" s="169" t="s">
        <v>54</v>
      </c>
      <c r="B45" s="178">
        <v>12722473.330287056</v>
      </c>
      <c r="C45" s="212">
        <v>64</v>
      </c>
      <c r="D45" s="121">
        <v>4156997.2600000002</v>
      </c>
      <c r="E45" s="121">
        <v>3533447.6324999998</v>
      </c>
      <c r="F45" s="210">
        <f t="shared" si="11"/>
        <v>0.32674442713146612</v>
      </c>
      <c r="G45" s="122">
        <v>64</v>
      </c>
      <c r="H45" s="121">
        <v>4156997.2600000002</v>
      </c>
      <c r="I45" s="121">
        <v>3533447.6324999998</v>
      </c>
      <c r="J45" s="210">
        <f t="shared" si="0"/>
        <v>0.32674442713146612</v>
      </c>
      <c r="K45" s="122">
        <v>3</v>
      </c>
      <c r="L45" s="121">
        <v>520000</v>
      </c>
      <c r="M45" s="123">
        <v>442000</v>
      </c>
      <c r="N45" s="122">
        <v>58</v>
      </c>
      <c r="O45" s="121">
        <v>3435456.27</v>
      </c>
      <c r="P45" s="121">
        <v>2920137.82</v>
      </c>
      <c r="Q45" s="210">
        <f t="shared" si="8"/>
        <v>0.27003053422179868</v>
      </c>
      <c r="R45" s="122">
        <v>1</v>
      </c>
      <c r="S45" s="121">
        <v>55000</v>
      </c>
      <c r="T45" s="123">
        <v>46750</v>
      </c>
      <c r="U45" s="122">
        <v>10</v>
      </c>
      <c r="V45" s="121">
        <v>42144.89</v>
      </c>
      <c r="W45" s="123">
        <v>35823.159999999996</v>
      </c>
      <c r="X45" s="122">
        <v>57</v>
      </c>
      <c r="Y45" s="121">
        <v>3338311.38</v>
      </c>
      <c r="Z45" s="121">
        <v>2837564.6599999997</v>
      </c>
      <c r="AA45" s="210">
        <f t="shared" si="2"/>
        <v>0.26239484205109964</v>
      </c>
      <c r="AB45" s="122">
        <v>45</v>
      </c>
      <c r="AC45" s="124">
        <v>46</v>
      </c>
      <c r="AD45" s="121">
        <v>2356106.14</v>
      </c>
      <c r="AE45" s="121">
        <v>2002690.209</v>
      </c>
      <c r="AF45" s="210">
        <f t="shared" si="7"/>
        <v>0.1851924605250353</v>
      </c>
      <c r="AG45" s="124">
        <v>0</v>
      </c>
      <c r="AH45" s="123">
        <v>0</v>
      </c>
      <c r="AI45" s="122">
        <v>52</v>
      </c>
      <c r="AJ45" s="121">
        <v>3006472.1</v>
      </c>
      <c r="AK45" s="121">
        <v>2555501.2499999995</v>
      </c>
      <c r="AL45" s="121">
        <v>2072118.91</v>
      </c>
      <c r="AM45" s="121">
        <v>1761301.071</v>
      </c>
      <c r="AN45" s="210">
        <f t="shared" si="3"/>
        <v>0.23631192001344642</v>
      </c>
      <c r="AO45" s="122">
        <v>41</v>
      </c>
      <c r="AP45" s="121">
        <v>2148952.0299999998</v>
      </c>
      <c r="AQ45" s="121">
        <v>1826609.2</v>
      </c>
      <c r="AR45" s="210">
        <f t="shared" si="4"/>
        <v>0.16890992609779856</v>
      </c>
      <c r="AS45" s="215"/>
      <c r="AT45" s="215"/>
      <c r="AU45" s="215"/>
      <c r="AV45" s="215"/>
      <c r="AW45" s="215"/>
    </row>
    <row r="46" spans="1:49" s="83" customFormat="1" ht="48" customHeight="1" thickBot="1" x14ac:dyDescent="0.25">
      <c r="A46" s="165" t="s">
        <v>184</v>
      </c>
      <c r="B46" s="135">
        <f>SUM(B47:B50)</f>
        <v>358840735.11432528</v>
      </c>
      <c r="C46" s="146">
        <v>200</v>
      </c>
      <c r="D46" s="147">
        <v>330107873.67000002</v>
      </c>
      <c r="E46" s="147">
        <v>247580905.2525</v>
      </c>
      <c r="F46" s="195">
        <f>D46/B46</f>
        <v>0.919928651814931</v>
      </c>
      <c r="G46" s="146">
        <v>157</v>
      </c>
      <c r="H46" s="147">
        <v>246037879.94</v>
      </c>
      <c r="I46" s="147">
        <v>184528409.95499998</v>
      </c>
      <c r="J46" s="195">
        <f t="shared" si="0"/>
        <v>0.68564646057146572</v>
      </c>
      <c r="K46" s="146">
        <v>65</v>
      </c>
      <c r="L46" s="147">
        <v>94708736.390000001</v>
      </c>
      <c r="M46" s="147">
        <v>71031552.292500004</v>
      </c>
      <c r="N46" s="146">
        <v>86</v>
      </c>
      <c r="O46" s="147">
        <v>136098964.06</v>
      </c>
      <c r="P46" s="147">
        <v>102074222.78999999</v>
      </c>
      <c r="Q46" s="195">
        <v>0.38837300755220727</v>
      </c>
      <c r="R46" s="146">
        <v>1</v>
      </c>
      <c r="S46" s="147">
        <v>34698.800000000003</v>
      </c>
      <c r="T46" s="147">
        <v>26024.1</v>
      </c>
      <c r="U46" s="146">
        <v>12</v>
      </c>
      <c r="V46" s="147">
        <v>826794.66</v>
      </c>
      <c r="W46" s="147">
        <v>620095.995</v>
      </c>
      <c r="X46" s="146">
        <v>85</v>
      </c>
      <c r="Y46" s="147">
        <v>135237470.59999999</v>
      </c>
      <c r="Z46" s="147">
        <v>101428102.69500001</v>
      </c>
      <c r="AA46" s="195">
        <f t="shared" si="2"/>
        <v>0.37687324031624742</v>
      </c>
      <c r="AB46" s="146">
        <v>73</v>
      </c>
      <c r="AC46" s="146">
        <v>98</v>
      </c>
      <c r="AD46" s="147">
        <v>73833809.859999999</v>
      </c>
      <c r="AE46" s="147">
        <v>55375357.394999996</v>
      </c>
      <c r="AF46" s="195">
        <f t="shared" si="7"/>
        <v>0.20575648925832468</v>
      </c>
      <c r="AG46" s="146">
        <v>1</v>
      </c>
      <c r="AH46" s="147">
        <v>32938.699999999997</v>
      </c>
      <c r="AI46" s="146">
        <v>75</v>
      </c>
      <c r="AJ46" s="147">
        <v>81550936.859999999</v>
      </c>
      <c r="AK46" s="147">
        <v>61163202.329999998</v>
      </c>
      <c r="AL46" s="147">
        <v>36911341.75</v>
      </c>
      <c r="AM46" s="147">
        <v>27683506.219999999</v>
      </c>
      <c r="AN46" s="195">
        <f t="shared" si="3"/>
        <v>0.22726220542943149</v>
      </c>
      <c r="AO46" s="146">
        <v>61</v>
      </c>
      <c r="AP46" s="147">
        <v>60939507.569999993</v>
      </c>
      <c r="AQ46" s="147">
        <v>45704630.370000005</v>
      </c>
      <c r="AR46" s="195">
        <f t="shared" si="4"/>
        <v>0.16982327145937012</v>
      </c>
      <c r="AS46" s="215"/>
      <c r="AT46" s="215"/>
      <c r="AU46" s="215"/>
      <c r="AV46" s="215"/>
      <c r="AW46" s="215"/>
    </row>
    <row r="47" spans="1:49" x14ac:dyDescent="0.2">
      <c r="A47" s="166" t="s">
        <v>56</v>
      </c>
      <c r="B47" s="175">
        <v>102748591.27943467</v>
      </c>
      <c r="C47" s="140">
        <v>27</v>
      </c>
      <c r="D47" s="141">
        <v>38653978.300000004</v>
      </c>
      <c r="E47" s="141">
        <v>28990483.725000001</v>
      </c>
      <c r="F47" s="194">
        <f t="shared" si="11"/>
        <v>0.37619959377230583</v>
      </c>
      <c r="G47" s="143">
        <v>27</v>
      </c>
      <c r="H47" s="141">
        <v>38653978.299999997</v>
      </c>
      <c r="I47" s="141">
        <v>28990483.724999998</v>
      </c>
      <c r="J47" s="194">
        <f t="shared" si="0"/>
        <v>0.37619959377230572</v>
      </c>
      <c r="K47" s="143">
        <v>1</v>
      </c>
      <c r="L47" s="141">
        <v>34737</v>
      </c>
      <c r="M47" s="144">
        <v>26052.75</v>
      </c>
      <c r="N47" s="143">
        <v>19</v>
      </c>
      <c r="O47" s="141">
        <v>29153857.949999999</v>
      </c>
      <c r="P47" s="141">
        <v>21865393.399999999</v>
      </c>
      <c r="Q47" s="194">
        <v>0.29024140720515473</v>
      </c>
      <c r="R47" s="143">
        <v>1</v>
      </c>
      <c r="S47" s="141">
        <v>34698.800000000003</v>
      </c>
      <c r="T47" s="144">
        <v>26024.1</v>
      </c>
      <c r="U47" s="143">
        <v>2</v>
      </c>
      <c r="V47" s="141">
        <v>300279.55</v>
      </c>
      <c r="W47" s="144">
        <v>225209.66249999998</v>
      </c>
      <c r="X47" s="143">
        <v>18</v>
      </c>
      <c r="Y47" s="141">
        <v>28818879.599999998</v>
      </c>
      <c r="Z47" s="141">
        <v>21614159.637500003</v>
      </c>
      <c r="AA47" s="194">
        <f t="shared" si="2"/>
        <v>0.28047955929268448</v>
      </c>
      <c r="AB47" s="143">
        <v>19</v>
      </c>
      <c r="AC47" s="145">
        <v>28</v>
      </c>
      <c r="AD47" s="141">
        <v>28137951.700000003</v>
      </c>
      <c r="AE47" s="141">
        <v>21103463.774999999</v>
      </c>
      <c r="AF47" s="194">
        <f t="shared" si="7"/>
        <v>0.27385243291050232</v>
      </c>
      <c r="AG47" s="145">
        <v>1</v>
      </c>
      <c r="AH47" s="144">
        <v>32938.699999999997</v>
      </c>
      <c r="AI47" s="143">
        <v>15</v>
      </c>
      <c r="AJ47" s="141">
        <v>27395075.57</v>
      </c>
      <c r="AK47" s="141">
        <v>20546306.609999999</v>
      </c>
      <c r="AL47" s="141">
        <v>10434700.67</v>
      </c>
      <c r="AM47" s="141">
        <v>7826025.5</v>
      </c>
      <c r="AN47" s="194">
        <f t="shared" si="3"/>
        <v>0.26662239578055585</v>
      </c>
      <c r="AO47" s="143">
        <v>12</v>
      </c>
      <c r="AP47" s="141">
        <v>21169611.039999999</v>
      </c>
      <c r="AQ47" s="141">
        <v>15877208.210000001</v>
      </c>
      <c r="AR47" s="194">
        <f t="shared" si="4"/>
        <v>0.20603310251161699</v>
      </c>
      <c r="AS47" s="215"/>
      <c r="AT47" s="215"/>
      <c r="AU47" s="215"/>
      <c r="AV47" s="215"/>
      <c r="AW47" s="215"/>
    </row>
    <row r="48" spans="1:49" x14ac:dyDescent="0.2">
      <c r="A48" s="167" t="s">
        <v>57</v>
      </c>
      <c r="B48" s="176">
        <v>11133947.2752</v>
      </c>
      <c r="C48" s="76">
        <v>0</v>
      </c>
      <c r="D48" s="77">
        <v>0</v>
      </c>
      <c r="E48" s="77">
        <v>0</v>
      </c>
      <c r="F48" s="194">
        <f t="shared" si="11"/>
        <v>0</v>
      </c>
      <c r="G48" s="79">
        <v>0</v>
      </c>
      <c r="H48" s="77">
        <v>0</v>
      </c>
      <c r="I48" s="77">
        <v>0</v>
      </c>
      <c r="J48" s="194">
        <f t="shared" si="0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2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7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3"/>
        <v>0</v>
      </c>
      <c r="AO48" s="79">
        <v>0</v>
      </c>
      <c r="AP48" s="77">
        <v>0</v>
      </c>
      <c r="AQ48" s="77">
        <v>0</v>
      </c>
      <c r="AR48" s="194">
        <f t="shared" si="4"/>
        <v>0</v>
      </c>
      <c r="AS48" s="215"/>
      <c r="AT48" s="215"/>
      <c r="AU48" s="215"/>
      <c r="AV48" s="215"/>
      <c r="AW48" s="215"/>
    </row>
    <row r="49" spans="1:49" x14ac:dyDescent="0.2">
      <c r="A49" s="167" t="s">
        <v>58</v>
      </c>
      <c r="B49" s="176">
        <v>80854987.905589327</v>
      </c>
      <c r="C49" s="76">
        <v>29</v>
      </c>
      <c r="D49" s="77">
        <v>64233160.340000004</v>
      </c>
      <c r="E49" s="77">
        <v>48174870.255000003</v>
      </c>
      <c r="F49" s="194">
        <f t="shared" si="11"/>
        <v>0.79442421554749509</v>
      </c>
      <c r="G49" s="79">
        <v>23</v>
      </c>
      <c r="H49" s="77">
        <v>54205141.960000001</v>
      </c>
      <c r="I49" s="77">
        <v>40653856.469999999</v>
      </c>
      <c r="J49" s="194">
        <f t="shared" si="0"/>
        <v>0.67039948139368799</v>
      </c>
      <c r="K49" s="79">
        <v>9</v>
      </c>
      <c r="L49" s="77">
        <v>6820760.8300000001</v>
      </c>
      <c r="M49" s="78">
        <v>5115570.6225000005</v>
      </c>
      <c r="N49" s="79">
        <v>13</v>
      </c>
      <c r="O49" s="77">
        <v>40312909.079999998</v>
      </c>
      <c r="P49" s="77">
        <v>30234681.759999998</v>
      </c>
      <c r="Q49" s="194">
        <v>0.51140212269728247</v>
      </c>
      <c r="R49" s="79">
        <v>0</v>
      </c>
      <c r="S49" s="77">
        <v>0</v>
      </c>
      <c r="T49" s="78">
        <v>0</v>
      </c>
      <c r="U49" s="79">
        <v>2</v>
      </c>
      <c r="V49" s="77">
        <v>161582.85</v>
      </c>
      <c r="W49" s="78">
        <v>121187.13750000001</v>
      </c>
      <c r="X49" s="79">
        <v>13</v>
      </c>
      <c r="Y49" s="77">
        <v>40151326.229999997</v>
      </c>
      <c r="Z49" s="77">
        <v>30113494.622499999</v>
      </c>
      <c r="AA49" s="194">
        <f t="shared" si="2"/>
        <v>0.49658440709783874</v>
      </c>
      <c r="AB49" s="79">
        <v>10</v>
      </c>
      <c r="AC49" s="80">
        <v>13</v>
      </c>
      <c r="AD49" s="77">
        <v>10483379.690000001</v>
      </c>
      <c r="AE49" s="77">
        <v>7862534.7675000001</v>
      </c>
      <c r="AF49" s="194">
        <f t="shared" si="7"/>
        <v>0.12965656122836805</v>
      </c>
      <c r="AG49" s="80">
        <v>0</v>
      </c>
      <c r="AH49" s="78">
        <v>0</v>
      </c>
      <c r="AI49" s="79">
        <v>11</v>
      </c>
      <c r="AJ49" s="77">
        <v>15646669.59</v>
      </c>
      <c r="AK49" s="77">
        <v>11735002.15</v>
      </c>
      <c r="AL49" s="77">
        <v>14994552.59</v>
      </c>
      <c r="AM49" s="77">
        <v>11245914.41</v>
      </c>
      <c r="AN49" s="194">
        <f t="shared" si="3"/>
        <v>0.19351520537322819</v>
      </c>
      <c r="AO49" s="79">
        <v>8</v>
      </c>
      <c r="AP49" s="77">
        <v>9017354.9499999993</v>
      </c>
      <c r="AQ49" s="77">
        <v>6763016.1699999999</v>
      </c>
      <c r="AR49" s="194">
        <f t="shared" si="4"/>
        <v>0.11152502997748454</v>
      </c>
      <c r="AS49" s="215"/>
      <c r="AT49" s="215"/>
      <c r="AU49" s="215"/>
      <c r="AV49" s="215"/>
      <c r="AW49" s="215"/>
    </row>
    <row r="50" spans="1:49" ht="26.25" thickBot="1" x14ac:dyDescent="0.25">
      <c r="A50" s="169" t="s">
        <v>59</v>
      </c>
      <c r="B50" s="178">
        <v>164103208.65410131</v>
      </c>
      <c r="C50" s="102">
        <v>144</v>
      </c>
      <c r="D50" s="98">
        <v>227220735.03</v>
      </c>
      <c r="E50" s="98">
        <v>170415551.27250001</v>
      </c>
      <c r="F50" s="194">
        <f t="shared" si="11"/>
        <v>1.3846209156637428</v>
      </c>
      <c r="G50" s="100">
        <v>107</v>
      </c>
      <c r="H50" s="98">
        <v>153178759.68000001</v>
      </c>
      <c r="I50" s="98">
        <v>114884069.76000001</v>
      </c>
      <c r="J50" s="194">
        <f t="shared" si="0"/>
        <v>0.93342940053580559</v>
      </c>
      <c r="K50" s="100">
        <v>55</v>
      </c>
      <c r="L50" s="98">
        <v>87853238.560000002</v>
      </c>
      <c r="M50" s="103">
        <v>65889928.920000002</v>
      </c>
      <c r="N50" s="100">
        <v>54</v>
      </c>
      <c r="O50" s="98">
        <v>66632197.030000001</v>
      </c>
      <c r="P50" s="98">
        <v>49974147.630000003</v>
      </c>
      <c r="Q50" s="194">
        <v>0.41557156083190439</v>
      </c>
      <c r="R50" s="100">
        <v>0</v>
      </c>
      <c r="S50" s="98">
        <v>0</v>
      </c>
      <c r="T50" s="103">
        <v>0</v>
      </c>
      <c r="U50" s="100">
        <v>8</v>
      </c>
      <c r="V50" s="98">
        <v>364932.26</v>
      </c>
      <c r="W50" s="103">
        <v>273699.19500000001</v>
      </c>
      <c r="X50" s="100">
        <v>54</v>
      </c>
      <c r="Y50" s="98">
        <v>66267264.770000003</v>
      </c>
      <c r="Z50" s="98">
        <v>49700448.435000002</v>
      </c>
      <c r="AA50" s="194">
        <f t="shared" si="2"/>
        <v>0.40381455861523663</v>
      </c>
      <c r="AB50" s="100">
        <v>44</v>
      </c>
      <c r="AC50" s="101">
        <v>57</v>
      </c>
      <c r="AD50" s="98">
        <v>35212478.469999999</v>
      </c>
      <c r="AE50" s="98">
        <v>26409358.852499999</v>
      </c>
      <c r="AF50" s="194">
        <f t="shared" si="7"/>
        <v>0.21457519788184812</v>
      </c>
      <c r="AG50" s="101">
        <v>0</v>
      </c>
      <c r="AH50" s="103">
        <v>0</v>
      </c>
      <c r="AI50" s="100">
        <v>49</v>
      </c>
      <c r="AJ50" s="98">
        <v>38509191.700000003</v>
      </c>
      <c r="AK50" s="98">
        <v>28881893.57</v>
      </c>
      <c r="AL50" s="98">
        <v>11482088.49</v>
      </c>
      <c r="AM50" s="98">
        <v>8611566.3100000005</v>
      </c>
      <c r="AN50" s="194">
        <f t="shared" si="3"/>
        <v>0.23466446522182349</v>
      </c>
      <c r="AO50" s="100">
        <v>41</v>
      </c>
      <c r="AP50" s="98">
        <v>30752541.579999998</v>
      </c>
      <c r="AQ50" s="98">
        <v>23064405.989999998</v>
      </c>
      <c r="AR50" s="194">
        <f t="shared" si="4"/>
        <v>0.18739756420497888</v>
      </c>
      <c r="AS50" s="215"/>
      <c r="AT50" s="215"/>
      <c r="AU50" s="215"/>
      <c r="AV50" s="215"/>
      <c r="AW50" s="215"/>
    </row>
    <row r="51" spans="1:49" s="83" customFormat="1" ht="26.25" thickBot="1" x14ac:dyDescent="0.25">
      <c r="A51" s="165" t="s">
        <v>185</v>
      </c>
      <c r="B51" s="135">
        <f>SUM(B52:B54)</f>
        <v>13904482.958399998</v>
      </c>
      <c r="C51" s="146">
        <v>10</v>
      </c>
      <c r="D51" s="147">
        <v>3660935.08</v>
      </c>
      <c r="E51" s="147">
        <v>2745701.31</v>
      </c>
      <c r="F51" s="195">
        <f>D51/B51</f>
        <v>0.26329170893681814</v>
      </c>
      <c r="G51" s="146">
        <v>10</v>
      </c>
      <c r="H51" s="147">
        <v>3660935.08</v>
      </c>
      <c r="I51" s="147">
        <v>2745701.31</v>
      </c>
      <c r="J51" s="195">
        <f t="shared" si="0"/>
        <v>0.26329170893681814</v>
      </c>
      <c r="K51" s="146">
        <v>9</v>
      </c>
      <c r="L51" s="147">
        <v>2531274.2400000002</v>
      </c>
      <c r="M51" s="147">
        <v>1898455.68</v>
      </c>
      <c r="N51" s="146">
        <v>0</v>
      </c>
      <c r="O51" s="147">
        <v>0</v>
      </c>
      <c r="P51" s="147">
        <v>0</v>
      </c>
      <c r="Q51" s="195"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2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7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3"/>
        <v>0</v>
      </c>
      <c r="AO51" s="146">
        <v>0</v>
      </c>
      <c r="AP51" s="147">
        <v>0</v>
      </c>
      <c r="AQ51" s="147">
        <v>0</v>
      </c>
      <c r="AR51" s="195">
        <f t="shared" si="4"/>
        <v>0</v>
      </c>
      <c r="AS51" s="215"/>
      <c r="AT51" s="215"/>
      <c r="AU51" s="215"/>
      <c r="AV51" s="215"/>
      <c r="AW51" s="215"/>
    </row>
    <row r="52" spans="1:49" x14ac:dyDescent="0.2">
      <c r="A52" s="166" t="s">
        <v>61</v>
      </c>
      <c r="B52" s="175">
        <v>8041130.8919999991</v>
      </c>
      <c r="C52" s="140">
        <v>4</v>
      </c>
      <c r="D52" s="141">
        <v>3030195.58</v>
      </c>
      <c r="E52" s="141">
        <v>2272646.6850000001</v>
      </c>
      <c r="F52" s="194">
        <f t="shared" si="11"/>
        <v>0.37683699229603346</v>
      </c>
      <c r="G52" s="143">
        <v>4</v>
      </c>
      <c r="H52" s="141">
        <v>3030195.58</v>
      </c>
      <c r="I52" s="141">
        <v>2272646.6850000001</v>
      </c>
      <c r="J52" s="194">
        <f t="shared" si="0"/>
        <v>0.37683699229603346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2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7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3"/>
        <v>0</v>
      </c>
      <c r="AO52" s="143">
        <v>0</v>
      </c>
      <c r="AP52" s="141">
        <v>0</v>
      </c>
      <c r="AQ52" s="141">
        <v>0</v>
      </c>
      <c r="AR52" s="194">
        <f t="shared" si="4"/>
        <v>0</v>
      </c>
      <c r="AS52" s="215"/>
      <c r="AT52" s="215"/>
      <c r="AU52" s="215"/>
      <c r="AV52" s="215"/>
      <c r="AW52" s="215"/>
    </row>
    <row r="53" spans="1:49" ht="51" x14ac:dyDescent="0.2">
      <c r="A53" s="167" t="s">
        <v>62</v>
      </c>
      <c r="B53" s="176">
        <v>2928292.3631999996</v>
      </c>
      <c r="C53" s="76">
        <v>3</v>
      </c>
      <c r="D53" s="77">
        <v>421000</v>
      </c>
      <c r="E53" s="77">
        <v>315750</v>
      </c>
      <c r="F53" s="194">
        <f t="shared" si="11"/>
        <v>0.1437697974733427</v>
      </c>
      <c r="G53" s="79">
        <v>3</v>
      </c>
      <c r="H53" s="77">
        <v>421000</v>
      </c>
      <c r="I53" s="77">
        <v>315750</v>
      </c>
      <c r="J53" s="194">
        <f t="shared" si="0"/>
        <v>0.1437697974733427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2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7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3"/>
        <v>0</v>
      </c>
      <c r="AO53" s="79">
        <v>0</v>
      </c>
      <c r="AP53" s="77">
        <v>0</v>
      </c>
      <c r="AQ53" s="77">
        <v>0</v>
      </c>
      <c r="AR53" s="194">
        <f t="shared" si="4"/>
        <v>0</v>
      </c>
      <c r="AS53" s="215"/>
      <c r="AT53" s="215"/>
      <c r="AU53" s="215"/>
      <c r="AV53" s="215"/>
      <c r="AW53" s="215"/>
    </row>
    <row r="54" spans="1:49" ht="26.25" thickBot="1" x14ac:dyDescent="0.25">
      <c r="A54" s="169" t="s">
        <v>63</v>
      </c>
      <c r="B54" s="178">
        <v>2935059.7031999999</v>
      </c>
      <c r="C54" s="102">
        <v>3</v>
      </c>
      <c r="D54" s="98">
        <v>209739.5</v>
      </c>
      <c r="E54" s="98">
        <v>157304.625</v>
      </c>
      <c r="F54" s="194">
        <f t="shared" si="11"/>
        <v>7.1460045521843346E-2</v>
      </c>
      <c r="G54" s="100">
        <v>3</v>
      </c>
      <c r="H54" s="98">
        <v>209739.5</v>
      </c>
      <c r="I54" s="98">
        <v>157304.625</v>
      </c>
      <c r="J54" s="194">
        <f t="shared" si="0"/>
        <v>7.1460045521843346E-2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2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7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3"/>
        <v>0</v>
      </c>
      <c r="AO54" s="100">
        <v>0</v>
      </c>
      <c r="AP54" s="98">
        <v>0</v>
      </c>
      <c r="AQ54" s="98">
        <v>0</v>
      </c>
      <c r="AR54" s="194">
        <f t="shared" si="4"/>
        <v>0</v>
      </c>
      <c r="AS54" s="215"/>
      <c r="AT54" s="215"/>
      <c r="AU54" s="215"/>
      <c r="AV54" s="215"/>
      <c r="AW54" s="215"/>
    </row>
    <row r="55" spans="1:49" ht="13.5" thickBot="1" x14ac:dyDescent="0.25">
      <c r="A55" s="165" t="s">
        <v>186</v>
      </c>
      <c r="B55" s="135">
        <f>B56</f>
        <v>186468449.04362667</v>
      </c>
      <c r="C55" s="146">
        <v>102</v>
      </c>
      <c r="D55" s="147">
        <v>101164941.48999996</v>
      </c>
      <c r="E55" s="147">
        <v>75873706.117499977</v>
      </c>
      <c r="F55" s="195">
        <f t="shared" ref="F55" si="14">F56</f>
        <v>0.54253114673748981</v>
      </c>
      <c r="G55" s="146">
        <v>102</v>
      </c>
      <c r="H55" s="147">
        <v>101164941.48999996</v>
      </c>
      <c r="I55" s="147">
        <v>75873706.117499977</v>
      </c>
      <c r="J55" s="195">
        <f t="shared" ref="J55:AR55" si="15">J56</f>
        <v>0.54253114673748981</v>
      </c>
      <c r="K55" s="146">
        <v>1</v>
      </c>
      <c r="L55" s="147">
        <v>847113.07</v>
      </c>
      <c r="M55" s="147">
        <v>635334.80249999999</v>
      </c>
      <c r="N55" s="146">
        <v>82</v>
      </c>
      <c r="O55" s="147">
        <v>93723691.700000003</v>
      </c>
      <c r="P55" s="147">
        <v>70292768.499999985</v>
      </c>
      <c r="Q55" s="195">
        <v>0.50388266262078596</v>
      </c>
      <c r="R55" s="146">
        <v>0</v>
      </c>
      <c r="S55" s="147">
        <v>0</v>
      </c>
      <c r="T55" s="147">
        <v>0</v>
      </c>
      <c r="U55" s="146">
        <v>3</v>
      </c>
      <c r="V55" s="147">
        <v>131502.94</v>
      </c>
      <c r="W55" s="147">
        <v>98627.205000000002</v>
      </c>
      <c r="X55" s="146">
        <v>82</v>
      </c>
      <c r="Y55" s="147">
        <v>93592188.760000005</v>
      </c>
      <c r="Z55" s="147">
        <v>70194141.294999987</v>
      </c>
      <c r="AA55" s="195">
        <f t="shared" si="15"/>
        <v>0.50191970405729558</v>
      </c>
      <c r="AB55" s="146">
        <v>70</v>
      </c>
      <c r="AC55" s="146">
        <v>113</v>
      </c>
      <c r="AD55" s="147">
        <v>79127982.609999999</v>
      </c>
      <c r="AE55" s="147">
        <v>59345986.957499996</v>
      </c>
      <c r="AF55" s="195">
        <f t="shared" si="15"/>
        <v>0.42435051621782405</v>
      </c>
      <c r="AG55" s="146">
        <v>0</v>
      </c>
      <c r="AH55" s="146">
        <v>0</v>
      </c>
      <c r="AI55" s="146">
        <v>59</v>
      </c>
      <c r="AJ55" s="147">
        <v>69390307.939999998</v>
      </c>
      <c r="AK55" s="147">
        <v>52042730.57</v>
      </c>
      <c r="AL55" s="146">
        <v>0</v>
      </c>
      <c r="AM55" s="146">
        <v>0</v>
      </c>
      <c r="AN55" s="195">
        <f t="shared" si="15"/>
        <v>0.37212894886987158</v>
      </c>
      <c r="AO55" s="146">
        <v>59</v>
      </c>
      <c r="AP55" s="147">
        <v>69390307.939999998</v>
      </c>
      <c r="AQ55" s="147">
        <v>52042730.57</v>
      </c>
      <c r="AR55" s="195">
        <f t="shared" si="15"/>
        <v>0.37212894886987158</v>
      </c>
      <c r="AS55" s="215"/>
      <c r="AT55" s="215"/>
      <c r="AU55" s="215"/>
      <c r="AV55" s="215"/>
      <c r="AW55" s="215"/>
    </row>
    <row r="56" spans="1:49" ht="13.5" thickBot="1" x14ac:dyDescent="0.25">
      <c r="A56" s="173" t="s">
        <v>64</v>
      </c>
      <c r="B56" s="179">
        <v>186468449.04362667</v>
      </c>
      <c r="C56" s="160">
        <v>102</v>
      </c>
      <c r="D56" s="161">
        <v>101164941.48999996</v>
      </c>
      <c r="E56" s="161">
        <v>75873706.117499977</v>
      </c>
      <c r="F56" s="194">
        <f t="shared" si="11"/>
        <v>0.54253114673748981</v>
      </c>
      <c r="G56" s="217">
        <v>102</v>
      </c>
      <c r="H56" s="218">
        <v>101164941.48999996</v>
      </c>
      <c r="I56" s="218">
        <v>75873706.117499977</v>
      </c>
      <c r="J56" s="194">
        <f t="shared" si="0"/>
        <v>0.54253114673748981</v>
      </c>
      <c r="K56" s="162">
        <v>1</v>
      </c>
      <c r="L56" s="161">
        <v>847113.07</v>
      </c>
      <c r="M56" s="163">
        <v>635334.80249999999</v>
      </c>
      <c r="N56" s="162">
        <v>82</v>
      </c>
      <c r="O56" s="161">
        <v>93723691.700000003</v>
      </c>
      <c r="P56" s="161">
        <v>70292768.499999985</v>
      </c>
      <c r="Q56" s="194">
        <v>0.50388266262078596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82</v>
      </c>
      <c r="Y56" s="161">
        <v>93592188.760000005</v>
      </c>
      <c r="Z56" s="161">
        <v>70194141.294999987</v>
      </c>
      <c r="AA56" s="194">
        <f t="shared" si="2"/>
        <v>0.50191970405729558</v>
      </c>
      <c r="AB56" s="162">
        <v>70</v>
      </c>
      <c r="AC56" s="164">
        <v>113</v>
      </c>
      <c r="AD56" s="161">
        <v>79127982.609999999</v>
      </c>
      <c r="AE56" s="161">
        <v>59345986.957499996</v>
      </c>
      <c r="AF56" s="194">
        <f t="shared" si="7"/>
        <v>0.42435051621782405</v>
      </c>
      <c r="AG56" s="164">
        <v>0</v>
      </c>
      <c r="AH56" s="163">
        <v>0</v>
      </c>
      <c r="AI56" s="162">
        <v>59</v>
      </c>
      <c r="AJ56" s="161">
        <v>69390307.939999998</v>
      </c>
      <c r="AK56" s="161">
        <v>52042730.57</v>
      </c>
      <c r="AL56" s="161">
        <v>0</v>
      </c>
      <c r="AM56" s="161">
        <v>0</v>
      </c>
      <c r="AN56" s="194">
        <f t="shared" si="3"/>
        <v>0.37212894886987158</v>
      </c>
      <c r="AO56" s="162">
        <v>59</v>
      </c>
      <c r="AP56" s="161">
        <v>69390307.939999998</v>
      </c>
      <c r="AQ56" s="161">
        <v>52042730.57</v>
      </c>
      <c r="AR56" s="194">
        <f t="shared" si="4"/>
        <v>0.37212894886987158</v>
      </c>
      <c r="AS56" s="215"/>
      <c r="AT56" s="215"/>
      <c r="AU56" s="215"/>
      <c r="AV56" s="215"/>
      <c r="AW56" s="215"/>
    </row>
    <row r="57" spans="1:49" ht="13.5" thickBot="1" x14ac:dyDescent="0.25">
      <c r="A57" s="174" t="s">
        <v>65</v>
      </c>
      <c r="B57" s="135">
        <f>SUM(B6+B26+B37+B42+B46+B51+B55)</f>
        <v>3131054500.8991241</v>
      </c>
      <c r="C57" s="136">
        <f>SUM(C6+C26+C37+C42+C46+C51+C55)</f>
        <v>9599</v>
      </c>
      <c r="D57" s="137">
        <f>SUM(D6+D26+D37+D42+D46+D51+D55)</f>
        <v>3249918991.9900002</v>
      </c>
      <c r="E57" s="137">
        <f>SUM(E6+E26+E37+E42+E46+E51+E55)</f>
        <v>2424041000.4984999</v>
      </c>
      <c r="F57" s="195">
        <f>D57/B57</f>
        <v>1.03796308593694</v>
      </c>
      <c r="G57" s="136">
        <f>SUM(G6+G26+G37+G42+G46+G51+G55)</f>
        <v>8790</v>
      </c>
      <c r="H57" s="138">
        <f>SUM(H6+H26+H37+H42+H46+H51+H55)</f>
        <v>2490498016.8199997</v>
      </c>
      <c r="I57" s="138">
        <f>SUM(I6+I26+I37+I42+I46+I51+I55)</f>
        <v>1854027624.1360002</v>
      </c>
      <c r="J57" s="195">
        <f t="shared" si="0"/>
        <v>0.79541828994187735</v>
      </c>
      <c r="K57" s="136">
        <f t="shared" ref="K57:P57" si="16">SUM(K6+K26+K37+K42+K46+K51+K55)</f>
        <v>1594</v>
      </c>
      <c r="L57" s="138">
        <f t="shared" si="16"/>
        <v>766522845.22000003</v>
      </c>
      <c r="M57" s="138">
        <f t="shared" si="16"/>
        <v>579674246.41149998</v>
      </c>
      <c r="N57" s="136">
        <f t="shared" si="16"/>
        <v>6992</v>
      </c>
      <c r="O57" s="138">
        <f t="shared" si="16"/>
        <v>1808931255.0999999</v>
      </c>
      <c r="P57" s="138">
        <f t="shared" si="16"/>
        <v>1332350872.1599998</v>
      </c>
      <c r="Q57" s="195">
        <f t="shared" si="8"/>
        <v>0.57773866746188585</v>
      </c>
      <c r="R57" s="136">
        <f t="shared" ref="R57:Z57" si="17">SUM(R6+R26+R37+R42+R46+R51+R55)</f>
        <v>146</v>
      </c>
      <c r="S57" s="138">
        <f t="shared" si="17"/>
        <v>223503574.32000002</v>
      </c>
      <c r="T57" s="138">
        <f t="shared" si="17"/>
        <v>168189327.38999999</v>
      </c>
      <c r="U57" s="136">
        <f t="shared" si="17"/>
        <v>365</v>
      </c>
      <c r="V57" s="138">
        <f t="shared" si="17"/>
        <v>6972226.4000000013</v>
      </c>
      <c r="W57" s="138">
        <f t="shared" si="17"/>
        <v>5605335.1509999996</v>
      </c>
      <c r="X57" s="136">
        <f t="shared" si="17"/>
        <v>6846</v>
      </c>
      <c r="Y57" s="138">
        <f t="shared" si="17"/>
        <v>1578455454.3799999</v>
      </c>
      <c r="Z57" s="138">
        <f t="shared" si="17"/>
        <v>1158556209.6259999</v>
      </c>
      <c r="AA57" s="195">
        <f t="shared" si="2"/>
        <v>0.50412902551735372</v>
      </c>
      <c r="AB57" s="136">
        <f>SUM(AB6+AB26+AB37+AB42+AB46+AB51+AB55)</f>
        <v>5021</v>
      </c>
      <c r="AC57" s="136">
        <f>SUM(AC6+AC26+AC37+AC42+AC46+AC51+AC55)</f>
        <v>5274</v>
      </c>
      <c r="AD57" s="138">
        <f>SUM(AD6+AD26+AD37+AD42+AD46+AD51+AD55)</f>
        <v>817690456.43000007</v>
      </c>
      <c r="AE57" s="214">
        <f>SUM(AE6+AE26+AE37+AE42+AE46+AE51+AE55)</f>
        <v>585440645.77099991</v>
      </c>
      <c r="AF57" s="195">
        <f t="shared" si="7"/>
        <v>0.26115497388984743</v>
      </c>
      <c r="AG57" s="136">
        <f t="shared" ref="AG57:AM57" si="18">SUM(AG6+AG26+AG37+AG42+AG46+AG51+AG55)</f>
        <v>36</v>
      </c>
      <c r="AH57" s="138">
        <f t="shared" si="18"/>
        <v>6406004.1399999997</v>
      </c>
      <c r="AI57" s="136">
        <f t="shared" si="18"/>
        <v>6222</v>
      </c>
      <c r="AJ57" s="137">
        <f t="shared" si="18"/>
        <v>1131423749.4000001</v>
      </c>
      <c r="AK57" s="137">
        <f t="shared" si="18"/>
        <v>819213787.66000021</v>
      </c>
      <c r="AL57" s="137">
        <f t="shared" si="18"/>
        <v>415797116.63999999</v>
      </c>
      <c r="AM57" s="137">
        <f t="shared" si="18"/>
        <v>321553427.22099996</v>
      </c>
      <c r="AN57" s="195">
        <f t="shared" si="3"/>
        <v>0.36135549511357806</v>
      </c>
      <c r="AO57" s="136">
        <f>SUM(AO6+AO26+AO37+AO42+AO46+AO51+AO55)</f>
        <v>5514</v>
      </c>
      <c r="AP57" s="138">
        <f>SUM(AP6+AP26+AP37+AP42+AP46+AP51+AP55)</f>
        <v>915386073.25</v>
      </c>
      <c r="AQ57" s="138">
        <f>SUM(AQ6+AQ26+AQ37+AQ42+AQ46+AQ51+AQ55)</f>
        <v>652528179.08300006</v>
      </c>
      <c r="AR57" s="195">
        <f t="shared" si="4"/>
        <v>0.29235711897928784</v>
      </c>
      <c r="AS57" s="215"/>
      <c r="AT57" s="215"/>
      <c r="AU57" s="215"/>
      <c r="AV57" s="215"/>
      <c r="AW57" s="215"/>
    </row>
    <row r="58" spans="1:49" ht="21" customHeight="1" x14ac:dyDescent="0.2">
      <c r="A58" s="63" t="s">
        <v>170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219"/>
      <c r="AK58" s="219"/>
      <c r="AL58" s="219"/>
      <c r="AM58" s="219"/>
      <c r="AN58" s="81"/>
      <c r="AO58" s="81"/>
      <c r="AP58" s="87"/>
      <c r="AQ58" s="87"/>
      <c r="AR58" s="81"/>
      <c r="AS58" s="215"/>
      <c r="AT58" s="215"/>
      <c r="AU58" s="215"/>
      <c r="AV58" s="215"/>
      <c r="AW58" s="215"/>
    </row>
    <row r="59" spans="1:49" ht="15.75" customHeight="1" x14ac:dyDescent="0.2">
      <c r="A59" s="63" t="s">
        <v>169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215"/>
      <c r="AT59" s="215"/>
      <c r="AU59" s="215"/>
      <c r="AV59" s="215"/>
      <c r="AW59" s="215"/>
    </row>
    <row r="60" spans="1:49" ht="12" customHeight="1" x14ac:dyDescent="0.2">
      <c r="A60" s="63" t="s">
        <v>223</v>
      </c>
      <c r="B60" s="84"/>
      <c r="F60" s="88"/>
      <c r="G60" s="66"/>
      <c r="H60" s="66"/>
      <c r="I60" s="66"/>
      <c r="J60" s="66"/>
      <c r="K60" s="63"/>
      <c r="L60" s="67"/>
      <c r="Y60" s="87"/>
      <c r="Z60" s="8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215"/>
      <c r="AT60" s="215"/>
      <c r="AU60" s="215"/>
      <c r="AV60" s="215"/>
      <c r="AW60" s="215"/>
    </row>
    <row r="61" spans="1:49" ht="15" customHeight="1" x14ac:dyDescent="0.2">
      <c r="A61" s="63" t="s">
        <v>222</v>
      </c>
      <c r="B61" s="84"/>
      <c r="F61" s="88"/>
      <c r="G61" s="66"/>
      <c r="H61" s="66"/>
      <c r="I61" s="66"/>
      <c r="J61" s="66"/>
      <c r="K61" s="63"/>
      <c r="L61" s="67"/>
      <c r="M61" s="67"/>
      <c r="Y61" s="87"/>
      <c r="Z61" s="8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49" ht="12.75" customHeight="1" x14ac:dyDescent="0.2">
      <c r="A62" s="63" t="s">
        <v>220</v>
      </c>
      <c r="B62" s="84"/>
      <c r="F62" s="88"/>
      <c r="G62" s="66"/>
      <c r="H62" s="66"/>
      <c r="I62" s="66"/>
      <c r="J62" s="66"/>
      <c r="K62" s="63"/>
      <c r="L62" s="67"/>
      <c r="Y62" s="87"/>
      <c r="Z62" s="8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49" ht="24.75" customHeight="1" x14ac:dyDescent="0.2">
      <c r="A63" s="63"/>
      <c r="B63" s="84"/>
      <c r="D63" s="88"/>
      <c r="E63" s="88"/>
      <c r="F63" s="88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I63" s="87"/>
      <c r="AJ63" s="213"/>
      <c r="AK63" s="213"/>
      <c r="AL63" s="213"/>
      <c r="AM63" s="213"/>
      <c r="AN63" s="81"/>
      <c r="AO63" s="81"/>
      <c r="AP63" s="87"/>
      <c r="AQ63" s="87"/>
      <c r="AR63" s="81"/>
    </row>
    <row r="64" spans="1:49" ht="26.25" customHeight="1" x14ac:dyDescent="0.2">
      <c r="A64" s="63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</row>
    <row r="65" spans="1:44" x14ac:dyDescent="0.2">
      <c r="A65" s="63"/>
      <c r="B65" s="84"/>
      <c r="C65" s="85"/>
      <c r="D65" s="65"/>
      <c r="F65" s="85"/>
      <c r="G65" s="66"/>
      <c r="H65" s="66"/>
      <c r="I65" s="66"/>
      <c r="J65" s="66"/>
      <c r="K65" s="63"/>
      <c r="L65" s="67"/>
      <c r="M65" s="63"/>
      <c r="S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1:44" x14ac:dyDescent="0.2">
      <c r="B66" s="84"/>
      <c r="C66" s="85"/>
      <c r="D66" s="65"/>
      <c r="F66" s="85"/>
      <c r="G66" s="66"/>
      <c r="H66" s="66"/>
      <c r="I66" s="66"/>
      <c r="J66" s="66"/>
      <c r="K66" s="63"/>
      <c r="L66" s="67"/>
      <c r="M66" s="63"/>
      <c r="S66" s="63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1:44" x14ac:dyDescent="0.2">
      <c r="F67" s="88"/>
      <c r="G67" s="66"/>
      <c r="H67" s="66"/>
      <c r="I67" s="66"/>
      <c r="J67" s="66"/>
      <c r="K67" s="63"/>
      <c r="L67" s="67"/>
      <c r="R67" s="67"/>
      <c r="S67" s="6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1:44" x14ac:dyDescent="0.2">
      <c r="B68" s="84"/>
      <c r="F68" s="88"/>
      <c r="G68" s="66"/>
      <c r="H68" s="66"/>
      <c r="I68" s="66"/>
      <c r="J68" s="66"/>
      <c r="K68" s="63"/>
      <c r="L68" s="63"/>
      <c r="S68" s="67"/>
      <c r="T68" s="67"/>
      <c r="U68" s="6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4" x14ac:dyDescent="0.2">
      <c r="B69" s="84"/>
      <c r="F69" s="88"/>
      <c r="G69" s="66"/>
      <c r="H69" s="66"/>
      <c r="I69" s="66"/>
      <c r="J69" s="66"/>
      <c r="K69" s="63"/>
      <c r="L69" s="63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4" x14ac:dyDescent="0.2">
      <c r="B70" s="8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</row>
    <row r="71" spans="1:44" x14ac:dyDescent="0.2">
      <c r="B71" s="84"/>
      <c r="F71" s="88"/>
      <c r="G71" s="66"/>
      <c r="H71" s="66"/>
      <c r="I71" s="66"/>
      <c r="J71" s="66"/>
      <c r="S71" s="87"/>
      <c r="T71" s="87"/>
      <c r="U71" s="8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4" x14ac:dyDescent="0.2">
      <c r="B72" s="84"/>
      <c r="F72" s="88"/>
      <c r="G72" s="66"/>
      <c r="H72" s="66"/>
      <c r="I72" s="66"/>
      <c r="J72" s="66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1:44" x14ac:dyDescent="0.2">
      <c r="B74" s="84"/>
      <c r="F74" s="88"/>
      <c r="G74" s="66"/>
      <c r="H74" s="66"/>
      <c r="I74" s="66"/>
      <c r="J74" s="66"/>
      <c r="X74" s="207"/>
      <c r="Y74" s="207"/>
      <c r="Z74" s="20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4" x14ac:dyDescent="0.2">
      <c r="B75" s="84"/>
      <c r="F75" s="88"/>
      <c r="G75" s="66"/>
      <c r="H75" s="66"/>
      <c r="I75" s="66"/>
      <c r="J75" s="66"/>
      <c r="S75" s="207"/>
      <c r="T75" s="207"/>
      <c r="U75" s="207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4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4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ht="18" x14ac:dyDescent="0.25">
      <c r="B81" s="84"/>
      <c r="F81" s="88"/>
      <c r="G81" s="66"/>
      <c r="H81" s="66"/>
      <c r="I81" s="66"/>
      <c r="J81" s="66"/>
      <c r="P81" s="208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</row>
    <row r="83" spans="2:44" x14ac:dyDescent="0.2">
      <c r="B83" s="84"/>
    </row>
    <row r="84" spans="2:44" x14ac:dyDescent="0.2">
      <c r="B84" s="84"/>
    </row>
    <row r="85" spans="2:44" x14ac:dyDescent="0.2">
      <c r="B85" s="84"/>
      <c r="P85" s="67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</row>
    <row r="90" spans="2:44" x14ac:dyDescent="0.2">
      <c r="B90" s="84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AJ1241" s="81"/>
      <c r="AK1241" s="81"/>
      <c r="AL1241" s="81"/>
      <c r="AM1241" s="81"/>
      <c r="AN1241" s="81"/>
      <c r="AO1241" s="81"/>
      <c r="AP1241" s="87"/>
      <c r="AQ1241" s="87"/>
      <c r="AR1241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A57 AA55 AA6:AA54 AA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showGridLines="0" zoomScale="90" zoomScaleNormal="90" workbookViewId="0">
      <selection activeCell="O30" sqref="O30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7" t="s">
        <v>67</v>
      </c>
      <c r="B1" s="247" t="s">
        <v>68</v>
      </c>
      <c r="C1" s="247"/>
      <c r="D1" s="247" t="s">
        <v>201</v>
      </c>
      <c r="E1" s="247" t="s">
        <v>69</v>
      </c>
      <c r="F1" s="251" t="s">
        <v>70</v>
      </c>
      <c r="G1" s="252"/>
      <c r="H1" s="253"/>
      <c r="I1" s="254" t="s">
        <v>202</v>
      </c>
      <c r="J1" s="255"/>
      <c r="K1" s="256"/>
      <c r="L1" s="241" t="s">
        <v>203</v>
      </c>
      <c r="M1" s="242"/>
      <c r="N1" s="243"/>
      <c r="O1" s="244" t="s">
        <v>71</v>
      </c>
    </row>
    <row r="2" spans="1:15" ht="30.75" customHeight="1" thickBot="1" x14ac:dyDescent="0.25">
      <c r="A2" s="248"/>
      <c r="B2" s="249"/>
      <c r="C2" s="248"/>
      <c r="D2" s="250"/>
      <c r="E2" s="248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45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- 31 marca 2020 r'!Z7</f>
        <v>6135577.9800000004</v>
      </c>
      <c r="G3" s="16">
        <f>F3/'Dane - 31 marca 2020 r'!$B$3</f>
        <v>1382634.3023255817</v>
      </c>
      <c r="H3" s="17">
        <f>G3/E3</f>
        <v>0.93374549368935911</v>
      </c>
      <c r="I3" s="16">
        <f>'Dane - 31 marca 2020 r'!AK7</f>
        <v>382500</v>
      </c>
      <c r="J3" s="16">
        <f>I3/'Dane - 31 marca 2020 r'!$B$3</f>
        <v>86195.240670632775</v>
      </c>
      <c r="K3" s="17">
        <f>J3/E3</f>
        <v>5.8210922019147709E-2</v>
      </c>
      <c r="L3" s="16">
        <f>'Dane - 31 marca 2020 r'!AQ7</f>
        <v>0</v>
      </c>
      <c r="M3" s="16">
        <f>L3/'Dane - 31 marca 2020 r'!$B$3</f>
        <v>0</v>
      </c>
      <c r="N3" s="17">
        <f>M3/E3</f>
        <v>0</v>
      </c>
      <c r="O3" s="19">
        <f>'Dane - 31 marca 2020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- 31 marca 2020 r'!Z8</f>
        <v>11333094.9575</v>
      </c>
      <c r="G4" s="22">
        <f>F4/'Dane - 31 marca 2020 r'!$B$3</f>
        <v>2553879.3396205157</v>
      </c>
      <c r="H4" s="18">
        <f t="shared" ref="H4:H53" si="0">G4/E4</f>
        <v>0.71029880117383282</v>
      </c>
      <c r="I4" s="22">
        <f>'Dane - 31 marca 2020 r'!AK8</f>
        <v>9044579.8599999994</v>
      </c>
      <c r="J4" s="22">
        <f>I4/'Dane - 31 marca 2020 r'!$B$3</f>
        <v>2038169.2491436813</v>
      </c>
      <c r="K4" s="18">
        <f>J4/E4</f>
        <v>0.56686670814731788</v>
      </c>
      <c r="L4" s="22">
        <f>'Dane - 31 marca 2020 r'!AQ8</f>
        <v>5029816.83</v>
      </c>
      <c r="M4" s="22">
        <f>L4/'Dane - 31 marca 2020 r'!$B$3</f>
        <v>1133454.3063818282</v>
      </c>
      <c r="N4" s="18">
        <f t="shared" ref="N4:N53" si="1">M4/E4</f>
        <v>0.31524247152880774</v>
      </c>
      <c r="O4" s="23">
        <f>'Dane - 31 marca 2020 r'!X8</f>
        <v>272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- 31 marca 2020 r'!Z9</f>
        <v>0</v>
      </c>
      <c r="G5" s="22">
        <f>F5/'Dane - 31 marca 2020 r'!$B$3</f>
        <v>0</v>
      </c>
      <c r="H5" s="18">
        <f t="shared" si="0"/>
        <v>0</v>
      </c>
      <c r="I5" s="22">
        <f>'Dane - 31 marca 2020 r'!AK9</f>
        <v>0</v>
      </c>
      <c r="J5" s="22">
        <f>I5/'Dane - 31 marca 2020 r'!$B$3</f>
        <v>0</v>
      </c>
      <c r="K5" s="18">
        <f>J5/E5</f>
        <v>0</v>
      </c>
      <c r="L5" s="22">
        <f>'Dane - 31 marca 2020 r'!AQ9</f>
        <v>0</v>
      </c>
      <c r="M5" s="22">
        <f>L5/'Dane - 31 marca 2020 r'!$B$3</f>
        <v>0</v>
      </c>
      <c r="N5" s="18">
        <f t="shared" si="1"/>
        <v>0</v>
      </c>
      <c r="O5" s="23">
        <f>'Dane - 31 marca 2020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81065878.784999996</v>
      </c>
      <c r="G6" s="46">
        <f t="shared" si="2"/>
        <v>18267955.377906974</v>
      </c>
      <c r="H6" s="47">
        <f t="shared" si="0"/>
        <v>0.62265323450388677</v>
      </c>
      <c r="I6" s="46">
        <f t="shared" si="2"/>
        <v>61685500.670000002</v>
      </c>
      <c r="J6" s="46">
        <f t="shared" si="2"/>
        <v>13900644.643500995</v>
      </c>
      <c r="K6" s="47">
        <f>J6/E6</f>
        <v>0.47379584468618785</v>
      </c>
      <c r="L6" s="46">
        <f t="shared" si="2"/>
        <v>41263646.759999998</v>
      </c>
      <c r="M6" s="46">
        <f t="shared" si="2"/>
        <v>9298640.4272579774</v>
      </c>
      <c r="N6" s="47">
        <f t="shared" si="1"/>
        <v>0.31693905632827013</v>
      </c>
      <c r="O6" s="48">
        <f>SUM(O7:O9)</f>
        <v>25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- 31 marca 2020 r'!Z11</f>
        <v>60285206.392499998</v>
      </c>
      <c r="G7" s="22">
        <f>F7/'Dane - 31 marca 2020 r'!$B$3</f>
        <v>13585092.480732828</v>
      </c>
      <c r="H7" s="18">
        <f t="shared" si="0"/>
        <v>0.92026273886161658</v>
      </c>
      <c r="I7" s="22">
        <f>'Dane - 31 marca 2020 r'!AK11</f>
        <v>40890879.850000001</v>
      </c>
      <c r="J7" s="22">
        <f>I7/'Dane - 31 marca 2020 r'!$B$3</f>
        <v>9214638.5095547158</v>
      </c>
      <c r="K7" s="18">
        <f>J7/E7</f>
        <v>0.6242054284466021</v>
      </c>
      <c r="L7" s="22">
        <f>'Dane - 31 marca 2020 r'!AQ11</f>
        <v>27030324.739999998</v>
      </c>
      <c r="M7" s="22">
        <f>L7/'Dane - 31 marca 2020 r'!$B$3</f>
        <v>6091203.5199206779</v>
      </c>
      <c r="N7" s="18">
        <f t="shared" si="1"/>
        <v>0.41262197089609665</v>
      </c>
      <c r="O7" s="23">
        <f>'Dane - 31 marca 2020 r'!X11</f>
        <v>13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- 31 marca 2020 r'!Z12</f>
        <v>20580945.9725</v>
      </c>
      <c r="G8" s="22">
        <f>F8/'Dane - 31 marca 2020 r'!$B$3</f>
        <v>4637855.1407292234</v>
      </c>
      <c r="H8" s="18">
        <f t="shared" si="0"/>
        <v>0.39448606766840083</v>
      </c>
      <c r="I8" s="22">
        <f>'Dane - 31 marca 2020 r'!AK12</f>
        <v>20595817.810000002</v>
      </c>
      <c r="J8" s="22">
        <f>I8/'Dane - 31 marca 2020 r'!$B$3</f>
        <v>4641206.4652064191</v>
      </c>
      <c r="K8" s="18">
        <f t="shared" ref="K8:K53" si="3">J8/E8</f>
        <v>0.39477112418145999</v>
      </c>
      <c r="L8" s="22">
        <f>'Dane - 31 marca 2020 r'!AQ12</f>
        <v>14034519.01</v>
      </c>
      <c r="M8" s="22">
        <f>L8/'Dane - 31 marca 2020 r'!$B$3</f>
        <v>3162637.2385974401</v>
      </c>
      <c r="N8" s="18">
        <f t="shared" si="1"/>
        <v>0.26900717893482712</v>
      </c>
      <c r="O8" s="23">
        <f>'Dane - 31 marca 2020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- 31 marca 2020 r'!Z13</f>
        <v>199726.41999999998</v>
      </c>
      <c r="G9" s="22">
        <f>F9/'Dane - 31 marca 2020 r'!$B$3</f>
        <v>45007.75644492518</v>
      </c>
      <c r="H9" s="18">
        <f t="shared" si="0"/>
        <v>1.5960197320895455E-2</v>
      </c>
      <c r="I9" s="22">
        <f>'Dane - 31 marca 2020 r'!AK13</f>
        <v>198803.00999999998</v>
      </c>
      <c r="J9" s="22">
        <f>I9/'Dane - 31 marca 2020 r'!$B$3</f>
        <v>44799.668739859379</v>
      </c>
      <c r="K9" s="18">
        <f t="shared" si="3"/>
        <v>1.5886407354560064E-2</v>
      </c>
      <c r="L9" s="22">
        <f>'Dane - 31 marca 2020 r'!AQ13</f>
        <v>198803.01</v>
      </c>
      <c r="M9" s="22">
        <f>L9/'Dane - 31 marca 2020 r'!$B$3</f>
        <v>44799.668739859386</v>
      </c>
      <c r="N9" s="18">
        <f t="shared" si="1"/>
        <v>1.5886407354560067E-2</v>
      </c>
      <c r="O9" s="23">
        <f>'Dane - 31 marca 2020 r'!X13</f>
        <v>6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- 31 marca 2020 r'!Z14</f>
        <v>12101153.34</v>
      </c>
      <c r="G10" s="22">
        <f>F10/'Dane - 31 marca 2020 r'!$B$3</f>
        <v>2726959.0183883179</v>
      </c>
      <c r="H10" s="18">
        <f t="shared" si="0"/>
        <v>0.48350337205466631</v>
      </c>
      <c r="I10" s="22">
        <f>'Dane - 31 marca 2020 r'!AK14</f>
        <v>11250551.350000001</v>
      </c>
      <c r="J10" s="22">
        <f>I10/'Dane - 31 marca 2020 r'!$B$3</f>
        <v>2535278.3824589872</v>
      </c>
      <c r="K10" s="18">
        <f t="shared" si="3"/>
        <v>0.44951744369840196</v>
      </c>
      <c r="L10" s="22">
        <f>'Dane - 31 marca 2020 r'!AQ14</f>
        <v>10404068.640000001</v>
      </c>
      <c r="M10" s="22">
        <f>L10/'Dane - 31 marca 2020 r'!$B$3</f>
        <v>2344526.0140616554</v>
      </c>
      <c r="N10" s="18">
        <f t="shared" si="1"/>
        <v>0.41569610178398148</v>
      </c>
      <c r="O10" s="23">
        <f>'Dane - 31 marca 2020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- 31 marca 2020 r'!Z15</f>
        <v>27490381</v>
      </c>
      <c r="G11" s="22">
        <f>F11/'Dane - 31 marca 2020 r'!$B$3</f>
        <v>6194875.833784028</v>
      </c>
      <c r="H11" s="18">
        <f t="shared" si="0"/>
        <v>0.84281307307288567</v>
      </c>
      <c r="I11" s="22">
        <f>'Dane - 31 marca 2020 r'!AK15</f>
        <v>26835697.870000001</v>
      </c>
      <c r="J11" s="22">
        <f>I11/'Dane - 31 marca 2020 r'!$B$3</f>
        <v>6047344.9319451964</v>
      </c>
      <c r="K11" s="18">
        <f t="shared" si="3"/>
        <v>0.82274148873637631</v>
      </c>
      <c r="L11" s="22">
        <f>'Dane - 31 marca 2020 r'!AQ15</f>
        <v>26835697.870000001</v>
      </c>
      <c r="M11" s="22">
        <f>L11/'Dane - 31 marca 2020 r'!$B$3</f>
        <v>6047344.9319451964</v>
      </c>
      <c r="N11" s="18">
        <f t="shared" si="1"/>
        <v>0.82274148873637631</v>
      </c>
      <c r="O11" s="23">
        <f>'Dane - 31 marca 2020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- 31 marca 2020 r'!Z16</f>
        <v>225000</v>
      </c>
      <c r="G12" s="22">
        <f>F12/'Dane - 31 marca 2020 r'!$B$3</f>
        <v>50703.08274743105</v>
      </c>
      <c r="H12" s="18">
        <f t="shared" si="0"/>
        <v>7.1919266308412833E-2</v>
      </c>
      <c r="I12" s="22">
        <f>'Dane - 31 marca 2020 r'!AK16</f>
        <v>0</v>
      </c>
      <c r="J12" s="22">
        <f>I12/'Dane - 31 marca 2020 r'!$B$3</f>
        <v>0</v>
      </c>
      <c r="K12" s="18">
        <f t="shared" si="3"/>
        <v>0</v>
      </c>
      <c r="L12" s="22">
        <f>'Dane - 31 marca 2020 r'!AQ16</f>
        <v>0</v>
      </c>
      <c r="M12" s="22">
        <f>L12/'Dane - 31 marca 2020 r'!$B$3</f>
        <v>0</v>
      </c>
      <c r="N12" s="18">
        <f t="shared" si="1"/>
        <v>0</v>
      </c>
      <c r="O12" s="23">
        <f>'Dane - 31 marca 2020 r'!X16</f>
        <v>1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- 31 marca 2020 r'!Z17</f>
        <v>17449234.48</v>
      </c>
      <c r="G13" s="22">
        <f>F13/'Dane - 31 marca 2020 r'!$B$3</f>
        <v>3932133.24319452</v>
      </c>
      <c r="H13" s="18">
        <f t="shared" si="0"/>
        <v>0.25281330416399495</v>
      </c>
      <c r="I13" s="22">
        <f>'Dane - 31 marca 2020 r'!AK17</f>
        <v>13886132.82</v>
      </c>
      <c r="J13" s="22">
        <f>I13/'Dane - 31 marca 2020 r'!$B$3</f>
        <v>3129198.8507301244</v>
      </c>
      <c r="K13" s="18">
        <f t="shared" si="3"/>
        <v>0.20118929138742894</v>
      </c>
      <c r="L13" s="22">
        <f>'Dane - 31 marca 2020 r'!AQ17</f>
        <v>7907863.0999999996</v>
      </c>
      <c r="M13" s="22">
        <f>L13/'Dane - 31 marca 2020 r'!$B$3</f>
        <v>1782013.4982873625</v>
      </c>
      <c r="N13" s="18">
        <f t="shared" si="1"/>
        <v>0.11457310642933899</v>
      </c>
      <c r="O13" s="23">
        <f>'Dane - 31 marca 2020 r'!X17</f>
        <v>111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- 31 marca 2020 r'!Z18</f>
        <v>14566205.0075</v>
      </c>
      <c r="G14" s="22">
        <f>F14/'Dane - 31 marca 2020 r'!$B$3</f>
        <v>3282451.1013836311</v>
      </c>
      <c r="H14" s="18">
        <f t="shared" si="0"/>
        <v>0.52118919304795996</v>
      </c>
      <c r="I14" s="22">
        <f>'Dane - 31 marca 2020 r'!AK18</f>
        <v>10977725.91</v>
      </c>
      <c r="J14" s="22">
        <f>I14/'Dane - 31 marca 2020 r'!$B$3</f>
        <v>2473797.9786371011</v>
      </c>
      <c r="K14" s="18">
        <f t="shared" si="3"/>
        <v>0.39279085428144461</v>
      </c>
      <c r="L14" s="22">
        <f>'Dane - 31 marca 2020 r'!AQ18</f>
        <v>6857932.0499999998</v>
      </c>
      <c r="M14" s="22">
        <f>L14/'Dane - 31 marca 2020 r'!$B$3</f>
        <v>1545414.6498107086</v>
      </c>
      <c r="N14" s="18">
        <f t="shared" si="1"/>
        <v>0.24538169477066121</v>
      </c>
      <c r="O14" s="23">
        <f>'Dane - 31 marca 2020 r'!X18</f>
        <v>207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- 31 marca 2020 r'!Z19</f>
        <v>75439000</v>
      </c>
      <c r="G15" s="22">
        <f>F15/'Dane - 31 marca 2020 r'!$B$3</f>
        <v>16999954.930593114</v>
      </c>
      <c r="H15" s="18">
        <f t="shared" si="0"/>
        <v>0.96810677281281976</v>
      </c>
      <c r="I15" s="22">
        <f>'Dane - 31 marca 2020 r'!AK19</f>
        <v>75439000</v>
      </c>
      <c r="J15" s="22">
        <f>I15/'Dane - 31 marca 2020 r'!$B$3</f>
        <v>16999954.930593114</v>
      </c>
      <c r="K15" s="18">
        <f t="shared" si="3"/>
        <v>0.96810677281281976</v>
      </c>
      <c r="L15" s="22">
        <f>'Dane - 31 marca 2020 r'!AQ19</f>
        <v>75439000</v>
      </c>
      <c r="M15" s="22">
        <f>L15/'Dane - 31 marca 2020 r'!$B$3</f>
        <v>16999954.930593114</v>
      </c>
      <c r="N15" s="18">
        <f t="shared" si="1"/>
        <v>0.96810677281281976</v>
      </c>
      <c r="O15" s="23">
        <f>'Dane - 31 marca 2020 r'!X19</f>
        <v>2645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- 31 marca 2020 r'!Z20</f>
        <v>36641057.807500005</v>
      </c>
      <c r="G16" s="22">
        <f>F16/'Dane - 31 marca 2020 r'!$B$3</f>
        <v>8256953.7154092314</v>
      </c>
      <c r="H16" s="18">
        <f t="shared" si="0"/>
        <v>0.45530486437326889</v>
      </c>
      <c r="I16" s="22">
        <f>'Dane - 31 marca 2020 r'!AK20</f>
        <v>29173903.160000004</v>
      </c>
      <c r="J16" s="22">
        <f>I16/'Dane - 31 marca 2020 r'!$B$3</f>
        <v>6574252.5599423125</v>
      </c>
      <c r="K16" s="18">
        <f t="shared" si="3"/>
        <v>0.36251737303238557</v>
      </c>
      <c r="L16" s="22">
        <f>'Dane - 31 marca 2020 r'!AQ20</f>
        <v>17664972.690000001</v>
      </c>
      <c r="M16" s="22">
        <f>L16/'Dane - 31 marca 2020 r'!$B$3</f>
        <v>3980749.2090319097</v>
      </c>
      <c r="N16" s="18">
        <f t="shared" si="1"/>
        <v>0.21950643556834351</v>
      </c>
      <c r="O16" s="23">
        <f>'Dane - 31 marca 2020 r'!X20</f>
        <v>232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- 31 marca 2020 r'!Z21</f>
        <v>34441279.799999997</v>
      </c>
      <c r="G17" s="22">
        <f>F17/'Dane - 31 marca 2020 r'!$B$3</f>
        <v>7761240.2650081124</v>
      </c>
      <c r="H17" s="18">
        <f t="shared" si="0"/>
        <v>0.14836301581855413</v>
      </c>
      <c r="I17" s="22">
        <f>'Dane - 31 marca 2020 r'!AK21</f>
        <v>63956.1</v>
      </c>
      <c r="J17" s="22">
        <f>I17/'Dane - 31 marca 2020 r'!$B$3</f>
        <v>14412.317468902109</v>
      </c>
      <c r="K17" s="18">
        <f t="shared" si="3"/>
        <v>2.7550427658594234E-4</v>
      </c>
      <c r="L17" s="22">
        <f>'Dane - 31 marca 2020 r'!AQ21</f>
        <v>63956.1</v>
      </c>
      <c r="M17" s="22">
        <f>L17/'Dane - 31 marca 2020 r'!$B$3</f>
        <v>14412.317468902109</v>
      </c>
      <c r="N17" s="18">
        <f t="shared" si="1"/>
        <v>2.7550427658594234E-4</v>
      </c>
      <c r="O17" s="23">
        <f>'Dane - 31 marca 2020 r'!X21</f>
        <v>2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- 31 marca 2020 r'!Z22</f>
        <v>2999250</v>
      </c>
      <c r="G18" s="22">
        <f>F18/'Dane - 31 marca 2020 r'!$B$3</f>
        <v>675872.09302325582</v>
      </c>
      <c r="H18" s="18">
        <f t="shared" si="0"/>
        <v>0.12504571563797517</v>
      </c>
      <c r="I18" s="22">
        <f>'Dane - 31 marca 2020 r'!AK22</f>
        <v>2543513.94</v>
      </c>
      <c r="J18" s="22">
        <f>I18/'Dane - 31 marca 2020 r'!$B$3</f>
        <v>573173.32341806381</v>
      </c>
      <c r="K18" s="18">
        <f t="shared" si="3"/>
        <v>0.10604501820870746</v>
      </c>
      <c r="L18" s="22">
        <f>'Dane - 31 marca 2020 r'!AQ22</f>
        <v>820728.57</v>
      </c>
      <c r="M18" s="22">
        <f>L18/'Dane - 31 marca 2020 r'!$B$3</f>
        <v>184948.74932395891</v>
      </c>
      <c r="N18" s="18">
        <f t="shared" si="1"/>
        <v>3.4218084981305998E-2</v>
      </c>
      <c r="O18" s="23">
        <f>'Dane - 31 marca 2020 r'!X22</f>
        <v>1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- 31 marca 2020 r'!Z23</f>
        <v>0</v>
      </c>
      <c r="G19" s="22">
        <f>F19/'Dane - 31 marca 2020 r'!$B$3</f>
        <v>0</v>
      </c>
      <c r="H19" s="18">
        <f t="shared" si="0"/>
        <v>0</v>
      </c>
      <c r="I19" s="22">
        <f>'Dane - 31 marca 2020 r'!AK23</f>
        <v>0</v>
      </c>
      <c r="J19" s="22">
        <f>I19/'Dane - 31 marca 2020 r'!$B$3</f>
        <v>0</v>
      </c>
      <c r="K19" s="18">
        <f t="shared" si="3"/>
        <v>0</v>
      </c>
      <c r="L19" s="22">
        <f>'Dane - 31 marca 2020 r'!AQ23</f>
        <v>0</v>
      </c>
      <c r="M19" s="22">
        <f>L19/'Dane - 31 marca 2020 r'!$B$3</f>
        <v>0</v>
      </c>
      <c r="N19" s="18">
        <f t="shared" si="1"/>
        <v>0</v>
      </c>
      <c r="O19" s="23">
        <f>'Dane - 31 marca 2020 r'!X23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- 31 marca 2020 r'!Z24</f>
        <v>0</v>
      </c>
      <c r="G20" s="22">
        <f>F20/'Dane - 31 marca 2020 r'!$B$3</f>
        <v>0</v>
      </c>
      <c r="H20" s="18">
        <f t="shared" si="0"/>
        <v>0</v>
      </c>
      <c r="I20" s="22">
        <f>'Dane - 31 marca 2020 r'!AK24</f>
        <v>0</v>
      </c>
      <c r="J20" s="22">
        <f>I20/'Dane - 31 marca 2020 r'!$B$3</f>
        <v>0</v>
      </c>
      <c r="K20" s="18">
        <f t="shared" si="3"/>
        <v>0</v>
      </c>
      <c r="L20" s="22">
        <f>'Dane - 31 marca 2020 r'!AQ24</f>
        <v>0</v>
      </c>
      <c r="M20" s="22">
        <f>L20/'Dane - 31 marca 2020 r'!$B$3</f>
        <v>0</v>
      </c>
      <c r="N20" s="18">
        <f t="shared" si="1"/>
        <v>0</v>
      </c>
      <c r="O20" s="23">
        <f>'Dane - 31 marca 2020 r'!X24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- 31 marca 2020 r'!Z25</f>
        <v>1142876.94</v>
      </c>
      <c r="G21" s="22">
        <f>F21/'Dane - 31 marca 2020 r'!$B$3</f>
        <v>257543.92915089236</v>
      </c>
      <c r="H21" s="27">
        <f t="shared" si="0"/>
        <v>0.22831908612667762</v>
      </c>
      <c r="I21" s="22">
        <f>'Dane - 31 marca 2020 r'!AK25</f>
        <v>861062.21</v>
      </c>
      <c r="J21" s="22">
        <f>I21/'Dane - 31 marca 2020 r'!$B$3</f>
        <v>194037.8154858482</v>
      </c>
      <c r="K21" s="27">
        <f t="shared" si="3"/>
        <v>0.17201933996972357</v>
      </c>
      <c r="L21" s="22">
        <f>'Dane - 31 marca 2020 r'!AQ25</f>
        <v>30000</v>
      </c>
      <c r="M21" s="22">
        <f>L21/'Dane - 31 marca 2020 r'!$B$3</f>
        <v>6760.4110329908062</v>
      </c>
      <c r="N21" s="27">
        <f t="shared" si="1"/>
        <v>5.9932721923677363E-3</v>
      </c>
      <c r="O21" s="23">
        <f>'Dane - 31 marca 2020 r'!X25</f>
        <v>4</v>
      </c>
    </row>
    <row r="22" spans="1:15" ht="32.25" thickBot="1" x14ac:dyDescent="0.25">
      <c r="A22" s="246" t="s">
        <v>75</v>
      </c>
      <c r="B22" s="246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321029990.09749997</v>
      </c>
      <c r="G22" s="50">
        <f t="shared" si="4"/>
        <v>72343156.232535601</v>
      </c>
      <c r="H22" s="51">
        <f>G22/E22</f>
        <v>0.42814866110240679</v>
      </c>
      <c r="I22" s="50">
        <f t="shared" si="4"/>
        <v>242144123.88999999</v>
      </c>
      <c r="J22" s="50">
        <f t="shared" si="4"/>
        <v>54566460.223994963</v>
      </c>
      <c r="K22" s="51">
        <f t="shared" si="3"/>
        <v>0.32294080190399693</v>
      </c>
      <c r="L22" s="50">
        <f t="shared" si="4"/>
        <v>192317682.60999998</v>
      </c>
      <c r="M22" s="50">
        <f t="shared" si="4"/>
        <v>43338219.445195608</v>
      </c>
      <c r="N22" s="51">
        <f t="shared" si="1"/>
        <v>0.25648867973606293</v>
      </c>
      <c r="O22" s="52">
        <f t="shared" si="4"/>
        <v>3663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- 31 marca 2020 r'!Z27</f>
        <v>14112369.8475</v>
      </c>
      <c r="G23" s="31">
        <f>F23/'Dane - 31 marca 2020 r'!$B$3</f>
        <v>3180180.6939561926</v>
      </c>
      <c r="H23" s="32">
        <f t="shared" si="0"/>
        <v>0.21133577179400537</v>
      </c>
      <c r="I23" s="31">
        <f>'Dane - 31 marca 2020 r'!AK27</f>
        <v>5575393.6299999999</v>
      </c>
      <c r="J23" s="31">
        <f>I23/'Dane - 31 marca 2020 r'!$B$3</f>
        <v>1256398.4203172887</v>
      </c>
      <c r="K23" s="32">
        <f t="shared" si="3"/>
        <v>8.3492717990250445E-2</v>
      </c>
      <c r="L23" s="31">
        <f>'Dane - 31 marca 2020 r'!AQ27</f>
        <v>1530380.25</v>
      </c>
      <c r="M23" s="31">
        <f>L23/'Dane - 31 marca 2020 r'!$B$3</f>
        <v>344866.65089237428</v>
      </c>
      <c r="N23" s="32">
        <f t="shared" si="1"/>
        <v>2.2917773185298664E-2</v>
      </c>
      <c r="O23" s="33">
        <f>'Dane - 31 marca 2020 r'!X27</f>
        <v>3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- 31 marca 2020 r'!Z28</f>
        <v>5308736.34</v>
      </c>
      <c r="G24" s="31">
        <f>F24/'Dane - 31 marca 2020 r'!$B$3</f>
        <v>1196307.9908058411</v>
      </c>
      <c r="H24" s="18">
        <f t="shared" si="0"/>
        <v>0.39876933026861366</v>
      </c>
      <c r="I24" s="31">
        <f>'Dane - 31 marca 2020 r'!AK28</f>
        <v>760046.3</v>
      </c>
      <c r="J24" s="31">
        <f>I24/'Dane - 31 marca 2020 r'!$B$3</f>
        <v>171274.17973679467</v>
      </c>
      <c r="K24" s="18">
        <f t="shared" si="3"/>
        <v>5.7091393245598226E-2</v>
      </c>
      <c r="L24" s="31">
        <f>'Dane - 31 marca 2020 r'!AQ28</f>
        <v>0</v>
      </c>
      <c r="M24" s="31">
        <f>L24/'Dane - 31 marca 2020 r'!$B$3</f>
        <v>0</v>
      </c>
      <c r="N24" s="18">
        <f t="shared" si="1"/>
        <v>0</v>
      </c>
      <c r="O24" s="33">
        <f>'Dane - 31 marca 2020 r'!X28</f>
        <v>11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141106600</v>
      </c>
      <c r="E25" s="46">
        <v>105829950</v>
      </c>
      <c r="F25" s="46">
        <f>SUM(F26:F28)</f>
        <v>209175110.94749999</v>
      </c>
      <c r="G25" s="46">
        <f t="shared" ref="G25:O25" si="5">SUM(G26:G28)</f>
        <v>47136990.929218501</v>
      </c>
      <c r="H25" s="47">
        <f t="shared" si="0"/>
        <v>0.44540312954148142</v>
      </c>
      <c r="I25" s="46">
        <f t="shared" si="5"/>
        <v>110301475.01000002</v>
      </c>
      <c r="J25" s="46">
        <f t="shared" si="5"/>
        <v>24856110.287092127</v>
      </c>
      <c r="K25" s="47">
        <f t="shared" si="3"/>
        <v>0.23486839299359138</v>
      </c>
      <c r="L25" s="46">
        <f t="shared" si="5"/>
        <v>55414410.210000008</v>
      </c>
      <c r="M25" s="46">
        <f t="shared" si="5"/>
        <v>12487473.005678749</v>
      </c>
      <c r="N25" s="47">
        <f t="shared" si="1"/>
        <v>0.11799564306397904</v>
      </c>
      <c r="O25" s="48">
        <f t="shared" si="5"/>
        <v>430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77441660</v>
      </c>
      <c r="E26" s="22">
        <v>58081245</v>
      </c>
      <c r="F26" s="22">
        <f>'Dane - 31 marca 2020 r'!Z30</f>
        <v>148365141.56</v>
      </c>
      <c r="G26" s="22">
        <f>F26/'Dane - 31 marca 2020 r'!$B$3</f>
        <v>33433644.663782228</v>
      </c>
      <c r="H26" s="18">
        <f t="shared" si="0"/>
        <v>0.57563581262388963</v>
      </c>
      <c r="I26" s="22">
        <f>'Dane - 31 marca 2020 r'!AK30</f>
        <v>89769018.020000011</v>
      </c>
      <c r="J26" s="22">
        <f>I26/'Dane - 31 marca 2020 r'!$B$3</f>
        <v>20229181.994771954</v>
      </c>
      <c r="K26" s="18">
        <f t="shared" si="3"/>
        <v>0.34829112211303243</v>
      </c>
      <c r="L26" s="22">
        <f>'Dane - 31 marca 2020 r'!AQ30</f>
        <v>51893647.090000004</v>
      </c>
      <c r="M26" s="22">
        <f>L26/'Dane - 31 marca 2020 r'!$B$3</f>
        <v>11694079.477645576</v>
      </c>
      <c r="N26" s="18">
        <f t="shared" si="1"/>
        <v>0.20134002770852408</v>
      </c>
      <c r="O26" s="23">
        <f>'Dane - 31 marca 2020 r'!X30</f>
        <v>352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- 31 marca 2020 r'!Z31</f>
        <v>7669362.6500000004</v>
      </c>
      <c r="G27" s="22">
        <f>F27/'Dane - 31 marca 2020 r'!$B$3</f>
        <v>1728268.1291689202</v>
      </c>
      <c r="H27" s="18">
        <f t="shared" si="0"/>
        <v>9.4201516865283302E-2</v>
      </c>
      <c r="I27" s="22">
        <f>'Dane - 31 marca 2020 r'!AK31</f>
        <v>3641556.1999999997</v>
      </c>
      <c r="J27" s="22">
        <f>I27/'Dane - 31 marca 2020 r'!$B$3</f>
        <v>820613.89039120241</v>
      </c>
      <c r="K27" s="18">
        <f t="shared" si="3"/>
        <v>4.4728634365748365E-2</v>
      </c>
      <c r="L27" s="22">
        <f>'Dane - 31 marca 2020 r'!AQ31</f>
        <v>965995.52000000002</v>
      </c>
      <c r="M27" s="22">
        <f>L27/'Dane - 31 marca 2020 r'!$B$3</f>
        <v>217684.22570758971</v>
      </c>
      <c r="N27" s="18">
        <f t="shared" si="1"/>
        <v>1.1865163693761192E-2</v>
      </c>
      <c r="O27" s="23">
        <f>'Dane - 31 marca 2020 r'!X31</f>
        <v>44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39202940</v>
      </c>
      <c r="E28" s="22">
        <v>29402205</v>
      </c>
      <c r="F28" s="22">
        <f>'Dane - 31 marca 2020 r'!Z32</f>
        <v>53140606.737499997</v>
      </c>
      <c r="G28" s="22">
        <f>F28/'Dane - 31 marca 2020 r'!$B$3</f>
        <v>11975078.136267351</v>
      </c>
      <c r="H28" s="18">
        <f t="shared" si="0"/>
        <v>0.40728503648849979</v>
      </c>
      <c r="I28" s="22">
        <f>'Dane - 31 marca 2020 r'!AK32</f>
        <v>16890900.789999999</v>
      </c>
      <c r="J28" s="22">
        <f>I28/'Dane - 31 marca 2020 r'!$B$3</f>
        <v>3806314.4019289706</v>
      </c>
      <c r="K28" s="18">
        <f t="shared" si="3"/>
        <v>0.12945676699856254</v>
      </c>
      <c r="L28" s="22">
        <f>'Dane - 31 marca 2020 r'!AQ32</f>
        <v>2554767.6</v>
      </c>
      <c r="M28" s="22">
        <f>L28/'Dane - 31 marca 2020 r'!$B$3</f>
        <v>575709.30232558143</v>
      </c>
      <c r="N28" s="18">
        <f t="shared" si="1"/>
        <v>1.9580480522654046E-2</v>
      </c>
      <c r="O28" s="23">
        <f>'Dane - 31 marca 2020 r'!X32</f>
        <v>34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- 31 marca 2020 r'!Z33</f>
        <v>0</v>
      </c>
      <c r="G29" s="22">
        <f>F29/'Dane - 31 marca 2020 r'!$B$3</f>
        <v>0</v>
      </c>
      <c r="H29" s="18">
        <v>0</v>
      </c>
      <c r="I29" s="22">
        <f>'Dane - 31 marca 2020 r'!AK33</f>
        <v>0</v>
      </c>
      <c r="J29" s="22">
        <f>I29/'Dane - 31 marca 2020 r'!$B$3</f>
        <v>0</v>
      </c>
      <c r="K29" s="18">
        <v>0</v>
      </c>
      <c r="L29" s="22">
        <f>'Dane - 31 marca 2020 r'!AQ33</f>
        <v>0</v>
      </c>
      <c r="M29" s="22">
        <f>L29/'Dane - 31 marca 2020 r'!$B$3</f>
        <v>0</v>
      </c>
      <c r="N29" s="18">
        <v>0</v>
      </c>
      <c r="O29" s="23">
        <f>'Dane - 31 marca 2020 r'!X33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49274168</v>
      </c>
      <c r="E30" s="22">
        <v>36955626</v>
      </c>
      <c r="F30" s="22">
        <f>'Dane - 31 marca 2020 r'!Z34</f>
        <v>156002211.08250001</v>
      </c>
      <c r="G30" s="22">
        <f>F30/'Dane - 31 marca 2020 r'!$B$3</f>
        <v>35154635.632436454</v>
      </c>
      <c r="H30" s="18">
        <f t="shared" si="0"/>
        <v>0.95126613827178719</v>
      </c>
      <c r="I30" s="22">
        <f>'Dane - 31 marca 2020 r'!AK34</f>
        <v>156164574.12000003</v>
      </c>
      <c r="J30" s="22">
        <f>I30/'Dane - 31 marca 2020 r'!$B$3</f>
        <v>35191223.661438622</v>
      </c>
      <c r="K30" s="18">
        <f t="shared" si="3"/>
        <v>0.95225619128840144</v>
      </c>
      <c r="L30" s="22">
        <f>'Dane - 31 marca 2020 r'!AQ34</f>
        <v>156164574.12</v>
      </c>
      <c r="M30" s="22">
        <f>L30/'Dane - 31 marca 2020 r'!$B$3</f>
        <v>35191223.661438622</v>
      </c>
      <c r="N30" s="18">
        <f t="shared" si="1"/>
        <v>0.95225619128840144</v>
      </c>
      <c r="O30" s="23">
        <f>'Dane - 31 marca 2020 r'!X34</f>
        <v>908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- 31 marca 2020 r'!Z35</f>
        <v>3632006.2699999996</v>
      </c>
      <c r="G31" s="22">
        <f>F31/'Dane - 31 marca 2020 r'!$B$3</f>
        <v>818461.84198665945</v>
      </c>
      <c r="H31" s="18">
        <f t="shared" si="0"/>
        <v>0.58046939147990029</v>
      </c>
      <c r="I31" s="22">
        <f>'Dane - 31 marca 2020 r'!AK35</f>
        <v>1826594.18</v>
      </c>
      <c r="J31" s="22">
        <f>I31/'Dane - 31 marca 2020 r'!$B$3</f>
        <v>411617.58157562645</v>
      </c>
      <c r="K31" s="18">
        <f t="shared" si="3"/>
        <v>0.29192736281959325</v>
      </c>
      <c r="L31" s="22">
        <f>'Dane - 31 marca 2020 r'!AQ35</f>
        <v>926601.56</v>
      </c>
      <c r="M31" s="22">
        <f>L31/'Dane - 31 marca 2020 r'!$B$3</f>
        <v>208806.91364701642</v>
      </c>
      <c r="N31" s="18">
        <f t="shared" si="1"/>
        <v>0.14809000967873506</v>
      </c>
      <c r="O31" s="23">
        <f>'Dane - 31 marca 2020 r'!X35</f>
        <v>7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- 31 marca 2020 r'!Z36</f>
        <v>0</v>
      </c>
      <c r="G32" s="22">
        <f>F32/'Dane - 31 marca 2020 r'!$B$3</f>
        <v>0</v>
      </c>
      <c r="H32" s="27">
        <f t="shared" si="0"/>
        <v>0</v>
      </c>
      <c r="I32" s="22">
        <f>'Dane - 31 marca 2020 r'!AK36</f>
        <v>0</v>
      </c>
      <c r="J32" s="22">
        <f>I32/'Dane - 31 marca 2020 r'!$B$3</f>
        <v>0</v>
      </c>
      <c r="K32" s="27">
        <f t="shared" si="3"/>
        <v>0</v>
      </c>
      <c r="L32" s="22">
        <f>'Dane - 31 marca 2020 r'!AQ36</f>
        <v>0</v>
      </c>
      <c r="M32" s="22">
        <f>L32/'Dane - 31 marca 2020 r'!$B$3</f>
        <v>0</v>
      </c>
      <c r="N32" s="27">
        <f t="shared" si="1"/>
        <v>0</v>
      </c>
      <c r="O32" s="23">
        <f>'Dane - 31 marca 2020 r'!X36</f>
        <v>0</v>
      </c>
    </row>
    <row r="33" spans="1:15" ht="32.25" thickBot="1" x14ac:dyDescent="0.25">
      <c r="A33" s="246" t="s">
        <v>113</v>
      </c>
      <c r="B33" s="246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388230434.48750001</v>
      </c>
      <c r="G33" s="50">
        <f t="shared" si="6"/>
        <v>87486577.088403642</v>
      </c>
      <c r="H33" s="51">
        <f t="shared" si="0"/>
        <v>0.53689684952143213</v>
      </c>
      <c r="I33" s="50">
        <f t="shared" si="6"/>
        <v>274628083.24000007</v>
      </c>
      <c r="J33" s="50">
        <f t="shared" si="6"/>
        <v>61886624.130160458</v>
      </c>
      <c r="K33" s="51">
        <f t="shared" si="3"/>
        <v>0.3797923593401667</v>
      </c>
      <c r="L33" s="50">
        <f t="shared" si="6"/>
        <v>214035966.14000002</v>
      </c>
      <c r="M33" s="50">
        <f t="shared" si="6"/>
        <v>48232370.23165676</v>
      </c>
      <c r="N33" s="51">
        <f t="shared" si="1"/>
        <v>0.29599749452033725</v>
      </c>
      <c r="O33" s="52">
        <f t="shared" si="6"/>
        <v>1359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52996423.030000001</v>
      </c>
      <c r="G34" s="40">
        <f t="shared" si="7"/>
        <v>11942586.765368666</v>
      </c>
      <c r="H34" s="41">
        <f t="shared" si="0"/>
        <v>0.73751411813582157</v>
      </c>
      <c r="I34" s="40">
        <f t="shared" si="7"/>
        <v>15714541.449999999</v>
      </c>
      <c r="J34" s="40">
        <f t="shared" si="7"/>
        <v>3541225.3132323776</v>
      </c>
      <c r="K34" s="41">
        <f t="shared" si="3"/>
        <v>0.21868827209045633</v>
      </c>
      <c r="L34" s="40">
        <f t="shared" si="7"/>
        <v>15714541.449999999</v>
      </c>
      <c r="M34" s="40">
        <f t="shared" si="7"/>
        <v>3541225.3132323776</v>
      </c>
      <c r="N34" s="41">
        <f t="shared" si="1"/>
        <v>0.21868827209045633</v>
      </c>
      <c r="O34" s="42">
        <f t="shared" si="7"/>
        <v>45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- 31 marca 2020 r'!Z39</f>
        <v>21486042.029999997</v>
      </c>
      <c r="G35" s="22">
        <f>F35/'Dane - 31 marca 2020 r'!$B$3</f>
        <v>4841815.8531638719</v>
      </c>
      <c r="H35" s="18">
        <f t="shared" si="0"/>
        <v>0.59096767046671039</v>
      </c>
      <c r="I35" s="22">
        <f>'Dane - 31 marca 2020 r'!AK39</f>
        <v>15705581.449999999</v>
      </c>
      <c r="J35" s="22">
        <f>I35/'Dane - 31 marca 2020 r'!$B$3</f>
        <v>3539206.2038038578</v>
      </c>
      <c r="K35" s="18">
        <f t="shared" si="3"/>
        <v>0.43197769369865091</v>
      </c>
      <c r="L35" s="22">
        <f>'Dane - 31 marca 2020 r'!AQ39</f>
        <v>15705581.449999999</v>
      </c>
      <c r="M35" s="22">
        <f>L35/'Dane - 31 marca 2020 r'!$B$3</f>
        <v>3539206.2038038578</v>
      </c>
      <c r="N35" s="18">
        <f t="shared" si="1"/>
        <v>0.43197769369865091</v>
      </c>
      <c r="O35" s="23">
        <f>'Dane - 31 marca 2020 r'!X39</f>
        <v>43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- 31 marca 2020 r'!Z40</f>
        <v>31510381</v>
      </c>
      <c r="G36" s="22">
        <f>F36/'Dane - 31 marca 2020 r'!$B$3</f>
        <v>7100770.9122047955</v>
      </c>
      <c r="H36" s="18">
        <f t="shared" si="0"/>
        <v>0.88759658592474588</v>
      </c>
      <c r="I36" s="22">
        <f>'Dane - 31 marca 2020 r'!AK40</f>
        <v>8960</v>
      </c>
      <c r="J36" s="22">
        <f>I36/'Dane - 31 marca 2020 r'!$B$3</f>
        <v>2019.1094285199208</v>
      </c>
      <c r="K36" s="18">
        <f t="shared" si="3"/>
        <v>2.523887416621755E-4</v>
      </c>
      <c r="L36" s="22">
        <f>'Dane - 31 marca 2020 r'!AQ40</f>
        <v>8960</v>
      </c>
      <c r="M36" s="22">
        <f>L36/'Dane - 31 marca 2020 r'!$B$3</f>
        <v>2019.1094285199208</v>
      </c>
      <c r="N36" s="18">
        <f t="shared" si="1"/>
        <v>2.523887416621755E-4</v>
      </c>
      <c r="O36" s="23">
        <f>'Dane - 31 marca 2020 r'!X40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- 31 marca 2020 r'!Z41</f>
        <v>28715072.18</v>
      </c>
      <c r="G37" s="22">
        <f>F37/'Dane - 31 marca 2020 r'!$B$3</f>
        <v>6470856.3592933118</v>
      </c>
      <c r="H37" s="27">
        <f t="shared" si="0"/>
        <v>0.87040431309549893</v>
      </c>
      <c r="I37" s="22">
        <f>'Dane - 31 marca 2020 r'!AK41</f>
        <v>22628094.190000001</v>
      </c>
      <c r="J37" s="22">
        <f>I37/'Dane - 31 marca 2020 r'!$B$3</f>
        <v>5099173.9205877054</v>
      </c>
      <c r="K37" s="27">
        <f t="shared" si="3"/>
        <v>0.68589731053593339</v>
      </c>
      <c r="L37" s="22">
        <f>'Dane - 31 marca 2020 r'!AQ41</f>
        <v>20024223.780000001</v>
      </c>
      <c r="M37" s="22">
        <f>L37/'Dane - 31 marca 2020 r'!$B$3</f>
        <v>4512399.4456462963</v>
      </c>
      <c r="N37" s="27">
        <f t="shared" si="1"/>
        <v>0.60696942132852616</v>
      </c>
      <c r="O37" s="23">
        <f>'Dane - 31 marca 2020 r'!X41</f>
        <v>3</v>
      </c>
    </row>
    <row r="38" spans="1:15" ht="12" thickBot="1" x14ac:dyDescent="0.25">
      <c r="A38" s="246" t="s">
        <v>134</v>
      </c>
      <c r="B38" s="246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81711495.210000008</v>
      </c>
      <c r="G38" s="50">
        <f t="shared" si="8"/>
        <v>18413443.124661978</v>
      </c>
      <c r="H38" s="51">
        <f t="shared" si="0"/>
        <v>0.77932784240586628</v>
      </c>
      <c r="I38" s="50">
        <f t="shared" si="8"/>
        <v>38342635.640000001</v>
      </c>
      <c r="J38" s="50">
        <f t="shared" si="8"/>
        <v>8640399.2338200826</v>
      </c>
      <c r="K38" s="51">
        <f t="shared" si="3"/>
        <v>0.36569497876252938</v>
      </c>
      <c r="L38" s="50">
        <f t="shared" si="8"/>
        <v>35738765.230000004</v>
      </c>
      <c r="M38" s="50">
        <f t="shared" si="8"/>
        <v>8053624.7588786744</v>
      </c>
      <c r="N38" s="51">
        <f t="shared" si="1"/>
        <v>0.34086042270264433</v>
      </c>
      <c r="O38" s="52">
        <f t="shared" si="8"/>
        <v>48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- 31 marca 2020 r'!Z43</f>
        <v>84839.35</v>
      </c>
      <c r="G39" s="31">
        <f>F39/'Dane - 31 marca 2020 r'!$B$3</f>
        <v>19118.295925725619</v>
      </c>
      <c r="H39" s="32">
        <f t="shared" si="0"/>
        <v>0.89968451415179385</v>
      </c>
      <c r="I39" s="31">
        <f>'Dane - 31 marca 2020 r'!AK43</f>
        <v>84839.35</v>
      </c>
      <c r="J39" s="31">
        <f>I39/'Dane - 31 marca 2020 r'!$B$3</f>
        <v>19118.295925725619</v>
      </c>
      <c r="K39" s="32">
        <f t="shared" si="3"/>
        <v>0.89968451415179385</v>
      </c>
      <c r="L39" s="31">
        <f>'Dane - 31 marca 2020 r'!AQ43</f>
        <v>84839.35</v>
      </c>
      <c r="M39" s="31">
        <f>L39/'Dane - 31 marca 2020 r'!$B$3</f>
        <v>19118.295925725619</v>
      </c>
      <c r="N39" s="32">
        <f t="shared" si="1"/>
        <v>0.89968451415179385</v>
      </c>
      <c r="O39" s="33">
        <f>'Dane - 31 marca 2020 r'!X43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- 31 marca 2020 r'!Z44</f>
        <v>193039641.831</v>
      </c>
      <c r="G40" s="31">
        <f>F40/'Dane - 31 marca 2020 r'!$B$3</f>
        <v>43500910.814629532</v>
      </c>
      <c r="H40" s="18">
        <f t="shared" si="0"/>
        <v>0.56327038887838954</v>
      </c>
      <c r="I40" s="31">
        <f>'Dane - 31 marca 2020 r'!AK44</f>
        <v>148252671.39000002</v>
      </c>
      <c r="J40" s="31">
        <f>I40/'Dane - 31 marca 2020 r'!$B$3</f>
        <v>33408299.844510552</v>
      </c>
      <c r="K40" s="18">
        <f t="shared" si="3"/>
        <v>0.4325864836571367</v>
      </c>
      <c r="L40" s="31">
        <f>'Dane - 31 marca 2020 r'!AQ44</f>
        <v>110776955.61300001</v>
      </c>
      <c r="M40" s="31">
        <f>L40/'Dane - 31 marca 2020 r'!$B$3</f>
        <v>24963258.430908602</v>
      </c>
      <c r="N40" s="18">
        <f t="shared" si="1"/>
        <v>0.32323608910093971</v>
      </c>
      <c r="O40" s="33">
        <f>'Dane - 31 marca 2020 r'!X44</f>
        <v>1547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- 31 marca 2020 r'!Z45</f>
        <v>2837564.6599999997</v>
      </c>
      <c r="G41" s="31">
        <f>F41/'Dane - 31 marca 2020 r'!$B$3</f>
        <v>639436.78114296007</v>
      </c>
      <c r="H41" s="27">
        <f t="shared" si="0"/>
        <v>0.26104105920194781</v>
      </c>
      <c r="I41" s="31">
        <f>'Dane - 31 marca 2020 r'!AK45</f>
        <v>2555501.2499999995</v>
      </c>
      <c r="J41" s="31">
        <f>I41/'Dane - 31 marca 2020 r'!$B$3</f>
        <v>575874.62817739311</v>
      </c>
      <c r="K41" s="27">
        <f t="shared" si="3"/>
        <v>0.23509270554980116</v>
      </c>
      <c r="L41" s="31">
        <f>'Dane - 31 marca 2020 r'!AQ45</f>
        <v>1826609.2</v>
      </c>
      <c r="M41" s="31">
        <f>L41/'Dane - 31 marca 2020 r'!$B$3</f>
        <v>411620.96628808364</v>
      </c>
      <c r="N41" s="27">
        <f t="shared" si="1"/>
        <v>0.16803846165606762</v>
      </c>
      <c r="O41" s="33">
        <f>'Dane - 31 marca 2020 r'!X45</f>
        <v>57</v>
      </c>
    </row>
    <row r="42" spans="1:15" ht="12" thickBot="1" x14ac:dyDescent="0.25">
      <c r="A42" s="246" t="s">
        <v>141</v>
      </c>
      <c r="B42" s="246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195962045.84099999</v>
      </c>
      <c r="G42" s="50">
        <f t="shared" si="9"/>
        <v>44159465.891698219</v>
      </c>
      <c r="H42" s="51">
        <f t="shared" si="0"/>
        <v>0.55407112499440203</v>
      </c>
      <c r="I42" s="50">
        <f t="shared" si="9"/>
        <v>150893011.99000001</v>
      </c>
      <c r="J42" s="50">
        <f t="shared" si="9"/>
        <v>34003292.768613666</v>
      </c>
      <c r="K42" s="51">
        <f t="shared" si="3"/>
        <v>0.42664109036159498</v>
      </c>
      <c r="L42" s="50">
        <f t="shared" si="9"/>
        <v>112688404.163</v>
      </c>
      <c r="M42" s="50">
        <f>SUM(M39:M41)</f>
        <v>25393997.693122409</v>
      </c>
      <c r="N42" s="51">
        <f t="shared" si="1"/>
        <v>0.31861981538546408</v>
      </c>
      <c r="O42" s="52">
        <f t="shared" si="9"/>
        <v>1609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- 31 marca 2020 r'!Z47</f>
        <v>21614159.637500003</v>
      </c>
      <c r="G43" s="31">
        <f>F43/'Dane - 31 marca 2020 r'!$B$3</f>
        <v>4870686.776072653</v>
      </c>
      <c r="H43" s="32">
        <f t="shared" si="0"/>
        <v>0.27866955344052036</v>
      </c>
      <c r="I43" s="31">
        <f>'Dane - 31 marca 2020 r'!AK47</f>
        <v>20546306.609999999</v>
      </c>
      <c r="J43" s="31">
        <f>I43/'Dane - 31 marca 2020 r'!$B$3</f>
        <v>4630049.2631151974</v>
      </c>
      <c r="K43" s="32">
        <f t="shared" si="3"/>
        <v>0.26490181362068282</v>
      </c>
      <c r="L43" s="31">
        <f>'Dane - 31 marca 2020 r'!AQ47</f>
        <v>15877208.210000001</v>
      </c>
      <c r="M43" s="31">
        <f>L43/'Dane - 31 marca 2020 r'!$B$3</f>
        <v>3577881.7851992073</v>
      </c>
      <c r="N43" s="32">
        <f t="shared" si="1"/>
        <v>0.20470351824766209</v>
      </c>
      <c r="O43" s="33">
        <f>'Dane - 31 marca 2020 r'!X47</f>
        <v>18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- 31 marca 2020 r'!Z48</f>
        <v>0</v>
      </c>
      <c r="G44" s="31">
        <f>F44/'Dane - 31 marca 2020 r'!$B$3</f>
        <v>0</v>
      </c>
      <c r="H44" s="18">
        <f t="shared" si="0"/>
        <v>0</v>
      </c>
      <c r="I44" s="31">
        <f>'Dane - 31 marca 2020 r'!AK48</f>
        <v>0</v>
      </c>
      <c r="J44" s="31">
        <f>I44/'Dane - 31 marca 2020 r'!$B$3</f>
        <v>0</v>
      </c>
      <c r="K44" s="18">
        <f t="shared" si="3"/>
        <v>0</v>
      </c>
      <c r="L44" s="31">
        <f>'Dane - 31 marca 2020 r'!AQ48</f>
        <v>0</v>
      </c>
      <c r="M44" s="31">
        <f>L44/'Dane - 31 marca 2020 r'!$B$3</f>
        <v>0</v>
      </c>
      <c r="N44" s="18">
        <f t="shared" si="1"/>
        <v>0</v>
      </c>
      <c r="O44" s="33">
        <f>'Dane - 31 marca 2020 r'!X48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- 31 marca 2020 r'!Z49</f>
        <v>30113494.622499999</v>
      </c>
      <c r="G45" s="31">
        <f>F45/'Dane - 31 marca 2020 r'!$B$3</f>
        <v>6785986.709595277</v>
      </c>
      <c r="H45" s="18">
        <f t="shared" si="0"/>
        <v>0.49476267309402089</v>
      </c>
      <c r="I45" s="31">
        <f>'Dane - 31 marca 2020 r'!AK49</f>
        <v>11735002.15</v>
      </c>
      <c r="J45" s="31">
        <f>I45/'Dane - 31 marca 2020 r'!$B$3</f>
        <v>2644447.9335676944</v>
      </c>
      <c r="K45" s="18">
        <f t="shared" si="3"/>
        <v>0.19280528896702556</v>
      </c>
      <c r="L45" s="31">
        <f>'Dane - 31 marca 2020 r'!AQ49</f>
        <v>6763016.1699999999</v>
      </c>
      <c r="M45" s="31">
        <f>L45/'Dane - 31 marca 2020 r'!$B$3</f>
        <v>1524025.6377321074</v>
      </c>
      <c r="N45" s="18">
        <f t="shared" si="1"/>
        <v>0.11111589672316476</v>
      </c>
      <c r="O45" s="33">
        <f>'Dane - 31 marca 2020 r'!X49</f>
        <v>13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- 31 marca 2020 r'!Z50</f>
        <v>49700448.435000002</v>
      </c>
      <c r="G46" s="31">
        <f>F46/'Dane - 31 marca 2020 r'!$B$3</f>
        <v>11199848.664818821</v>
      </c>
      <c r="H46" s="27">
        <f t="shared" si="0"/>
        <v>0.40142826755623018</v>
      </c>
      <c r="I46" s="31">
        <f>'Dane - 31 marca 2020 r'!AK50</f>
        <v>28881893.57</v>
      </c>
      <c r="J46" s="31">
        <f>I46/'Dane - 31 marca 2020 r'!$B$3</f>
        <v>6508449.0648098076</v>
      </c>
      <c r="K46" s="27">
        <f t="shared" si="3"/>
        <v>0.23327774425841605</v>
      </c>
      <c r="L46" s="31">
        <f>'Dane - 31 marca 2020 r'!AQ50</f>
        <v>23064405.989999998</v>
      </c>
      <c r="M46" s="31">
        <f>L46/'Dane - 31 marca 2020 r'!$B$3</f>
        <v>5197495.4908058411</v>
      </c>
      <c r="N46" s="27">
        <f t="shared" si="1"/>
        <v>0.18629016096078282</v>
      </c>
      <c r="O46" s="33">
        <f>'Dane - 31 marca 2020 r'!X50</f>
        <v>54</v>
      </c>
    </row>
    <row r="47" spans="1:15" ht="12" thickBot="1" x14ac:dyDescent="0.25">
      <c r="A47" s="246" t="s">
        <v>148</v>
      </c>
      <c r="B47" s="246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101428102.69500001</v>
      </c>
      <c r="G47" s="50">
        <f t="shared" si="10"/>
        <v>22856522.150486752</v>
      </c>
      <c r="H47" s="51">
        <f t="shared" si="0"/>
        <v>0.37102935585000796</v>
      </c>
      <c r="I47" s="50">
        <f t="shared" si="10"/>
        <v>61163202.329999998</v>
      </c>
      <c r="J47" s="50">
        <f t="shared" si="10"/>
        <v>13782946.261492699</v>
      </c>
      <c r="K47" s="51">
        <f t="shared" si="3"/>
        <v>0.223738224015328</v>
      </c>
      <c r="L47" s="50">
        <f t="shared" si="10"/>
        <v>45704630.370000005</v>
      </c>
      <c r="M47" s="50">
        <f t="shared" si="10"/>
        <v>10299402.913737155</v>
      </c>
      <c r="N47" s="51">
        <f t="shared" si="1"/>
        <v>0.16718995145296905</v>
      </c>
      <c r="O47" s="52">
        <f t="shared" si="10"/>
        <v>85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- 31 marca 2020 r'!Z52</f>
        <v>0</v>
      </c>
      <c r="G48" s="31">
        <f>F48/'Dane - 31 marca 2020 r'!$B$3</f>
        <v>0</v>
      </c>
      <c r="H48" s="32">
        <f t="shared" si="0"/>
        <v>0</v>
      </c>
      <c r="I48" s="31">
        <f>'Dane - 31 marca 2020 r'!AK52</f>
        <v>0</v>
      </c>
      <c r="J48" s="31">
        <f>I48/'Dane - 31 marca 2020 r'!$B$3</f>
        <v>0</v>
      </c>
      <c r="K48" s="32">
        <f t="shared" si="3"/>
        <v>0</v>
      </c>
      <c r="L48" s="31">
        <f>'Dane - 31 marca 2020 r'!AQ52</f>
        <v>0</v>
      </c>
      <c r="M48" s="31">
        <f>L48/'Dane - 31 marca 2020 r'!$B$3</f>
        <v>0</v>
      </c>
      <c r="N48" s="32">
        <f t="shared" si="1"/>
        <v>0</v>
      </c>
      <c r="O48" s="33">
        <f>'Dane - 31 marca 2020 r'!X52</f>
        <v>0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- 31 marca 2020 r'!Z53</f>
        <v>0</v>
      </c>
      <c r="G49" s="31">
        <f>F49/'Dane - 31 marca 2020 r'!$B$3</f>
        <v>0</v>
      </c>
      <c r="H49" s="18">
        <f t="shared" si="0"/>
        <v>0</v>
      </c>
      <c r="I49" s="31">
        <f>'Dane - 31 marca 2020 r'!AK53</f>
        <v>0</v>
      </c>
      <c r="J49" s="31">
        <f>I49/'Dane - 31 marca 2020 r'!$B$3</f>
        <v>0</v>
      </c>
      <c r="K49" s="18">
        <f t="shared" si="3"/>
        <v>0</v>
      </c>
      <c r="L49" s="31">
        <f>'Dane - 31 marca 2020 r'!AQ53</f>
        <v>0</v>
      </c>
      <c r="M49" s="31">
        <f>L49/'Dane - 31 marca 2020 r'!$B$3</f>
        <v>0</v>
      </c>
      <c r="N49" s="18">
        <f t="shared" si="1"/>
        <v>0</v>
      </c>
      <c r="O49" s="33">
        <f>'Dane - 31 marca 2020 r'!X53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- 31 marca 2020 r'!Z54</f>
        <v>0</v>
      </c>
      <c r="G50" s="31">
        <f>F50/'Dane - 31 marca 2020 r'!$B$3</f>
        <v>0</v>
      </c>
      <c r="H50" s="27">
        <f t="shared" si="0"/>
        <v>0</v>
      </c>
      <c r="I50" s="31">
        <f>'Dane - 31 marca 2020 r'!AK54</f>
        <v>0</v>
      </c>
      <c r="J50" s="31">
        <f>I50/'Dane - 31 marca 2020 r'!$B$3</f>
        <v>0</v>
      </c>
      <c r="K50" s="27">
        <f t="shared" si="3"/>
        <v>0</v>
      </c>
      <c r="L50" s="31">
        <f>'Dane - 31 marca 2020 r'!AQ54</f>
        <v>0</v>
      </c>
      <c r="M50" s="31">
        <f>L50/'Dane - 31 marca 2020 r'!$B$3</f>
        <v>0</v>
      </c>
      <c r="N50" s="27">
        <f t="shared" si="1"/>
        <v>0</v>
      </c>
      <c r="O50" s="33">
        <f>'Dane - 31 marca 2020 r'!X54</f>
        <v>0</v>
      </c>
    </row>
    <row r="51" spans="1:15" ht="21.75" thickBot="1" x14ac:dyDescent="0.25">
      <c r="A51" s="246" t="s">
        <v>157</v>
      </c>
      <c r="B51" s="246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6" t="s">
        <v>166</v>
      </c>
      <c r="B52" s="246"/>
      <c r="C52" s="49" t="s">
        <v>164</v>
      </c>
      <c r="D52" s="50">
        <v>42497556</v>
      </c>
      <c r="E52" s="50">
        <v>31873167</v>
      </c>
      <c r="F52" s="50">
        <f>'Dane - 31 marca 2020 r'!Z56</f>
        <v>70194141.294999987</v>
      </c>
      <c r="G52" s="50">
        <f>F52/'Dane - 31 marca 2020 r'!$B$3</f>
        <v>15818041.575401116</v>
      </c>
      <c r="H52" s="51">
        <f t="shared" si="0"/>
        <v>0.496280823785133</v>
      </c>
      <c r="I52" s="50">
        <f>'Dane - 31 marca 2020 r'!AK56-'Dane - 31 marca 2020 r'!AM56</f>
        <v>52042730.57</v>
      </c>
      <c r="J52" s="50">
        <f>I52/'Dane - 31 marca 2020 r'!B3</f>
        <v>11727674.997746531</v>
      </c>
      <c r="K52" s="51">
        <f t="shared" si="3"/>
        <v>0.36794821793976518</v>
      </c>
      <c r="L52" s="50">
        <f>'Dane - 31 marca 2020 r'!AQ56</f>
        <v>52042730.57</v>
      </c>
      <c r="M52" s="50">
        <f>L52/'Dane - 31 marca 2020 r'!$B$3</f>
        <v>11727674.997746531</v>
      </c>
      <c r="N52" s="51">
        <f t="shared" si="1"/>
        <v>0.36794821793976518</v>
      </c>
      <c r="O52" s="52">
        <f>'Dane - 31 marca 2020 r'!X56</f>
        <v>82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1158556209.6259999</v>
      </c>
      <c r="G53" s="35">
        <f t="shared" si="12"/>
        <v>261077206.0631873</v>
      </c>
      <c r="H53" s="28">
        <f t="shared" si="0"/>
        <v>0.49160651796775018</v>
      </c>
      <c r="I53" s="35">
        <f t="shared" si="12"/>
        <v>819213787.66000009</v>
      </c>
      <c r="J53" s="35">
        <f t="shared" si="12"/>
        <v>184607397.61582839</v>
      </c>
      <c r="K53" s="28">
        <f t="shared" si="3"/>
        <v>0.34761441376479463</v>
      </c>
      <c r="L53" s="35">
        <f t="shared" si="12"/>
        <v>652528179.08300006</v>
      </c>
      <c r="M53" s="35">
        <f t="shared" si="12"/>
        <v>147045290.04033715</v>
      </c>
      <c r="N53" s="28">
        <f t="shared" si="1"/>
        <v>0.27688523295592649</v>
      </c>
      <c r="O53" s="36">
        <f t="shared" si="12"/>
        <v>6846</v>
      </c>
    </row>
    <row r="54" spans="1:15" x14ac:dyDescent="0.2">
      <c r="A54" s="6" t="s">
        <v>204</v>
      </c>
    </row>
    <row r="55" spans="1:15" x14ac:dyDescent="0.2">
      <c r="A55" s="6" t="s">
        <v>211</v>
      </c>
    </row>
    <row r="56" spans="1:15" x14ac:dyDescent="0.2">
      <c r="A56" s="6" t="s">
        <v>218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6" t="s">
        <v>187</v>
      </c>
      <c r="B1" s="279" t="s">
        <v>188</v>
      </c>
      <c r="C1" s="200" t="s">
        <v>205</v>
      </c>
      <c r="D1" s="200" t="s">
        <v>206</v>
      </c>
      <c r="E1" s="200" t="s">
        <v>207</v>
      </c>
      <c r="F1" s="200" t="s">
        <v>213</v>
      </c>
      <c r="G1" s="200" t="s">
        <v>208</v>
      </c>
      <c r="H1" s="200" t="s">
        <v>214</v>
      </c>
      <c r="I1" s="200" t="s">
        <v>209</v>
      </c>
      <c r="J1" s="200" t="s">
        <v>210</v>
      </c>
      <c r="K1" s="263" t="s">
        <v>217</v>
      </c>
      <c r="L1" s="266" t="s">
        <v>215</v>
      </c>
      <c r="M1" s="269" t="s">
        <v>216</v>
      </c>
    </row>
    <row r="2" spans="1:13" ht="15.75" x14ac:dyDescent="0.25">
      <c r="A2" s="277"/>
      <c r="B2" s="280"/>
      <c r="C2" s="201"/>
      <c r="D2" s="201"/>
      <c r="E2" s="201"/>
      <c r="F2" s="201"/>
      <c r="G2" s="201"/>
      <c r="H2" s="201"/>
      <c r="I2" s="201"/>
      <c r="J2" s="201"/>
      <c r="K2" s="264"/>
      <c r="L2" s="267"/>
      <c r="M2" s="270"/>
    </row>
    <row r="3" spans="1:13" ht="16.5" thickBot="1" x14ac:dyDescent="0.3">
      <c r="A3" s="278"/>
      <c r="B3" s="281"/>
      <c r="C3" s="202"/>
      <c r="D3" s="202"/>
      <c r="E3" s="202"/>
      <c r="F3" s="202"/>
      <c r="G3" s="202"/>
      <c r="H3" s="202"/>
      <c r="I3" s="202"/>
      <c r="J3" s="202"/>
      <c r="K3" s="265"/>
      <c r="L3" s="268"/>
      <c r="M3" s="271"/>
    </row>
    <row r="4" spans="1:13" ht="18.75" thickTop="1" thickBot="1" x14ac:dyDescent="0.3">
      <c r="A4" s="272" t="s">
        <v>189</v>
      </c>
      <c r="B4" s="273"/>
      <c r="C4" s="273"/>
      <c r="D4" s="273"/>
      <c r="E4" s="273"/>
      <c r="F4" s="273"/>
      <c r="G4" s="273"/>
      <c r="H4" s="273"/>
      <c r="I4" s="273"/>
      <c r="J4" s="273"/>
      <c r="K4" s="181"/>
      <c r="L4" s="181"/>
      <c r="M4" s="204"/>
    </row>
    <row r="5" spans="1:13" ht="33" thickTop="1" thickBot="1" x14ac:dyDescent="0.3">
      <c r="A5" s="94" t="s">
        <v>190</v>
      </c>
      <c r="B5" s="105" t="s">
        <v>99</v>
      </c>
      <c r="C5" s="105">
        <f>'Dane - 31 marca 2020 r'!C19</f>
        <v>2745</v>
      </c>
      <c r="D5" s="106">
        <f>'Dane - 31 marca 2020 r'!D19/'Dane - 31 marca 2020 r'!$B$3</f>
        <v>35551074.905354246</v>
      </c>
      <c r="E5" s="105">
        <f>'Dane - 31 marca 2020 r'!X19</f>
        <v>2645</v>
      </c>
      <c r="F5" s="106">
        <f>'Dane - 31 marca 2020 r'!Y19/'Dane - 31 marca 2020 r'!$B$3</f>
        <v>33999909.861186229</v>
      </c>
      <c r="G5" s="105">
        <f>'Dane - 31 marca 2020 r'!AB19</f>
        <v>2646</v>
      </c>
      <c r="H5" s="106">
        <f>'Dane - 31 marca 2020 r'!AD19/'Dane - 31 marca 2020 r'!$B$3</f>
        <v>34004281.59365423</v>
      </c>
      <c r="I5" s="105">
        <f>'Dane - 31 marca 2020 r'!AO19</f>
        <v>2645</v>
      </c>
      <c r="J5" s="106">
        <f>'Dane - 31 marca 2020 r'!AP19/'Dane - 31 marca 2020 r'!$B$3</f>
        <v>33999909.861186229</v>
      </c>
      <c r="K5" s="107">
        <v>3000</v>
      </c>
      <c r="L5" s="107">
        <f>G5</f>
        <v>2646</v>
      </c>
      <c r="M5" s="187">
        <f>L5/K5</f>
        <v>0.88200000000000001</v>
      </c>
    </row>
    <row r="6" spans="1:13" ht="43.5" customHeight="1" thickTop="1" thickBot="1" x14ac:dyDescent="0.3">
      <c r="A6" s="274" t="s">
        <v>191</v>
      </c>
      <c r="B6" s="105" t="s">
        <v>89</v>
      </c>
      <c r="C6" s="105">
        <f>'Dane - 31 marca 2020 r'!C14</f>
        <v>13</v>
      </c>
      <c r="D6" s="106">
        <f>'Dane - 31 marca 2020 r'!D14/'Dane - 31 marca 2020 r'!$B$3</f>
        <v>6822810.9225707594</v>
      </c>
      <c r="E6" s="105">
        <f>'Dane - 31 marca 2020 r'!X14</f>
        <v>8</v>
      </c>
      <c r="F6" s="106">
        <f>'Dane - 31 marca 2020 r'!Y14/'Dane - 31 marca 2020 r'!$B$3</f>
        <v>3635945.3668649723</v>
      </c>
      <c r="G6" s="105">
        <f>'Dane - 31 marca 2020 r'!AB14</f>
        <v>7</v>
      </c>
      <c r="H6" s="106">
        <f>'Dane - 31 marca 2020 r'!AD14/'Dane - 31 marca 2020 r'!$B$3</f>
        <v>3109551.3994050841</v>
      </c>
      <c r="I6" s="105">
        <f>'Dane - 31 marca 2020 r'!AO14</f>
        <v>7</v>
      </c>
      <c r="J6" s="106">
        <f>'Dane - 31 marca 2020 r'!AP14/'Dane - 31 marca 2020 r'!$B$3</f>
        <v>3126034.6966828918</v>
      </c>
      <c r="K6" s="257">
        <v>122</v>
      </c>
      <c r="L6" s="259">
        <f>G6+G7+G8</f>
        <v>173</v>
      </c>
      <c r="M6" s="262">
        <f>L6/K6</f>
        <v>1.4180327868852458</v>
      </c>
    </row>
    <row r="7" spans="1:13" ht="39.75" customHeight="1" thickTop="1" thickBot="1" x14ac:dyDescent="0.3">
      <c r="A7" s="275"/>
      <c r="B7" s="105" t="s">
        <v>101</v>
      </c>
      <c r="C7" s="105">
        <f>'Dane - 31 marca 2020 r'!C20</f>
        <v>424</v>
      </c>
      <c r="D7" s="106">
        <f>'Dane - 31 marca 2020 r'!D20/'Dane - 31 marca 2020 r'!$B$3</f>
        <v>23975329.195961785</v>
      </c>
      <c r="E7" s="105">
        <f>'Dane - 31 marca 2020 r'!X20</f>
        <v>232</v>
      </c>
      <c r="F7" s="106">
        <f>'Dane - 31 marca 2020 r'!Y20/'Dane - 31 marca 2020 r'!$B$3</f>
        <v>11009271.689652065</v>
      </c>
      <c r="G7" s="105">
        <f>'Dane - 31 marca 2020 r'!AB20</f>
        <v>164</v>
      </c>
      <c r="H7" s="106">
        <f>'Dane - 31 marca 2020 r'!AD20/'Dane - 31 marca 2020 r'!$B$3</f>
        <v>7150300.3921038406</v>
      </c>
      <c r="I7" s="105">
        <f>'Dane - 31 marca 2020 r'!AO20</f>
        <v>128</v>
      </c>
      <c r="J7" s="106">
        <f>'Dane - 31 marca 2020 r'!AP20/'Dane - 31 marca 2020 r'!$B$3</f>
        <v>5307665.661618894</v>
      </c>
      <c r="K7" s="258"/>
      <c r="L7" s="260"/>
      <c r="M7" s="262"/>
    </row>
    <row r="8" spans="1:13" ht="51" customHeight="1" thickTop="1" thickBot="1" x14ac:dyDescent="0.3">
      <c r="A8" s="275"/>
      <c r="B8" s="105" t="s">
        <v>103</v>
      </c>
      <c r="C8" s="105">
        <f>'Dane - 31 marca 2020 r'!C21</f>
        <v>34</v>
      </c>
      <c r="D8" s="106">
        <f>'Dane - 31 marca 2020 r'!D21/'Dane - 31 marca 2020 r'!$B$3</f>
        <v>102871232.71362899</v>
      </c>
      <c r="E8" s="105">
        <f>'Dane - 31 marca 2020 r'!X21</f>
        <v>2</v>
      </c>
      <c r="F8" s="106">
        <f>'Dane - 31 marca 2020 r'!Y21/'Dane - 31 marca 2020 r'!$B$3</f>
        <v>10348320.357851092</v>
      </c>
      <c r="G8" s="105">
        <f>'Dane - 31 marca 2020 r'!AB21</f>
        <v>2</v>
      </c>
      <c r="H8" s="106">
        <f>'Dane - 31 marca 2020 r'!AD21/'Dane - 31 marca 2020 r'!$B$3</f>
        <v>36084.372183162071</v>
      </c>
      <c r="I8" s="105">
        <f>'Dane - 31 marca 2020 r'!AO21</f>
        <v>1</v>
      </c>
      <c r="J8" s="106">
        <f>'Dane - 31 marca 2020 r'!AP21/'Dane - 31 marca 2020 r'!$B$3</f>
        <v>19216.425545339825</v>
      </c>
      <c r="K8" s="258"/>
      <c r="L8" s="261"/>
      <c r="M8" s="262"/>
    </row>
    <row r="9" spans="1:13" ht="17.25" thickTop="1" thickBot="1" x14ac:dyDescent="0.3">
      <c r="A9" s="282" t="s">
        <v>192</v>
      </c>
      <c r="B9" s="283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- 31 marca 2020 r'!AP6/'Dane - 31 marca 2020 r'!$B$3</f>
        <v>73149159.41725257</v>
      </c>
      <c r="M9" s="187">
        <f>L9/K9</f>
        <v>0.30161700328164953</v>
      </c>
    </row>
    <row r="10" spans="1:13" ht="18.75" thickTop="1" thickBot="1" x14ac:dyDescent="0.3">
      <c r="A10" s="288" t="s">
        <v>212</v>
      </c>
      <c r="B10" s="289"/>
      <c r="C10" s="289"/>
      <c r="D10" s="289"/>
      <c r="E10" s="289"/>
      <c r="F10" s="289"/>
      <c r="G10" s="289"/>
      <c r="H10" s="289"/>
      <c r="I10" s="289"/>
      <c r="J10" s="289"/>
      <c r="K10" s="181"/>
      <c r="L10" s="181"/>
      <c r="M10" s="204"/>
    </row>
    <row r="11" spans="1:13" ht="16.5" thickTop="1" thickBot="1" x14ac:dyDescent="0.3">
      <c r="A11" s="290" t="s">
        <v>193</v>
      </c>
      <c r="B11" s="105" t="s">
        <v>120</v>
      </c>
      <c r="C11" s="105">
        <f>'Dane - 31 marca 2020 r'!C30</f>
        <v>709</v>
      </c>
      <c r="D11" s="106">
        <f>'Dane - 31 marca 2020 r'!D30/'Dane - 31 marca 2020 r'!$B$3</f>
        <v>109949286.62114659</v>
      </c>
      <c r="E11" s="105">
        <f>'Dane - 31 marca 2020 r'!X30</f>
        <v>352</v>
      </c>
      <c r="F11" s="106">
        <f>'Dane - 31 marca 2020 r'!Y30/'Dane - 31 marca 2020 r'!$B$3</f>
        <v>44578193.162970982</v>
      </c>
      <c r="G11" s="105">
        <f>'Dane - 31 marca 2020 r'!AB30</f>
        <v>210</v>
      </c>
      <c r="H11" s="106">
        <f>'Dane - 31 marca 2020 r'!AD30/'Dane - 31 marca 2020 r'!$B$3</f>
        <v>20586337.729853977</v>
      </c>
      <c r="I11" s="105">
        <f>'Dane - 31 marca 2020 r'!AO30</f>
        <v>162</v>
      </c>
      <c r="J11" s="106">
        <f>'Dane - 31 marca 2020 r'!AP30/'Dane - 31 marca 2020 r'!$B$3</f>
        <v>15592091.256535064</v>
      </c>
      <c r="K11" s="257">
        <v>560</v>
      </c>
      <c r="L11" s="259">
        <f>G11+G12+G13</f>
        <v>246</v>
      </c>
      <c r="M11" s="262">
        <f>L11/K11</f>
        <v>0.43928571428571428</v>
      </c>
    </row>
    <row r="12" spans="1:13" ht="16.5" thickTop="1" thickBot="1" x14ac:dyDescent="0.3">
      <c r="A12" s="291"/>
      <c r="B12" s="105" t="s">
        <v>122</v>
      </c>
      <c r="C12" s="105">
        <f>'Dane - 31 marca 2020 r'!C31</f>
        <v>179</v>
      </c>
      <c r="D12" s="106">
        <f>'Dane - 31 marca 2020 r'!D31/'Dane - 31 marca 2020 r'!$B$3</f>
        <v>10483481.402109247</v>
      </c>
      <c r="E12" s="105">
        <f>'Dane - 31 marca 2020 r'!X31</f>
        <v>44</v>
      </c>
      <c r="F12" s="106">
        <f>'Dane - 31 marca 2020 r'!Y31/'Dane - 31 marca 2020 r'!$B$3</f>
        <v>2304357.5198305389</v>
      </c>
      <c r="G12" s="105">
        <f>'Dane - 31 marca 2020 r'!AB31</f>
        <v>19</v>
      </c>
      <c r="H12" s="106">
        <f>'Dane - 31 marca 2020 r'!AD31/'Dane - 31 marca 2020 r'!$B$3</f>
        <v>586913.16928069224</v>
      </c>
      <c r="I12" s="105">
        <f>'Dane - 31 marca 2020 r'!AO31</f>
        <v>14</v>
      </c>
      <c r="J12" s="106">
        <f>'Dane - 31 marca 2020 r'!AP31/'Dane - 31 marca 2020 r'!$B$3</f>
        <v>290245.63953488372</v>
      </c>
      <c r="K12" s="258"/>
      <c r="L12" s="260"/>
      <c r="M12" s="262"/>
    </row>
    <row r="13" spans="1:13" ht="16.5" thickTop="1" thickBot="1" x14ac:dyDescent="0.3">
      <c r="A13" s="291"/>
      <c r="B13" s="108" t="s">
        <v>124</v>
      </c>
      <c r="C13" s="105">
        <f>'Dane - 31 marca 2020 r'!C32</f>
        <v>85</v>
      </c>
      <c r="D13" s="106">
        <f>'Dane - 31 marca 2020 r'!D32/'Dane - 31 marca 2020 r'!$B$3</f>
        <v>44120142.946637824</v>
      </c>
      <c r="E13" s="105">
        <f>'Dane - 31 marca 2020 r'!X32</f>
        <v>34</v>
      </c>
      <c r="F13" s="106">
        <f>'Dane - 31 marca 2020 r'!Y32/'Dane - 31 marca 2020 r'!$B$3</f>
        <v>15966770.871642331</v>
      </c>
      <c r="G13" s="105">
        <f>'Dane - 31 marca 2020 r'!AB32</f>
        <v>17</v>
      </c>
      <c r="H13" s="106">
        <f>'Dane - 31 marca 2020 r'!AD32/'Dane - 31 marca 2020 r'!$B$3</f>
        <v>1459592.531999279</v>
      </c>
      <c r="I13" s="105">
        <f>'Dane - 31 marca 2020 r'!AO32</f>
        <v>7</v>
      </c>
      <c r="J13" s="106">
        <f>'Dane - 31 marca 2020 r'!AP32/'Dane - 31 marca 2020 r'!$B$3</f>
        <v>767612.40760771593</v>
      </c>
      <c r="K13" s="258"/>
      <c r="L13" s="261"/>
      <c r="M13" s="262"/>
    </row>
    <row r="14" spans="1:13" ht="17.25" thickTop="1" thickBot="1" x14ac:dyDescent="0.3">
      <c r="A14" s="282" t="s">
        <v>192</v>
      </c>
      <c r="B14" s="283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- 31 marca 2020 r'!AP26/'Dane - 31 marca 2020 r'!$B$3</f>
        <v>64309813.288714617</v>
      </c>
      <c r="M14" s="187">
        <f>L14/K14</f>
        <v>0.29599743152426178</v>
      </c>
    </row>
    <row r="15" spans="1:13" ht="18.75" thickTop="1" thickBot="1" x14ac:dyDescent="0.3">
      <c r="A15" s="292" t="s">
        <v>194</v>
      </c>
      <c r="B15" s="293"/>
      <c r="C15" s="293"/>
      <c r="D15" s="293"/>
      <c r="E15" s="293"/>
      <c r="F15" s="293"/>
      <c r="G15" s="293"/>
      <c r="H15" s="293"/>
      <c r="I15" s="293"/>
      <c r="J15" s="293"/>
      <c r="K15" s="181"/>
      <c r="L15" s="181"/>
      <c r="M15" s="204"/>
    </row>
    <row r="16" spans="1:13" ht="64.5" thickTop="1" thickBot="1" x14ac:dyDescent="0.3">
      <c r="A16" s="95" t="s">
        <v>195</v>
      </c>
      <c r="B16" s="180" t="s">
        <v>136</v>
      </c>
      <c r="C16" s="105">
        <f>'Dane - 31 marca 2020 r'!C39</f>
        <v>47</v>
      </c>
      <c r="D16" s="106">
        <f>'Dane - 31 marca 2020 r'!D39/'Dane - 31 marca 2020 r'!$B$3</f>
        <v>6283791.993419867</v>
      </c>
      <c r="E16" s="105">
        <f>'Dane - 31 marca 2020 r'!X39</f>
        <v>43</v>
      </c>
      <c r="F16" s="106">
        <f>'Dane - 31 marca 2020 r'!Y39/'Dane - 31 marca 2020 r'!$B$3</f>
        <v>5379795.3961600866</v>
      </c>
      <c r="G16" s="105">
        <f>'Dane - 31 marca 2020 r'!AB39</f>
        <v>39</v>
      </c>
      <c r="H16" s="106">
        <f>'Dane - 31 marca 2020 r'!AD39/'Dane - 31 marca 2020 r'!$B$3</f>
        <v>4247341.2475211825</v>
      </c>
      <c r="I16" s="105">
        <f>'Dane - 31 marca 2020 r'!AO39</f>
        <v>37</v>
      </c>
      <c r="J16" s="106">
        <f>'Dane - 31 marca 2020 r'!AP39/'Dane - 31 marca 2020 r'!$B$3</f>
        <v>3932451.3656030288</v>
      </c>
      <c r="K16" s="197">
        <v>20</v>
      </c>
      <c r="L16" s="107">
        <f>G16</f>
        <v>39</v>
      </c>
      <c r="M16" s="187">
        <f>L16/K16</f>
        <v>1.95</v>
      </c>
    </row>
    <row r="17" spans="1:13" ht="17.25" thickTop="1" thickBot="1" x14ac:dyDescent="0.3">
      <c r="A17" s="282" t="s">
        <v>192</v>
      </c>
      <c r="B17" s="283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- 31 marca 2020 r'!AP37/'Dane - 31 marca 2020 r'!$B$3</f>
        <v>9575835.1203353163</v>
      </c>
      <c r="M17" s="187">
        <f>L17/K17</f>
        <v>0.32106928105480304</v>
      </c>
    </row>
    <row r="18" spans="1:13" ht="18.75" thickTop="1" thickBot="1" x14ac:dyDescent="0.3">
      <c r="A18" s="294" t="s">
        <v>196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- 31 marca 2020 r'!C44</f>
        <v>2705</v>
      </c>
      <c r="D19" s="186">
        <f>'Dane - 31 marca 2020 r'!D44/'Dane - 31 marca 2020 r'!$B$3</f>
        <v>90776567.151162788</v>
      </c>
      <c r="E19" s="185">
        <f>'Dane - 31 marca 2020 r'!X44</f>
        <v>1547</v>
      </c>
      <c r="F19" s="186">
        <f>'Dane - 31 marca 2020 r'!Y44/'Dane - 31 marca 2020 r'!$B$3</f>
        <v>51177542.254822426</v>
      </c>
      <c r="G19" s="185">
        <f>'Dane - 31 marca 2020 r'!AB44</f>
        <v>1170</v>
      </c>
      <c r="H19" s="186">
        <f>'Dane - 31 marca 2020 r'!AD44/'Dane - 31 marca 2020 r'!$B$3</f>
        <v>38621658.286010459</v>
      </c>
      <c r="I19" s="185">
        <f>'Dane - 31 marca 2020 r'!AO44</f>
        <v>928</v>
      </c>
      <c r="J19" s="186">
        <f>'Dane - 31 marca 2020 r'!AP44/'Dane - 31 marca 2020 r'!$B$3</f>
        <v>29368539.63854336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82" t="s">
        <v>192</v>
      </c>
      <c r="B20" s="283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- 31 marca 2020 r'!AP42/'Dane - 31 marca 2020 r'!$B$3</f>
        <v>29875291.718496487</v>
      </c>
      <c r="M20" s="187">
        <f>L20/K20</f>
        <v>0.31861981874305029</v>
      </c>
    </row>
    <row r="21" spans="1:13" ht="18.75" thickTop="1" thickBot="1" x14ac:dyDescent="0.3">
      <c r="A21" s="292" t="s">
        <v>197</v>
      </c>
      <c r="B21" s="293"/>
      <c r="C21" s="293"/>
      <c r="D21" s="293"/>
      <c r="E21" s="293"/>
      <c r="F21" s="293"/>
      <c r="G21" s="293"/>
      <c r="H21" s="293"/>
      <c r="I21" s="293"/>
      <c r="J21" s="293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- 31 marca 2020 r'!C47</f>
        <v>27</v>
      </c>
      <c r="D22" s="106">
        <f>'Dane - 31 marca 2020 r'!D47/'Dane - 31 marca 2020 r'!$B$3</f>
        <v>8710559.3789435737</v>
      </c>
      <c r="E22" s="105">
        <f>'Dane - 31 marca 2020 r'!X47</f>
        <v>18</v>
      </c>
      <c r="F22" s="106">
        <f>'Dane - 31 marca 2020 r'!Y47/'Dane - 31 marca 2020 r'!$B$3</f>
        <v>6494249.0535424557</v>
      </c>
      <c r="G22" s="105">
        <f>'Dane - 31 marca 2020 r'!AB47</f>
        <v>19</v>
      </c>
      <c r="H22" s="106">
        <f>'Dane - 31 marca 2020 r'!AD47/'Dane - 31 marca 2020 r'!$B$3</f>
        <v>6340803.9706147481</v>
      </c>
      <c r="I22" s="105">
        <f>'Dane - 31 marca 2020 r'!AO47</f>
        <v>12</v>
      </c>
      <c r="J22" s="106">
        <f>'Dane - 31 marca 2020 r'!AP47/'Dane - 31 marca 2020 r'!$B$3</f>
        <v>4770509.0679646656</v>
      </c>
      <c r="K22" s="197">
        <v>15</v>
      </c>
      <c r="L22" s="107">
        <f>G22</f>
        <v>19</v>
      </c>
      <c r="M22" s="187">
        <f>L22/K22</f>
        <v>1.2666666666666666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- 31 marca 2020 r'!C50</f>
        <v>144</v>
      </c>
      <c r="D23" s="106">
        <f>'Dane - 31 marca 2020 r'!D50/'Dane - 31 marca 2020 r'!$B$3</f>
        <v>51203518.800703086</v>
      </c>
      <c r="E23" s="105">
        <f>'Dane - 31 marca 2020 r'!X50</f>
        <v>54</v>
      </c>
      <c r="F23" s="106">
        <f>'Dane - 31 marca 2020 r'!Y50/'Dane - 31 marca 2020 r'!$B$3</f>
        <v>14933131.595907699</v>
      </c>
      <c r="G23" s="105">
        <f>'Dane - 31 marca 2020 r'!AB50</f>
        <v>44</v>
      </c>
      <c r="H23" s="106">
        <f>'Dane - 31 marca 2020 r'!AD50/'Dane - 31 marca 2020 r'!$B$3</f>
        <v>7935027.5982513074</v>
      </c>
      <c r="I23" s="105">
        <f>'Dane - 31 marca 2020 r'!AO50</f>
        <v>41</v>
      </c>
      <c r="J23" s="106">
        <f>'Dane - 31 marca 2020 r'!AP50/'Dane - 31 marca 2020 r'!$B$3</f>
        <v>6929994.0463313507</v>
      </c>
      <c r="K23" s="197">
        <v>55</v>
      </c>
      <c r="L23" s="107">
        <f>G23</f>
        <v>44</v>
      </c>
      <c r="M23" s="187">
        <f>L23/K23</f>
        <v>0.8</v>
      </c>
    </row>
    <row r="24" spans="1:13" ht="17.25" thickTop="1" thickBot="1" x14ac:dyDescent="0.3">
      <c r="A24" s="282" t="s">
        <v>192</v>
      </c>
      <c r="B24" s="283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- 31 marca 2020 r'!AP46/'Dane - 31 marca 2020 r'!$B$3</f>
        <v>13732537.310708489</v>
      </c>
      <c r="M24" s="187">
        <f>L24/K24</f>
        <v>0.16890981627395552</v>
      </c>
    </row>
    <row r="25" spans="1:13" ht="18.75" thickTop="1" thickBot="1" x14ac:dyDescent="0.3">
      <c r="A25" s="284" t="s">
        <v>199</v>
      </c>
      <c r="B25" s="285"/>
      <c r="C25" s="285"/>
      <c r="D25" s="285"/>
      <c r="E25" s="285"/>
      <c r="F25" s="285"/>
      <c r="G25" s="285"/>
      <c r="H25" s="285"/>
      <c r="I25" s="285"/>
      <c r="J25" s="285"/>
      <c r="K25" s="181"/>
      <c r="L25" s="181"/>
      <c r="M25" s="204"/>
    </row>
    <row r="26" spans="1:13" ht="33" thickTop="1" thickBot="1" x14ac:dyDescent="0.3">
      <c r="A26" s="95" t="s">
        <v>200</v>
      </c>
      <c r="B26" s="180" t="s">
        <v>158</v>
      </c>
      <c r="C26" s="105">
        <f>'Dane - 31 marca 2020 r'!C51</f>
        <v>10</v>
      </c>
      <c r="D26" s="106">
        <f>'Dane - 31 marca 2020 r'!D51/'Dane - 31 marca 2020 r'!$B$3</f>
        <v>824980.86352983606</v>
      </c>
      <c r="E26" s="105">
        <f>'Dane - 31 marca 2020 r'!X51</f>
        <v>0</v>
      </c>
      <c r="F26" s="106">
        <f>'Dane - 31 marca 2020 r'!Y51/'Dane - 31 marca 2020 r'!$B$3</f>
        <v>0</v>
      </c>
      <c r="G26" s="105">
        <f>'Dane - 31 marca 2020 r'!AB51</f>
        <v>0</v>
      </c>
      <c r="H26" s="106">
        <f>'Dane - 31 marca 2020 r'!AD51/'Dane - 31 marca 2020 r'!$B$3</f>
        <v>0</v>
      </c>
      <c r="I26" s="105">
        <f>'Dane - 31 marca 2020 r'!AO51</f>
        <v>0</v>
      </c>
      <c r="J26" s="106">
        <f>'Dane - 31 marca 2020 r'!AP51/'Dane - 31 marca 2020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86" t="s">
        <v>192</v>
      </c>
      <c r="B27" s="287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- 31 marca 2020 r'!AP51/'Dane - 31 marca 2020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- 31 marca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2020-04-21T12:08:41Z</dcterms:modified>
</cp:coreProperties>
</file>