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W:\!AKK!\11_MATERIAŁY i WZORCE DO OPRACOWAŃ\WARTOŚĆ REZYDUALNA\"/>
    </mc:Choice>
  </mc:AlternateContent>
  <xr:revisionPtr revIDLastSave="0" documentId="13_ncr:1_{B990F2C9-FE39-4BB2-9072-7F619EFA6D25}" xr6:coauthVersionLast="47" xr6:coauthVersionMax="47" xr10:uidLastSave="{00000000-0000-0000-0000-000000000000}"/>
  <bookViews>
    <workbookView minimized="1" xWindow="-28605" yWindow="2175" windowWidth="21600" windowHeight="11235" xr2:uid="{F5418283-3E97-4539-96A9-CEB3CF6417BF}"/>
  </bookViews>
  <sheets>
    <sheet name="WR - metoda dochod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K72" i="1"/>
  <c r="I105" i="1"/>
  <c r="H106" i="1" l="1"/>
  <c r="F51" i="1"/>
  <c r="I26" i="1" l="1"/>
  <c r="K26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E51" i="1"/>
  <c r="H51" i="1"/>
  <c r="I51" i="1" l="1"/>
  <c r="G106" i="1" l="1"/>
  <c r="C26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81" i="1"/>
  <c r="K121" i="1"/>
  <c r="K122" i="1"/>
  <c r="C81" i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D11" i="1" l="1"/>
  <c r="D10" i="1" s="1"/>
  <c r="D14" i="1" s="1"/>
  <c r="I52" i="1" s="1"/>
  <c r="I53" i="1" l="1"/>
  <c r="D15" i="1"/>
  <c r="L8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K83" i="1"/>
  <c r="L83" i="1" s="1"/>
  <c r="K84" i="1"/>
  <c r="L84" i="1" s="1"/>
  <c r="K82" i="1"/>
  <c r="L82" i="1" s="1"/>
  <c r="F106" i="1"/>
  <c r="E106" i="1"/>
  <c r="C27" i="1"/>
  <c r="B27" i="1"/>
  <c r="J106" i="1" l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B28" i="1"/>
  <c r="J27" i="1"/>
  <c r="K27" i="1" s="1"/>
  <c r="I54" i="1"/>
  <c r="C28" i="1"/>
  <c r="L106" i="1" l="1"/>
  <c r="L121" i="1"/>
  <c r="I55" i="1"/>
  <c r="B29" i="1"/>
  <c r="J28" i="1"/>
  <c r="K28" i="1" s="1"/>
  <c r="L122" i="1"/>
  <c r="L107" i="1"/>
  <c r="C29" i="1"/>
  <c r="C30" i="1" s="1"/>
  <c r="B30" i="1" l="1"/>
  <c r="J29" i="1"/>
  <c r="K29" i="1" s="1"/>
  <c r="I56" i="1"/>
  <c r="L108" i="1"/>
  <c r="C31" i="1"/>
  <c r="I57" i="1" l="1"/>
  <c r="B31" i="1"/>
  <c r="J30" i="1"/>
  <c r="K30" i="1" s="1"/>
  <c r="L109" i="1"/>
  <c r="C32" i="1"/>
  <c r="B32" i="1" l="1"/>
  <c r="J31" i="1"/>
  <c r="K31" i="1" s="1"/>
  <c r="I58" i="1"/>
  <c r="L110" i="1"/>
  <c r="C33" i="1"/>
  <c r="I59" i="1" l="1"/>
  <c r="B33" i="1"/>
  <c r="J32" i="1"/>
  <c r="K32" i="1" s="1"/>
  <c r="L111" i="1"/>
  <c r="C34" i="1"/>
  <c r="B34" i="1" l="1"/>
  <c r="J33" i="1"/>
  <c r="K33" i="1" s="1"/>
  <c r="I60" i="1"/>
  <c r="L112" i="1"/>
  <c r="C35" i="1"/>
  <c r="I61" i="1" l="1"/>
  <c r="B35" i="1"/>
  <c r="J34" i="1"/>
  <c r="K34" i="1" s="1"/>
  <c r="L113" i="1"/>
  <c r="C36" i="1"/>
  <c r="B36" i="1" l="1"/>
  <c r="J35" i="1"/>
  <c r="K35" i="1" s="1"/>
  <c r="I62" i="1"/>
  <c r="L114" i="1"/>
  <c r="C37" i="1"/>
  <c r="I63" i="1" l="1"/>
  <c r="B37" i="1"/>
  <c r="J36" i="1"/>
  <c r="K36" i="1" s="1"/>
  <c r="L115" i="1"/>
  <c r="C38" i="1"/>
  <c r="B38" i="1" l="1"/>
  <c r="J37" i="1"/>
  <c r="K37" i="1" s="1"/>
  <c r="I64" i="1"/>
  <c r="L116" i="1"/>
  <c r="C39" i="1"/>
  <c r="I65" i="1" l="1"/>
  <c r="B39" i="1"/>
  <c r="J38" i="1"/>
  <c r="K38" i="1" s="1"/>
  <c r="L117" i="1"/>
  <c r="C40" i="1"/>
  <c r="B40" i="1" l="1"/>
  <c r="J39" i="1"/>
  <c r="K39" i="1" s="1"/>
  <c r="I66" i="1"/>
  <c r="L118" i="1"/>
  <c r="C41" i="1"/>
  <c r="I67" i="1" l="1"/>
  <c r="B41" i="1"/>
  <c r="J40" i="1"/>
  <c r="K40" i="1" s="1"/>
  <c r="L120" i="1"/>
  <c r="L119" i="1"/>
  <c r="C42" i="1"/>
  <c r="L127" i="1" l="1"/>
  <c r="B42" i="1"/>
  <c r="J41" i="1"/>
  <c r="K41" i="1" s="1"/>
  <c r="J105" i="1"/>
  <c r="L125" i="1" s="1"/>
  <c r="C43" i="1"/>
  <c r="B43" i="1" l="1"/>
  <c r="J42" i="1"/>
  <c r="K42" i="1" s="1"/>
  <c r="L105" i="1"/>
  <c r="L124" i="1" s="1"/>
  <c r="C44" i="1"/>
  <c r="B44" i="1" l="1"/>
  <c r="J43" i="1"/>
  <c r="K43" i="1" s="1"/>
  <c r="C45" i="1"/>
  <c r="B45" i="1" l="1"/>
  <c r="J44" i="1"/>
  <c r="K44" i="1" s="1"/>
  <c r="C46" i="1"/>
  <c r="B46" i="1" l="1"/>
  <c r="J45" i="1"/>
  <c r="K45" i="1" s="1"/>
  <c r="C47" i="1"/>
  <c r="B47" i="1" l="1"/>
  <c r="J46" i="1"/>
  <c r="K46" i="1" s="1"/>
  <c r="C48" i="1"/>
  <c r="C49" i="1" s="1"/>
  <c r="C50" i="1" s="1"/>
  <c r="B48" i="1" l="1"/>
  <c r="J47" i="1"/>
  <c r="K47" i="1" s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B49" i="1" l="1"/>
  <c r="J48" i="1"/>
  <c r="K48" i="1" s="1"/>
  <c r="B50" i="1" l="1"/>
  <c r="J49" i="1"/>
  <c r="K49" i="1" s="1"/>
  <c r="B51" i="1" l="1"/>
  <c r="J50" i="1"/>
  <c r="B52" i="1" l="1"/>
  <c r="J51" i="1"/>
  <c r="K51" i="1" s="1"/>
  <c r="B53" i="1" l="1"/>
  <c r="J52" i="1"/>
  <c r="K52" i="1" s="1"/>
  <c r="B54" i="1" l="1"/>
  <c r="J53" i="1"/>
  <c r="K53" i="1" s="1"/>
  <c r="B55" i="1" l="1"/>
  <c r="J54" i="1"/>
  <c r="K54" i="1" s="1"/>
  <c r="B56" i="1" l="1"/>
  <c r="J55" i="1"/>
  <c r="K55" i="1" s="1"/>
  <c r="B57" i="1" l="1"/>
  <c r="J56" i="1"/>
  <c r="K56" i="1" s="1"/>
  <c r="B58" i="1" l="1"/>
  <c r="J57" i="1"/>
  <c r="K57" i="1" s="1"/>
  <c r="B59" i="1" l="1"/>
  <c r="J58" i="1"/>
  <c r="K58" i="1" s="1"/>
  <c r="B60" i="1" l="1"/>
  <c r="J59" i="1"/>
  <c r="K59" i="1" s="1"/>
  <c r="B61" i="1" l="1"/>
  <c r="J60" i="1"/>
  <c r="K60" i="1" s="1"/>
  <c r="B62" i="1" l="1"/>
  <c r="J61" i="1"/>
  <c r="K61" i="1" s="1"/>
  <c r="B63" i="1" l="1"/>
  <c r="J62" i="1"/>
  <c r="K62" i="1" s="1"/>
  <c r="B64" i="1" l="1"/>
  <c r="J63" i="1"/>
  <c r="K63" i="1" s="1"/>
  <c r="B65" i="1" l="1"/>
  <c r="J64" i="1"/>
  <c r="K64" i="1" s="1"/>
  <c r="J65" i="1" l="1"/>
  <c r="K65" i="1" s="1"/>
  <c r="B66" i="1"/>
  <c r="J66" i="1" l="1"/>
  <c r="K66" i="1" s="1"/>
  <c r="B67" i="1"/>
  <c r="J67" i="1" l="1"/>
  <c r="K67" i="1" s="1"/>
  <c r="I50" i="1" l="1"/>
  <c r="K70" i="1" l="1"/>
  <c r="K50" i="1"/>
  <c r="K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Ostaszewska Justyna</author>
  </authors>
  <commentList>
    <comment ref="F26" authorId="0" shapeId="0" xr:uid="{9708F20C-EDF9-40F9-9416-66F1B26F09AA}">
      <text>
        <r>
          <rPr>
            <sz val="9"/>
            <color indexed="81"/>
            <rFont val="Verdana"/>
            <family val="2"/>
            <charset val="238"/>
          </rPr>
          <t>w przypadku inwestycji realizowanej pod ruchem z wykorzystaniem drogi istniejącej (np. przebudowa drogi krajowej), koszty operacyjne i koszty/korzyści ekonomiczne mogą pojawić się w latach przewidzianych na realizację projektu.</t>
        </r>
      </text>
    </comment>
    <comment ref="H26" authorId="0" shapeId="0" xr:uid="{B1B2E577-A98E-4C99-82CE-D145D602BFD3}">
      <text>
        <r>
          <rPr>
            <sz val="9"/>
            <color indexed="81"/>
            <rFont val="Verdana"/>
            <family val="2"/>
            <charset val="238"/>
          </rPr>
          <t>w przypadku inwestycji realizowanej pod ruchem z wykorzystaniem drogi istniejącej 
(np. przebudowa drogi krajowej), 
koszty operacyjne i koszty/korzyści ekonomiczne mogą pojawić się w latach przewidzianych na realizację projektu.</t>
        </r>
      </text>
    </comment>
  </commentList>
</comments>
</file>

<file path=xl/sharedStrings.xml><?xml version="1.0" encoding="utf-8"?>
<sst xmlns="http://schemas.openxmlformats.org/spreadsheetml/2006/main" count="53" uniqueCount="48">
  <si>
    <t xml:space="preserve"> </t>
  </si>
  <si>
    <t>AKK</t>
  </si>
  <si>
    <t>Obliczenia wartości rezydualnej metodą dochodową</t>
  </si>
  <si>
    <t>tak</t>
  </si>
  <si>
    <t>Przedmiot projektu:</t>
  </si>
  <si>
    <t>Rok bazowy analizy:</t>
  </si>
  <si>
    <t>Pierwszy rok generowania korzyści:</t>
  </si>
  <si>
    <t>Ostatni rok AKK:</t>
  </si>
  <si>
    <t>Projekt generujący dochody:</t>
  </si>
  <si>
    <t xml:space="preserve">2.1. Analiza ekonomicznych przepływów pieniężnych </t>
  </si>
  <si>
    <t>N</t>
  </si>
  <si>
    <t>Lata</t>
  </si>
  <si>
    <t>Współczynnik dyskonta</t>
  </si>
  <si>
    <t>stopa dyskontowa</t>
  </si>
  <si>
    <t>ENPV</t>
  </si>
  <si>
    <t>ERR</t>
  </si>
  <si>
    <t>RV (disc. Value)</t>
  </si>
  <si>
    <t>Wartość rezydualna
[PLN, netto]</t>
  </si>
  <si>
    <t>Korzyści ekonomiczne projektu
[PLN, netto]</t>
  </si>
  <si>
    <t>Przepływy ekonomiczne razem
[PLN, netto]</t>
  </si>
  <si>
    <t>Współczynnik dyskonta
[-]</t>
  </si>
  <si>
    <t>Zdyskontowane przepływy ekonomiczne
[PLN, netto]</t>
  </si>
  <si>
    <t>3.1. Analiza przepływów pieniężnych. Finansowa efektywność inwestycji</t>
  </si>
  <si>
    <t>FNPV/C</t>
  </si>
  <si>
    <t>FRR/C</t>
  </si>
  <si>
    <t>Nakłady inwestycyjne
[PLN, brutto]</t>
  </si>
  <si>
    <t>Przychody z tytułu opłat za przejazd
[PLN]</t>
  </si>
  <si>
    <t>Koszty operacyjne remontów i utrzymania infrastruktury
[PLN, brutto]</t>
  </si>
  <si>
    <t>Koszty operacyjne utrzymania systemu poboru opłat
[PLN, brutto]</t>
  </si>
  <si>
    <t>Wartość rezydualna
[PLN, brutto]</t>
  </si>
  <si>
    <t>Przepływy finansowe proste
[PLN, brutto]</t>
  </si>
  <si>
    <t>Przepływy finansowe zdyskontowane
[PLN, brutto]</t>
  </si>
  <si>
    <t>Okres generowania korzyści [lat]:</t>
  </si>
  <si>
    <t>Średni okres amortyzacji [lat]:</t>
  </si>
  <si>
    <t>1. ZAŁOŻENIA DO OBLICZEŃ</t>
  </si>
  <si>
    <t>2. WARTOŚĆ REZYDUALNA W ANALIZIE EKONOMICZNEJ</t>
  </si>
  <si>
    <t>3. WARTOŚĆ REZYDUALNA W ANALIZIE FINANSOWEJ</t>
  </si>
  <si>
    <t>Korekta fiskalna dla kosztów operacyjnych</t>
  </si>
  <si>
    <t>Korekta fiskalna dla nakładów inwestycyjnych</t>
  </si>
  <si>
    <r>
      <t xml:space="preserve">Nakłady inwestycyjne 
</t>
    </r>
    <r>
      <rPr>
        <sz val="8"/>
        <rFont val="Verdana"/>
        <family val="2"/>
        <charset val="238"/>
      </rPr>
      <t>z uwzględnieniem korekt fiskalnych</t>
    </r>
    <r>
      <rPr>
        <b/>
        <sz val="8"/>
        <rFont val="Verdana"/>
        <family val="2"/>
        <charset val="238"/>
      </rPr>
      <t xml:space="preserve">
[PLN, netto]</t>
    </r>
  </si>
  <si>
    <r>
      <t xml:space="preserve">Koszty operacyjne remontów i utrzymania infrastruktury
</t>
    </r>
    <r>
      <rPr>
        <sz val="8"/>
        <rFont val="Verdana"/>
        <family val="2"/>
        <charset val="238"/>
      </rPr>
      <t>z uwzględnieniem korekt fiskalnych</t>
    </r>
    <r>
      <rPr>
        <b/>
        <sz val="8"/>
        <rFont val="Verdana"/>
        <family val="2"/>
        <charset val="238"/>
      </rPr>
      <t xml:space="preserve">
[PLN, netto]</t>
    </r>
  </si>
  <si>
    <r>
      <t xml:space="preserve">Koszty operacyjne utrzymania systemu poboru opłat 
</t>
    </r>
    <r>
      <rPr>
        <sz val="8"/>
        <rFont val="Verdana"/>
        <family val="2"/>
        <charset val="238"/>
      </rPr>
      <t>z uwzględnieniem korekt fiskalnych</t>
    </r>
    <r>
      <rPr>
        <b/>
        <sz val="8"/>
        <rFont val="Verdana"/>
        <family val="2"/>
        <charset val="238"/>
      </rPr>
      <t xml:space="preserve">
[PLN, netto]</t>
    </r>
  </si>
  <si>
    <t>Przychody z MOP
[PLN]</t>
  </si>
  <si>
    <t>DOTYCZY PROJEKTÓW GENERUJĄCYCH PRZYCHÓD</t>
  </si>
  <si>
    <r>
      <t xml:space="preserve">Średni,  </t>
    </r>
    <r>
      <rPr>
        <b/>
        <sz val="9"/>
        <rFont val="Verdana"/>
        <family val="2"/>
        <charset val="238"/>
      </rPr>
      <t>40 letni  okres amortyzacji</t>
    </r>
    <r>
      <rPr>
        <sz val="9"/>
        <rFont val="Verdana"/>
        <family val="2"/>
        <charset val="238"/>
      </rPr>
      <t xml:space="preserve"> - liczony od pierwszego pełnego roku eksploatacji nowej inwestycji </t>
    </r>
  </si>
  <si>
    <t>budowa drogi ekspresowej S 2/2</t>
  </si>
  <si>
    <t>Średni okres liczenia wartości rezydualnej [lat]:</t>
  </si>
  <si>
    <t>Ostatni rok amortyzacji: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</si>
</sst>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00"/>
    <numFmt numFmtId="166" formatCode="#,##0.0000\ [$PLN];\-#,##0.0000\ [$PLN]"/>
    <numFmt numFmtId="167" formatCode="0.0000"/>
    <numFmt numFmtId="168" formatCode="0.0%"/>
    <numFmt numFmtId="169" formatCode="#,##0.00\ [$PLN];[Red]\-#,##0.00\ [$PLN]"/>
    <numFmt numFmtId="170" formatCode="#,##0.00\ [$PLN];\-#,##0.00\ [$PLN]"/>
  </numFmts>
  <fonts count="20" x14ac:knownFonts="1">
    <font>
      <sz val="11"/>
      <color theme="1"/>
      <name val="Calibri"/>
      <family val="2"/>
      <charset val="238"/>
      <scheme val="minor"/>
    </font>
    <font>
      <b/>
      <sz val="16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8"/>
      <name val="Verdana"/>
      <family val="2"/>
      <charset val="238"/>
    </font>
    <font>
      <i/>
      <sz val="10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Arial"/>
      <family val="2"/>
      <charset val="238"/>
    </font>
    <font>
      <b/>
      <i/>
      <sz val="8"/>
      <name val="Verdana"/>
      <family val="2"/>
      <charset val="238"/>
    </font>
    <font>
      <sz val="9"/>
      <color indexed="8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FDC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166" fontId="15" fillId="0" borderId="0"/>
    <xf numFmtId="164" fontId="15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1" fillId="4" borderId="0" xfId="0" applyFont="1" applyFill="1" applyAlignment="1" applyProtection="1">
      <alignment horizontal="center" vertical="center" wrapText="1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0" fontId="7" fillId="8" borderId="2" xfId="0" applyFont="1" applyFill="1" applyBorder="1" applyAlignment="1" applyProtection="1">
      <alignment horizontal="center" vertical="center" wrapText="1"/>
      <protection hidden="1"/>
    </xf>
    <xf numFmtId="166" fontId="7" fillId="8" borderId="2" xfId="4" applyFont="1" applyFill="1" applyBorder="1" applyAlignment="1" applyProtection="1">
      <alignment horizontal="center" vertical="center" wrapText="1"/>
      <protection hidden="1"/>
    </xf>
    <xf numFmtId="166" fontId="7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1" fontId="6" fillId="0" borderId="2" xfId="0" applyNumberFormat="1" applyFont="1" applyBorder="1" applyAlignment="1" applyProtection="1">
      <alignment horizontal="center" vertical="center"/>
      <protection hidden="1"/>
    </xf>
    <xf numFmtId="165" fontId="11" fillId="0" borderId="2" xfId="0" applyNumberFormat="1" applyFont="1" applyBorder="1" applyAlignment="1" applyProtection="1">
      <alignment horizontal="center" vertical="center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1" fontId="6" fillId="6" borderId="2" xfId="0" applyNumberFormat="1" applyFont="1" applyFill="1" applyBorder="1" applyAlignment="1" applyProtection="1">
      <alignment horizontal="center" vertical="center"/>
      <protection hidden="1"/>
    </xf>
    <xf numFmtId="165" fontId="11" fillId="6" borderId="2" xfId="0" applyNumberFormat="1" applyFont="1" applyFill="1" applyBorder="1" applyAlignment="1" applyProtection="1">
      <alignment horizontal="center" vertical="center"/>
      <protection hidden="1"/>
    </xf>
    <xf numFmtId="167" fontId="16" fillId="8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hidden="1"/>
    </xf>
    <xf numFmtId="0" fontId="7" fillId="8" borderId="2" xfId="4" applyNumberFormat="1" applyFont="1" applyFill="1" applyBorder="1" applyAlignment="1" applyProtection="1">
      <alignment horizontal="center" vertical="center"/>
      <protection hidden="1"/>
    </xf>
    <xf numFmtId="0" fontId="11" fillId="8" borderId="4" xfId="4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4" applyNumberFormat="1" applyFont="1" applyBorder="1" applyAlignment="1" applyProtection="1">
      <alignment horizontal="center" vertical="center"/>
      <protection hidden="1"/>
    </xf>
    <xf numFmtId="1" fontId="6" fillId="0" borderId="3" xfId="4" applyNumberFormat="1" applyFont="1" applyBorder="1" applyAlignment="1" applyProtection="1">
      <alignment horizontal="center" vertical="center"/>
      <protection hidden="1"/>
    </xf>
    <xf numFmtId="165" fontId="11" fillId="0" borderId="3" xfId="5" applyNumberFormat="1" applyFont="1" applyBorder="1" applyAlignment="1" applyProtection="1">
      <alignment horizontal="center" vertical="center"/>
      <protection hidden="1"/>
    </xf>
    <xf numFmtId="0" fontId="6" fillId="0" borderId="3" xfId="4" applyNumberFormat="1" applyFont="1" applyBorder="1" applyAlignment="1" applyProtection="1">
      <alignment horizontal="center" vertical="center"/>
      <protection hidden="1"/>
    </xf>
    <xf numFmtId="164" fontId="7" fillId="0" borderId="2" xfId="0" applyNumberFormat="1" applyFont="1" applyBorder="1" applyAlignment="1" applyProtection="1">
      <alignment horizontal="center" vertical="center"/>
      <protection hidden="1"/>
    </xf>
    <xf numFmtId="0" fontId="6" fillId="6" borderId="3" xfId="4" applyNumberFormat="1" applyFont="1" applyFill="1" applyBorder="1" applyAlignment="1" applyProtection="1">
      <alignment horizontal="center" vertical="center"/>
      <protection hidden="1"/>
    </xf>
    <xf numFmtId="1" fontId="6" fillId="6" borderId="2" xfId="4" applyNumberFormat="1" applyFont="1" applyFill="1" applyBorder="1" applyAlignment="1" applyProtection="1">
      <alignment horizontal="center" vertical="center"/>
      <protection hidden="1"/>
    </xf>
    <xf numFmtId="165" fontId="11" fillId="6" borderId="3" xfId="5" applyNumberFormat="1" applyFont="1" applyFill="1" applyBorder="1" applyAlignment="1" applyProtection="1">
      <alignment horizontal="center" vertical="center"/>
      <protection hidden="1"/>
    </xf>
    <xf numFmtId="0" fontId="6" fillId="0" borderId="0" xfId="4" applyNumberFormat="1" applyFont="1" applyAlignment="1" applyProtection="1">
      <alignment horizontal="center" vertical="center"/>
      <protection hidden="1"/>
    </xf>
    <xf numFmtId="166" fontId="6" fillId="0" borderId="0" xfId="4" applyFont="1" applyAlignment="1" applyProtection="1">
      <alignment horizontal="center" vertical="center"/>
      <protection hidden="1"/>
    </xf>
    <xf numFmtId="167" fontId="16" fillId="8" borderId="2" xfId="4" applyNumberFormat="1" applyFont="1" applyFill="1" applyBorder="1" applyAlignment="1" applyProtection="1">
      <alignment horizontal="center" vertical="center"/>
      <protection hidden="1"/>
    </xf>
    <xf numFmtId="0" fontId="6" fillId="0" borderId="0" xfId="4" applyNumberFormat="1" applyFont="1" applyAlignment="1" applyProtection="1">
      <alignment vertical="center"/>
      <protection hidden="1"/>
    </xf>
    <xf numFmtId="167" fontId="16" fillId="0" borderId="0" xfId="0" applyNumberFormat="1" applyFont="1" applyAlignment="1" applyProtection="1">
      <alignment horizontal="center" vertical="center"/>
      <protection hidden="1"/>
    </xf>
    <xf numFmtId="10" fontId="16" fillId="0" borderId="0" xfId="0" applyNumberFormat="1" applyFont="1" applyAlignment="1" applyProtection="1">
      <alignment horizontal="center" vertical="center"/>
      <protection hidden="1"/>
    </xf>
    <xf numFmtId="4" fontId="6" fillId="0" borderId="3" xfId="5" applyNumberFormat="1" applyFont="1" applyFill="1" applyBorder="1" applyAlignment="1" applyProtection="1">
      <alignment horizontal="center" vertical="center"/>
      <protection hidden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0" borderId="3" xfId="5" applyNumberFormat="1" applyFont="1" applyBorder="1" applyAlignment="1" applyProtection="1">
      <alignment horizontal="center" vertical="center"/>
      <protection hidden="1"/>
    </xf>
    <xf numFmtId="4" fontId="6" fillId="3" borderId="2" xfId="0" applyNumberFormat="1" applyFont="1" applyFill="1" applyBorder="1" applyAlignment="1" applyProtection="1">
      <alignment horizontal="center" vertical="center"/>
      <protection hidden="1"/>
    </xf>
    <xf numFmtId="4" fontId="6" fillId="6" borderId="2" xfId="0" applyNumberFormat="1" applyFont="1" applyFill="1" applyBorder="1" applyAlignment="1" applyProtection="1">
      <alignment horizontal="center" vertical="center"/>
      <protection hidden="1"/>
    </xf>
    <xf numFmtId="168" fontId="16" fillId="8" borderId="3" xfId="0" applyNumberFormat="1" applyFont="1" applyFill="1" applyBorder="1" applyAlignment="1" applyProtection="1">
      <alignment horizontal="center" vertical="center"/>
      <protection hidden="1"/>
    </xf>
    <xf numFmtId="169" fontId="16" fillId="8" borderId="2" xfId="0" applyNumberFormat="1" applyFont="1" applyFill="1" applyBorder="1" applyAlignment="1" applyProtection="1">
      <alignment horizontal="center" vertical="center"/>
      <protection hidden="1"/>
    </xf>
    <xf numFmtId="10" fontId="16" fillId="8" borderId="2" xfId="0" applyNumberFormat="1" applyFont="1" applyFill="1" applyBorder="1" applyAlignment="1" applyProtection="1">
      <alignment horizontal="center" vertical="center"/>
      <protection hidden="1"/>
    </xf>
    <xf numFmtId="4" fontId="16" fillId="6" borderId="2" xfId="0" applyNumberFormat="1" applyFont="1" applyFill="1" applyBorder="1" applyAlignment="1" applyProtection="1">
      <alignment horizontal="center" vertical="center"/>
      <protection hidden="1"/>
    </xf>
    <xf numFmtId="164" fontId="6" fillId="0" borderId="2" xfId="5" applyFont="1" applyFill="1" applyBorder="1" applyAlignment="1" applyProtection="1">
      <alignment horizontal="center" vertical="center"/>
      <protection hidden="1"/>
    </xf>
    <xf numFmtId="4" fontId="6" fillId="0" borderId="2" xfId="5" applyNumberFormat="1" applyFont="1" applyBorder="1" applyAlignment="1" applyProtection="1">
      <alignment horizontal="center" vertical="center"/>
      <protection hidden="1"/>
    </xf>
    <xf numFmtId="4" fontId="7" fillId="0" borderId="2" xfId="5" applyNumberFormat="1" applyFont="1" applyFill="1" applyBorder="1" applyAlignment="1" applyProtection="1">
      <alignment horizontal="center" vertical="center"/>
      <protection hidden="1"/>
    </xf>
    <xf numFmtId="4" fontId="7" fillId="6" borderId="2" xfId="5" applyNumberFormat="1" applyFont="1" applyFill="1" applyBorder="1" applyAlignment="1" applyProtection="1">
      <alignment horizontal="center" vertical="center"/>
      <protection hidden="1"/>
    </xf>
    <xf numFmtId="4" fontId="6" fillId="6" borderId="2" xfId="5" applyNumberFormat="1" applyFont="1" applyFill="1" applyBorder="1" applyAlignment="1" applyProtection="1">
      <alignment horizontal="center" vertical="center"/>
      <protection hidden="1"/>
    </xf>
    <xf numFmtId="4" fontId="6" fillId="6" borderId="3" xfId="5" applyNumberFormat="1" applyFont="1" applyFill="1" applyBorder="1" applyAlignment="1" applyProtection="1">
      <alignment horizontal="center" vertical="center"/>
      <protection hidden="1"/>
    </xf>
    <xf numFmtId="3" fontId="6" fillId="0" borderId="0" xfId="4" applyNumberFormat="1" applyFont="1" applyAlignment="1" applyProtection="1">
      <alignment horizontal="center" vertical="center"/>
      <protection hidden="1"/>
    </xf>
    <xf numFmtId="168" fontId="16" fillId="8" borderId="2" xfId="4" applyNumberFormat="1" applyFont="1" applyFill="1" applyBorder="1" applyAlignment="1" applyProtection="1">
      <alignment horizontal="center" vertical="center"/>
      <protection hidden="1"/>
    </xf>
    <xf numFmtId="170" fontId="16" fillId="8" borderId="2" xfId="5" applyNumberFormat="1" applyFont="1" applyFill="1" applyBorder="1" applyAlignment="1" applyProtection="1">
      <alignment horizontal="center" vertical="center"/>
      <protection hidden="1"/>
    </xf>
    <xf numFmtId="0" fontId="18" fillId="10" borderId="7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</cellXfs>
  <cellStyles count="6">
    <cellStyle name="Dziesiętny 2" xfId="5" xr:uid="{385CF9B1-1E94-4666-BAF4-EB38FCF142BE}"/>
    <cellStyle name="Dziesiętny 4" xfId="1" xr:uid="{31DD3B21-F5AF-4E75-BFAF-FEE2FCD7B077}"/>
    <cellStyle name="Normalny" xfId="0" builtinId="0"/>
    <cellStyle name="Normalny 3" xfId="3" xr:uid="{0292E40E-4D77-4EC9-ADD9-0E59F35B28EF}"/>
    <cellStyle name="Normalny 6" xfId="4" xr:uid="{C2B41102-76CC-4AD5-8EFE-5BD5A0520175}"/>
    <cellStyle name="Procentowy 3" xfId="2" xr:uid="{D36BB8B4-036B-457B-B7A8-322F1EC1B52D}"/>
  </cellStyles>
  <dxfs count="0"/>
  <tableStyles count="0" defaultTableStyle="TableStyleMedium2" defaultPivotStyle="PivotStyleLight16"/>
  <colors>
    <mruColors>
      <color rgb="FFFAFDCD"/>
      <color rgb="FFFEFACC"/>
      <color rgb="FFF8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31E9-48A4-41EE-B480-485CEB27B89E}">
  <sheetPr codeName="Arkusz1"/>
  <dimension ref="A1:BV152"/>
  <sheetViews>
    <sheetView tabSelected="1" topLeftCell="A29" zoomScaleNormal="100" workbookViewId="0">
      <selection activeCell="G54" sqref="G54"/>
    </sheetView>
  </sheetViews>
  <sheetFormatPr defaultColWidth="9.140625" defaultRowHeight="15" x14ac:dyDescent="0.25"/>
  <cols>
    <col min="1" max="2" width="25.7109375" style="1" customWidth="1"/>
    <col min="3" max="10" width="22.85546875" style="1" customWidth="1"/>
    <col min="11" max="12" width="23.5703125" style="1" customWidth="1"/>
    <col min="13" max="15" width="25.7109375" style="1" customWidth="1"/>
    <col min="16" max="16" width="30.7109375" style="1" customWidth="1"/>
    <col min="17" max="20" width="25.7109375" style="1" customWidth="1"/>
    <col min="21" max="21" width="29.7109375" style="1" customWidth="1"/>
    <col min="22" max="56" width="25.7109375" style="1" customWidth="1"/>
    <col min="57" max="73" width="25.7109375" style="2" customWidth="1"/>
    <col min="74" max="74" width="25.7109375" style="5" customWidth="1"/>
    <col min="75" max="100" width="25.7109375" style="2" customWidth="1"/>
    <col min="101" max="163" width="20.7109375" style="2" customWidth="1"/>
    <col min="164" max="16384" width="9.140625" style="2"/>
  </cols>
  <sheetData>
    <row r="1" spans="1:74" ht="46.5" customHeight="1" x14ac:dyDescent="0.25">
      <c r="A1" s="17" t="s">
        <v>1</v>
      </c>
      <c r="B1" s="68" t="s">
        <v>2</v>
      </c>
      <c r="C1" s="68"/>
      <c r="D1" s="68"/>
      <c r="E1" s="68"/>
      <c r="F1" s="68"/>
      <c r="G1" s="68"/>
      <c r="H1" s="68"/>
      <c r="BV1" s="2"/>
    </row>
    <row r="2" spans="1:74" ht="15.75" customHeight="1" x14ac:dyDescent="0.25">
      <c r="A2" s="3"/>
      <c r="B2" s="3"/>
      <c r="C2" s="3"/>
      <c r="D2" s="3"/>
      <c r="E2" s="3"/>
      <c r="F2" s="3"/>
      <c r="G2" s="3"/>
      <c r="H2" s="3"/>
      <c r="BV2" s="2"/>
    </row>
    <row r="3" spans="1:74" ht="15.75" customHeight="1" x14ac:dyDescent="0.25">
      <c r="A3" s="4"/>
      <c r="B3" s="69" t="s">
        <v>43</v>
      </c>
      <c r="C3" s="70"/>
      <c r="D3" s="70"/>
      <c r="E3" s="70"/>
      <c r="F3" s="70"/>
      <c r="G3" s="70"/>
      <c r="H3" s="70"/>
    </row>
    <row r="4" spans="1:74" ht="15.75" customHeight="1" x14ac:dyDescent="0.25">
      <c r="A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74" ht="15.75" customHeight="1" x14ac:dyDescent="0.25">
      <c r="A5" s="4"/>
      <c r="B5" s="71" t="s">
        <v>34</v>
      </c>
      <c r="C5" s="71"/>
      <c r="D5" s="71"/>
      <c r="E5" s="71"/>
      <c r="F5" s="71"/>
      <c r="G5" s="71"/>
      <c r="H5" s="7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74" ht="15.75" customHeight="1" x14ac:dyDescent="0.25">
      <c r="A6" s="4"/>
      <c r="B6" s="4"/>
      <c r="C6" s="4"/>
      <c r="D6" s="4"/>
      <c r="E6" s="4"/>
      <c r="F6" s="4"/>
      <c r="G6" s="4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7"/>
      <c r="AF6" s="7"/>
      <c r="AG6" s="7"/>
      <c r="AH6" s="6"/>
      <c r="AI6" s="6"/>
      <c r="AJ6" s="6"/>
      <c r="AK6" s="6"/>
      <c r="AL6" s="6"/>
      <c r="AM6" s="6"/>
      <c r="AN6" s="6"/>
      <c r="AO6" s="6"/>
      <c r="AP6" s="6"/>
    </row>
    <row r="7" spans="1:74" s="11" customFormat="1" ht="21" customHeight="1" x14ac:dyDescent="0.25">
      <c r="B7" s="72" t="s">
        <v>4</v>
      </c>
      <c r="C7" s="72"/>
      <c r="D7" s="73" t="s">
        <v>45</v>
      </c>
      <c r="E7" s="73"/>
      <c r="F7" s="8"/>
      <c r="G7" s="8"/>
      <c r="H7" s="8"/>
      <c r="I7" s="14"/>
    </row>
    <row r="8" spans="1:74" s="11" customFormat="1" ht="21" customHeight="1" x14ac:dyDescent="0.25">
      <c r="B8" s="72" t="s">
        <v>5</v>
      </c>
      <c r="C8" s="72"/>
      <c r="D8" s="74">
        <v>2024</v>
      </c>
      <c r="E8" s="74"/>
      <c r="F8" s="12"/>
      <c r="G8" s="13"/>
      <c r="H8" s="12"/>
    </row>
    <row r="9" spans="1:74" s="11" customFormat="1" ht="21" customHeight="1" x14ac:dyDescent="0.25">
      <c r="B9" s="72" t="s">
        <v>6</v>
      </c>
      <c r="C9" s="72"/>
      <c r="D9" s="74">
        <v>2026</v>
      </c>
      <c r="E9" s="74"/>
    </row>
    <row r="10" spans="1:74" s="11" customFormat="1" ht="21" customHeight="1" x14ac:dyDescent="0.25">
      <c r="B10" s="72" t="s">
        <v>32</v>
      </c>
      <c r="C10" s="72"/>
      <c r="D10" s="75">
        <f>D11-D9+1</f>
        <v>23</v>
      </c>
      <c r="E10" s="76"/>
    </row>
    <row r="11" spans="1:74" s="11" customFormat="1" ht="21" customHeight="1" x14ac:dyDescent="0.25">
      <c r="B11" s="72" t="s">
        <v>7</v>
      </c>
      <c r="C11" s="72"/>
      <c r="D11" s="75">
        <f>D8+25-1</f>
        <v>2048</v>
      </c>
      <c r="E11" s="76"/>
    </row>
    <row r="12" spans="1:74" s="11" customFormat="1" ht="21" customHeight="1" x14ac:dyDescent="0.25">
      <c r="B12" s="72" t="s">
        <v>8</v>
      </c>
      <c r="C12" s="72"/>
      <c r="D12" s="74" t="s">
        <v>3</v>
      </c>
      <c r="E12" s="74"/>
    </row>
    <row r="13" spans="1:74" s="11" customFormat="1" ht="21" customHeight="1" x14ac:dyDescent="0.25">
      <c r="B13" s="72" t="s">
        <v>33</v>
      </c>
      <c r="C13" s="72"/>
      <c r="D13" s="74">
        <v>40</v>
      </c>
      <c r="E13" s="74"/>
    </row>
    <row r="14" spans="1:74" s="11" customFormat="1" ht="21" customHeight="1" x14ac:dyDescent="0.25">
      <c r="B14" s="78" t="s">
        <v>46</v>
      </c>
      <c r="C14" s="72"/>
      <c r="D14" s="74">
        <f>D13-D10</f>
        <v>17</v>
      </c>
      <c r="E14" s="74"/>
    </row>
    <row r="15" spans="1:74" s="11" customFormat="1" ht="21" customHeight="1" x14ac:dyDescent="0.25">
      <c r="B15" s="72" t="s">
        <v>47</v>
      </c>
      <c r="C15" s="72"/>
      <c r="D15" s="74">
        <f>D11+D14</f>
        <v>2065</v>
      </c>
      <c r="E15" s="74"/>
    </row>
    <row r="16" spans="1:74" s="11" customFormat="1" ht="21" customHeight="1" x14ac:dyDescent="0.25">
      <c r="B16" s="72" t="s">
        <v>38</v>
      </c>
      <c r="C16" s="72"/>
      <c r="D16" s="74">
        <v>0.83</v>
      </c>
      <c r="E16" s="74"/>
    </row>
    <row r="17" spans="1:74" s="11" customFormat="1" ht="21" customHeight="1" x14ac:dyDescent="0.25">
      <c r="B17" s="72" t="s">
        <v>37</v>
      </c>
      <c r="C17" s="72"/>
      <c r="D17" s="74">
        <v>0.78</v>
      </c>
      <c r="E17" s="74"/>
    </row>
    <row r="18" spans="1:74" s="11" customFormat="1" ht="20.100000000000001" customHeight="1" x14ac:dyDescent="0.25">
      <c r="B18" s="8"/>
    </row>
    <row r="19" spans="1:74" s="11" customFormat="1" ht="20.100000000000001" customHeight="1" x14ac:dyDescent="0.25">
      <c r="B19" s="15"/>
    </row>
    <row r="20" spans="1:74" s="11" customFormat="1" ht="20.100000000000001" customHeight="1" x14ac:dyDescent="0.25">
      <c r="B20" s="71" t="s">
        <v>35</v>
      </c>
      <c r="C20" s="71"/>
      <c r="D20" s="71"/>
      <c r="E20" s="71"/>
      <c r="F20" s="71"/>
      <c r="G20" s="71"/>
      <c r="H20" s="71"/>
    </row>
    <row r="21" spans="1:74" s="11" customFormat="1" ht="20.100000000000001" customHeight="1" x14ac:dyDescent="0.25"/>
    <row r="22" spans="1:74" s="11" customFormat="1" ht="20.100000000000001" customHeight="1" x14ac:dyDescent="0.25">
      <c r="B22" s="77" t="s">
        <v>9</v>
      </c>
      <c r="C22" s="77"/>
      <c r="D22" s="77"/>
      <c r="E22" s="77"/>
      <c r="F22" s="77"/>
      <c r="G22" s="77"/>
      <c r="H22" s="77"/>
    </row>
    <row r="23" spans="1:74" s="11" customFormat="1" ht="20.100000000000001" customHeight="1" x14ac:dyDescent="0.25"/>
    <row r="24" spans="1:74" s="11" customFormat="1" ht="69.75" customHeight="1" x14ac:dyDescent="0.25">
      <c r="B24" s="18" t="s">
        <v>10</v>
      </c>
      <c r="C24" s="19" t="s">
        <v>11</v>
      </c>
      <c r="D24" s="19" t="s">
        <v>39</v>
      </c>
      <c r="E24" s="20" t="s">
        <v>40</v>
      </c>
      <c r="F24" s="21" t="s">
        <v>41</v>
      </c>
      <c r="G24" s="21" t="s">
        <v>17</v>
      </c>
      <c r="H24" s="19" t="s">
        <v>18</v>
      </c>
      <c r="I24" s="19" t="s">
        <v>19</v>
      </c>
      <c r="J24" s="19" t="s">
        <v>20</v>
      </c>
      <c r="K24" s="19" t="s">
        <v>21</v>
      </c>
    </row>
    <row r="25" spans="1:74" s="11" customFormat="1" ht="20.100000000000001" customHeight="1" x14ac:dyDescent="0.25">
      <c r="B25" s="22">
        <v>1</v>
      </c>
      <c r="C25" s="23">
        <v>2</v>
      </c>
      <c r="D25" s="23">
        <v>3</v>
      </c>
      <c r="E25" s="23">
        <v>4</v>
      </c>
      <c r="F25" s="23">
        <v>5</v>
      </c>
      <c r="G25" s="23">
        <v>6</v>
      </c>
      <c r="H25" s="23">
        <v>7</v>
      </c>
      <c r="I25" s="23">
        <v>8</v>
      </c>
      <c r="J25" s="23">
        <v>9</v>
      </c>
      <c r="K25" s="23">
        <v>10</v>
      </c>
    </row>
    <row r="26" spans="1:74" ht="15.95" customHeight="1" x14ac:dyDescent="0.25">
      <c r="B26" s="24">
        <v>0</v>
      </c>
      <c r="C26" s="25">
        <f>D8</f>
        <v>2024</v>
      </c>
      <c r="D26" s="50">
        <v>-1117722561.9363999</v>
      </c>
      <c r="E26" s="51">
        <v>0</v>
      </c>
      <c r="F26" s="51">
        <v>0</v>
      </c>
      <c r="G26" s="50"/>
      <c r="H26" s="51">
        <v>0</v>
      </c>
      <c r="I26" s="50">
        <f>SUM(D26:H26)</f>
        <v>-1117722561.9363999</v>
      </c>
      <c r="J26" s="26">
        <v>1</v>
      </c>
      <c r="K26" s="50">
        <f>I26*J26</f>
        <v>-1117722561.9363999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5"/>
      <c r="BV26" s="2"/>
    </row>
    <row r="27" spans="1:74" ht="15.95" customHeight="1" x14ac:dyDescent="0.25">
      <c r="B27" s="24">
        <f t="shared" ref="B27:C42" si="0">B26+1</f>
        <v>1</v>
      </c>
      <c r="C27" s="25">
        <f t="shared" si="0"/>
        <v>2025</v>
      </c>
      <c r="D27" s="50">
        <v>-573996865.89490008</v>
      </c>
      <c r="E27" s="51">
        <v>0</v>
      </c>
      <c r="F27" s="51">
        <v>0</v>
      </c>
      <c r="G27" s="50"/>
      <c r="H27" s="50">
        <v>0</v>
      </c>
      <c r="I27" s="50">
        <f t="shared" ref="I27:I50" si="1">SUM(D27:H27)</f>
        <v>-573996865.89490008</v>
      </c>
      <c r="J27" s="26">
        <f t="shared" ref="J27:J67" si="2">1/(1+$K$68)^B27</f>
        <v>0.970873786407767</v>
      </c>
      <c r="K27" s="50">
        <f t="shared" ref="K27:K65" si="3">I27*J27</f>
        <v>-557278510.57757294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5"/>
      <c r="BV27" s="2"/>
    </row>
    <row r="28" spans="1:74" ht="15.95" customHeight="1" x14ac:dyDescent="0.25">
      <c r="A28" s="67" t="s">
        <v>44</v>
      </c>
      <c r="B28" s="24">
        <f t="shared" si="0"/>
        <v>2</v>
      </c>
      <c r="C28" s="25">
        <f t="shared" si="0"/>
        <v>2026</v>
      </c>
      <c r="D28" s="50">
        <v>-267021122.87090001</v>
      </c>
      <c r="E28" s="51">
        <v>-12608576.998650363</v>
      </c>
      <c r="F28" s="51">
        <v>-3831540.607182343</v>
      </c>
      <c r="G28" s="50"/>
      <c r="H28" s="50">
        <v>506413528.9456287</v>
      </c>
      <c r="I28" s="50">
        <f t="shared" si="1"/>
        <v>222952288.46889603</v>
      </c>
      <c r="J28" s="26">
        <f t="shared" si="2"/>
        <v>0.94259590913375435</v>
      </c>
      <c r="K28" s="50">
        <f t="shared" si="3"/>
        <v>210153915.04279011</v>
      </c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5"/>
      <c r="BV28" s="2"/>
    </row>
    <row r="29" spans="1:74" ht="15.95" customHeight="1" x14ac:dyDescent="0.25">
      <c r="A29" s="67"/>
      <c r="B29" s="24">
        <f t="shared" si="0"/>
        <v>3</v>
      </c>
      <c r="C29" s="25">
        <f t="shared" si="0"/>
        <v>2027</v>
      </c>
      <c r="D29" s="50"/>
      <c r="E29" s="51">
        <v>-12608576.998650363</v>
      </c>
      <c r="F29" s="51">
        <v>-3831540.607182343</v>
      </c>
      <c r="G29" s="50"/>
      <c r="H29" s="50">
        <v>584147269.31383443</v>
      </c>
      <c r="I29" s="50">
        <f t="shared" si="1"/>
        <v>567707151.70800173</v>
      </c>
      <c r="J29" s="26">
        <f t="shared" si="2"/>
        <v>0.91514165935315961</v>
      </c>
      <c r="K29" s="50">
        <f t="shared" si="3"/>
        <v>519532464.8407166</v>
      </c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5"/>
      <c r="BV29" s="2"/>
    </row>
    <row r="30" spans="1:74" ht="15.95" customHeight="1" x14ac:dyDescent="0.25">
      <c r="A30" s="67"/>
      <c r="B30" s="24">
        <f t="shared" si="0"/>
        <v>4</v>
      </c>
      <c r="C30" s="25">
        <f t="shared" si="0"/>
        <v>2028</v>
      </c>
      <c r="D30" s="50"/>
      <c r="E30" s="51">
        <v>-12608576.998650363</v>
      </c>
      <c r="F30" s="51">
        <v>-3831540.607182343</v>
      </c>
      <c r="G30" s="50"/>
      <c r="H30" s="50">
        <v>662622725.65779829</v>
      </c>
      <c r="I30" s="50">
        <f t="shared" si="1"/>
        <v>646182608.05196559</v>
      </c>
      <c r="J30" s="26">
        <f t="shared" si="2"/>
        <v>0.888487047915689</v>
      </c>
      <c r="K30" s="50">
        <f t="shared" si="3"/>
        <v>574124877.84255159</v>
      </c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5"/>
      <c r="BV30" s="2"/>
    </row>
    <row r="31" spans="1:74" ht="15.95" customHeight="1" x14ac:dyDescent="0.25">
      <c r="A31" s="67"/>
      <c r="B31" s="24">
        <f t="shared" si="0"/>
        <v>5</v>
      </c>
      <c r="C31" s="25">
        <f t="shared" si="0"/>
        <v>2029</v>
      </c>
      <c r="D31" s="50"/>
      <c r="E31" s="51">
        <v>-12608576.998650363</v>
      </c>
      <c r="F31" s="51">
        <v>-3831540.607182343</v>
      </c>
      <c r="G31" s="50"/>
      <c r="H31" s="50">
        <v>743811051.81397021</v>
      </c>
      <c r="I31" s="50">
        <f t="shared" si="1"/>
        <v>727370934.20813751</v>
      </c>
      <c r="J31" s="26">
        <f t="shared" si="2"/>
        <v>0.86260878438416411</v>
      </c>
      <c r="K31" s="50">
        <f t="shared" si="3"/>
        <v>627436557.35365534</v>
      </c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5"/>
      <c r="BV31" s="2"/>
    </row>
    <row r="32" spans="1:74" ht="15.95" customHeight="1" x14ac:dyDescent="0.25">
      <c r="A32" s="67"/>
      <c r="B32" s="24">
        <f t="shared" si="0"/>
        <v>6</v>
      </c>
      <c r="C32" s="25">
        <f t="shared" si="0"/>
        <v>2030</v>
      </c>
      <c r="D32" s="50"/>
      <c r="E32" s="51">
        <v>-12608576.998650363</v>
      </c>
      <c r="F32" s="51">
        <v>-3831540.607182343</v>
      </c>
      <c r="G32" s="50"/>
      <c r="H32" s="50">
        <v>802781342.89328933</v>
      </c>
      <c r="I32" s="50">
        <f t="shared" si="1"/>
        <v>786341225.28745663</v>
      </c>
      <c r="J32" s="26">
        <f t="shared" si="2"/>
        <v>0.83748425668365445</v>
      </c>
      <c r="K32" s="50">
        <f t="shared" si="3"/>
        <v>658548396.55957973</v>
      </c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5"/>
      <c r="BV32" s="2"/>
    </row>
    <row r="33" spans="1:74" ht="15.95" customHeight="1" x14ac:dyDescent="0.25">
      <c r="A33" s="67"/>
      <c r="B33" s="24">
        <f t="shared" si="0"/>
        <v>7</v>
      </c>
      <c r="C33" s="25">
        <f t="shared" si="0"/>
        <v>2031</v>
      </c>
      <c r="D33" s="50"/>
      <c r="E33" s="51">
        <v>-12608576.998650363</v>
      </c>
      <c r="F33" s="51">
        <v>-3831540.607182343</v>
      </c>
      <c r="G33" s="50"/>
      <c r="H33" s="50">
        <v>802602518.09133303</v>
      </c>
      <c r="I33" s="50">
        <f t="shared" si="1"/>
        <v>786162400.48550034</v>
      </c>
      <c r="J33" s="26">
        <f t="shared" si="2"/>
        <v>0.81309151134335378</v>
      </c>
      <c r="K33" s="50">
        <f t="shared" si="3"/>
        <v>639221974.37207448</v>
      </c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5"/>
      <c r="BV33" s="2"/>
    </row>
    <row r="34" spans="1:74" ht="15.95" customHeight="1" x14ac:dyDescent="0.25">
      <c r="A34" s="67"/>
      <c r="B34" s="24">
        <f t="shared" si="0"/>
        <v>8</v>
      </c>
      <c r="C34" s="25">
        <f t="shared" si="0"/>
        <v>2032</v>
      </c>
      <c r="D34" s="50"/>
      <c r="E34" s="51">
        <v>-12608576.998650363</v>
      </c>
      <c r="F34" s="51">
        <v>-3831540.607182343</v>
      </c>
      <c r="G34" s="50"/>
      <c r="H34" s="50">
        <v>801058022.36861181</v>
      </c>
      <c r="I34" s="50">
        <f t="shared" si="1"/>
        <v>784617904.76277912</v>
      </c>
      <c r="J34" s="26">
        <f t="shared" si="2"/>
        <v>0.78940923431393573</v>
      </c>
      <c r="K34" s="50">
        <f t="shared" si="3"/>
        <v>619384619.42779005</v>
      </c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5"/>
      <c r="BV34" s="2"/>
    </row>
    <row r="35" spans="1:74" ht="15.95" customHeight="1" x14ac:dyDescent="0.25">
      <c r="A35" s="67"/>
      <c r="B35" s="24">
        <f t="shared" si="0"/>
        <v>9</v>
      </c>
      <c r="C35" s="25">
        <f t="shared" si="0"/>
        <v>2033</v>
      </c>
      <c r="D35" s="50"/>
      <c r="E35" s="51">
        <v>-12608576.998650363</v>
      </c>
      <c r="F35" s="51">
        <v>-3831540.607182343</v>
      </c>
      <c r="G35" s="50"/>
      <c r="H35" s="50">
        <v>798687883.99529767</v>
      </c>
      <c r="I35" s="50">
        <f t="shared" si="1"/>
        <v>782247766.38946497</v>
      </c>
      <c r="J35" s="26">
        <f t="shared" si="2"/>
        <v>0.76641673234362695</v>
      </c>
      <c r="K35" s="50">
        <f t="shared" si="3"/>
        <v>599527776.99931455</v>
      </c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K35" s="5"/>
      <c r="BV35" s="2"/>
    </row>
    <row r="36" spans="1:74" ht="15.95" customHeight="1" x14ac:dyDescent="0.25">
      <c r="A36" s="67"/>
      <c r="B36" s="24">
        <f t="shared" si="0"/>
        <v>10</v>
      </c>
      <c r="C36" s="25">
        <f t="shared" si="0"/>
        <v>2034</v>
      </c>
      <c r="D36" s="50"/>
      <c r="E36" s="51">
        <v>-12608576.998650363</v>
      </c>
      <c r="F36" s="51">
        <v>-3831540.607182343</v>
      </c>
      <c r="G36" s="50"/>
      <c r="H36" s="50">
        <v>770413358.91193247</v>
      </c>
      <c r="I36" s="50">
        <f t="shared" si="1"/>
        <v>753973241.30609977</v>
      </c>
      <c r="J36" s="26">
        <f t="shared" si="2"/>
        <v>0.74409391489672516</v>
      </c>
      <c r="K36" s="50">
        <f t="shared" si="3"/>
        <v>561026900.85082901</v>
      </c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K36" s="5"/>
      <c r="BV36" s="2"/>
    </row>
    <row r="37" spans="1:74" ht="15.95" customHeight="1" x14ac:dyDescent="0.25">
      <c r="A37" s="67"/>
      <c r="B37" s="24">
        <f t="shared" si="0"/>
        <v>11</v>
      </c>
      <c r="C37" s="25">
        <f t="shared" si="0"/>
        <v>2035</v>
      </c>
      <c r="D37" s="50"/>
      <c r="E37" s="51">
        <v>-99658288.198778436</v>
      </c>
      <c r="F37" s="51">
        <v>-3831540.607182343</v>
      </c>
      <c r="G37" s="50"/>
      <c r="H37" s="50">
        <v>767699171.47195494</v>
      </c>
      <c r="I37" s="50">
        <f t="shared" si="1"/>
        <v>664209342.66599417</v>
      </c>
      <c r="J37" s="26">
        <f t="shared" si="2"/>
        <v>0.72242127659876232</v>
      </c>
      <c r="K37" s="50">
        <f t="shared" si="3"/>
        <v>479838961.25759226</v>
      </c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K37" s="5"/>
      <c r="BV37" s="2"/>
    </row>
    <row r="38" spans="1:74" ht="15.95" customHeight="1" x14ac:dyDescent="0.25">
      <c r="A38" s="67"/>
      <c r="B38" s="24">
        <f t="shared" si="0"/>
        <v>12</v>
      </c>
      <c r="C38" s="25">
        <f t="shared" si="0"/>
        <v>2036</v>
      </c>
      <c r="D38" s="50"/>
      <c r="E38" s="51">
        <v>-12608576.998650363</v>
      </c>
      <c r="F38" s="51">
        <v>-3831540.607182343</v>
      </c>
      <c r="G38" s="50"/>
      <c r="H38" s="50">
        <v>839028889.50656211</v>
      </c>
      <c r="I38" s="50">
        <f t="shared" si="1"/>
        <v>822588771.90072942</v>
      </c>
      <c r="J38" s="26">
        <f t="shared" si="2"/>
        <v>0.70137988019297326</v>
      </c>
      <c r="K38" s="50">
        <f t="shared" si="3"/>
        <v>576947214.2838186</v>
      </c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K38" s="5"/>
      <c r="BV38" s="2"/>
    </row>
    <row r="39" spans="1:74" ht="15.95" customHeight="1" x14ac:dyDescent="0.25">
      <c r="A39" s="67"/>
      <c r="B39" s="24">
        <f t="shared" si="0"/>
        <v>13</v>
      </c>
      <c r="C39" s="25">
        <f t="shared" si="0"/>
        <v>2037</v>
      </c>
      <c r="D39" s="50"/>
      <c r="E39" s="51">
        <v>-12608576.998650363</v>
      </c>
      <c r="F39" s="51">
        <v>-3831540.607182343</v>
      </c>
      <c r="G39" s="50"/>
      <c r="H39" s="50">
        <v>911659827.14703429</v>
      </c>
      <c r="I39" s="50">
        <f t="shared" si="1"/>
        <v>895219709.54120159</v>
      </c>
      <c r="J39" s="26">
        <f t="shared" si="2"/>
        <v>0.68095133999317792</v>
      </c>
      <c r="K39" s="50">
        <f t="shared" si="3"/>
        <v>609601060.80038476</v>
      </c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K39" s="5"/>
      <c r="BV39" s="2"/>
    </row>
    <row r="40" spans="1:74" ht="15.95" customHeight="1" x14ac:dyDescent="0.25">
      <c r="A40" s="67"/>
      <c r="B40" s="24">
        <f t="shared" si="0"/>
        <v>14</v>
      </c>
      <c r="C40" s="25">
        <f t="shared" si="0"/>
        <v>2038</v>
      </c>
      <c r="D40" s="50"/>
      <c r="E40" s="51">
        <v>-12608576.998650363</v>
      </c>
      <c r="F40" s="51">
        <v>-3831540.607182343</v>
      </c>
      <c r="G40" s="50"/>
      <c r="H40" s="50">
        <v>985476366.04023039</v>
      </c>
      <c r="I40" s="50">
        <f t="shared" si="1"/>
        <v>969036248.4343977</v>
      </c>
      <c r="J40" s="26">
        <f t="shared" si="2"/>
        <v>0.66111780581861923</v>
      </c>
      <c r="K40" s="50">
        <f t="shared" si="3"/>
        <v>640647118.32365537</v>
      </c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K40" s="5"/>
      <c r="BV40" s="2"/>
    </row>
    <row r="41" spans="1:74" ht="15.95" customHeight="1" x14ac:dyDescent="0.25">
      <c r="A41" s="67"/>
      <c r="B41" s="24">
        <f t="shared" si="0"/>
        <v>15</v>
      </c>
      <c r="C41" s="25">
        <f t="shared" si="0"/>
        <v>2039</v>
      </c>
      <c r="D41" s="50"/>
      <c r="E41" s="51">
        <v>-12608576.998650363</v>
      </c>
      <c r="F41" s="51">
        <v>-3831540.607182343</v>
      </c>
      <c r="G41" s="50"/>
      <c r="H41" s="50">
        <v>1060425037.595861</v>
      </c>
      <c r="I41" s="50">
        <f t="shared" si="1"/>
        <v>1043984919.9900283</v>
      </c>
      <c r="J41" s="26">
        <f t="shared" si="2"/>
        <v>0.64186194739671765</v>
      </c>
      <c r="K41" s="50">
        <f t="shared" si="3"/>
        <v>670094193.79760599</v>
      </c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K41" s="5"/>
      <c r="BV41" s="2"/>
    </row>
    <row r="42" spans="1:74" ht="15.95" customHeight="1" x14ac:dyDescent="0.25">
      <c r="A42" s="67"/>
      <c r="B42" s="24">
        <f t="shared" si="0"/>
        <v>16</v>
      </c>
      <c r="C42" s="25">
        <f t="shared" si="0"/>
        <v>2040</v>
      </c>
      <c r="D42" s="50"/>
      <c r="E42" s="51">
        <v>-12608576.998650363</v>
      </c>
      <c r="F42" s="51">
        <v>-3831540.607182343</v>
      </c>
      <c r="G42" s="50"/>
      <c r="H42" s="50">
        <v>1105653177.3713393</v>
      </c>
      <c r="I42" s="50">
        <f t="shared" si="1"/>
        <v>1089213059.7655065</v>
      </c>
      <c r="J42" s="26">
        <f t="shared" si="2"/>
        <v>0.62316693922011435</v>
      </c>
      <c r="K42" s="50">
        <f t="shared" si="3"/>
        <v>678761568.61264622</v>
      </c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K42" s="5"/>
      <c r="BV42" s="2"/>
    </row>
    <row r="43" spans="1:74" ht="15.95" customHeight="1" x14ac:dyDescent="0.25">
      <c r="A43" s="67"/>
      <c r="B43" s="24">
        <f t="shared" ref="B43:C58" si="4">B42+1</f>
        <v>17</v>
      </c>
      <c r="C43" s="25">
        <f t="shared" si="4"/>
        <v>2041</v>
      </c>
      <c r="D43" s="50"/>
      <c r="E43" s="51">
        <v>-12608576.998650363</v>
      </c>
      <c r="F43" s="51">
        <v>-3831540.607182343</v>
      </c>
      <c r="G43" s="50"/>
      <c r="H43" s="50">
        <v>1111187009.6686864</v>
      </c>
      <c r="I43" s="50">
        <f t="shared" si="1"/>
        <v>1094746892.0628536</v>
      </c>
      <c r="J43" s="26">
        <f t="shared" si="2"/>
        <v>0.60501644584477121</v>
      </c>
      <c r="K43" s="50">
        <f t="shared" si="3"/>
        <v>662339873.73547709</v>
      </c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K43" s="5"/>
      <c r="BV43" s="2"/>
    </row>
    <row r="44" spans="1:74" ht="15.95" customHeight="1" x14ac:dyDescent="0.25">
      <c r="A44" s="67"/>
      <c r="B44" s="24">
        <f t="shared" si="4"/>
        <v>18</v>
      </c>
      <c r="C44" s="25">
        <f t="shared" si="4"/>
        <v>2042</v>
      </c>
      <c r="D44" s="50"/>
      <c r="E44" s="51">
        <v>-12608576.998650363</v>
      </c>
      <c r="F44" s="51">
        <v>-3831540.607182343</v>
      </c>
      <c r="G44" s="50"/>
      <c r="H44" s="50">
        <v>1116340371.7836776</v>
      </c>
      <c r="I44" s="50">
        <f t="shared" si="1"/>
        <v>1099900254.1778448</v>
      </c>
      <c r="J44" s="26">
        <f t="shared" si="2"/>
        <v>0.5873946076162827</v>
      </c>
      <c r="K44" s="50">
        <f t="shared" si="3"/>
        <v>646075478.2198447</v>
      </c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K44" s="5"/>
      <c r="BV44" s="2"/>
    </row>
    <row r="45" spans="1:74" s="16" customFormat="1" ht="15.95" customHeight="1" x14ac:dyDescent="0.25">
      <c r="A45" s="67"/>
      <c r="B45" s="24">
        <f t="shared" si="4"/>
        <v>19</v>
      </c>
      <c r="C45" s="25">
        <f t="shared" si="4"/>
        <v>2043</v>
      </c>
      <c r="D45" s="50"/>
      <c r="E45" s="51">
        <v>-12608576.998650363</v>
      </c>
      <c r="F45" s="51">
        <v>-3831540.607182343</v>
      </c>
      <c r="G45" s="50"/>
      <c r="H45" s="50">
        <v>1120508216.4852939</v>
      </c>
      <c r="I45" s="50">
        <f t="shared" si="1"/>
        <v>1104068098.8794611</v>
      </c>
      <c r="J45" s="26">
        <f t="shared" si="2"/>
        <v>0.57028602681192497</v>
      </c>
      <c r="K45" s="50">
        <f t="shared" si="3"/>
        <v>629634609.43976331</v>
      </c>
    </row>
    <row r="46" spans="1:74" ht="15.95" customHeight="1" x14ac:dyDescent="0.25">
      <c r="A46" s="67"/>
      <c r="B46" s="24">
        <f t="shared" si="4"/>
        <v>20</v>
      </c>
      <c r="C46" s="25">
        <f t="shared" si="4"/>
        <v>2044</v>
      </c>
      <c r="D46" s="50"/>
      <c r="E46" s="51">
        <v>-12608576.998650363</v>
      </c>
      <c r="F46" s="51">
        <v>-3831540.607182343</v>
      </c>
      <c r="G46" s="50"/>
      <c r="H46" s="50">
        <v>1124211397.4349563</v>
      </c>
      <c r="I46" s="50">
        <f t="shared" si="1"/>
        <v>1107771279.8291235</v>
      </c>
      <c r="J46" s="26">
        <f t="shared" si="2"/>
        <v>0.55367575418633497</v>
      </c>
      <c r="K46" s="50">
        <f t="shared" si="3"/>
        <v>613346098.82535148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K46" s="5"/>
      <c r="BV46" s="2"/>
    </row>
    <row r="47" spans="1:74" ht="15.95" customHeight="1" x14ac:dyDescent="0.25">
      <c r="A47" s="67"/>
      <c r="B47" s="24">
        <f t="shared" si="4"/>
        <v>21</v>
      </c>
      <c r="C47" s="25">
        <f t="shared" si="4"/>
        <v>2045</v>
      </c>
      <c r="D47" s="50"/>
      <c r="E47" s="51">
        <v>-99658288.198778436</v>
      </c>
      <c r="F47" s="51">
        <v>-3831540.607182343</v>
      </c>
      <c r="G47" s="50"/>
      <c r="H47" s="50">
        <v>1128052256.6660562</v>
      </c>
      <c r="I47" s="50">
        <f t="shared" si="1"/>
        <v>1024562427.8600954</v>
      </c>
      <c r="J47" s="26">
        <f t="shared" si="2"/>
        <v>0.5375492759090631</v>
      </c>
      <c r="K47" s="50">
        <f t="shared" si="3"/>
        <v>550752791.21982598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K47" s="5"/>
      <c r="BV47" s="2"/>
    </row>
    <row r="48" spans="1:74" ht="15.95" customHeight="1" x14ac:dyDescent="0.25">
      <c r="A48" s="67"/>
      <c r="B48" s="24">
        <f t="shared" si="4"/>
        <v>22</v>
      </c>
      <c r="C48" s="25">
        <f t="shared" si="4"/>
        <v>2046</v>
      </c>
      <c r="D48" s="50"/>
      <c r="E48" s="51">
        <v>-12608576.998650363</v>
      </c>
      <c r="F48" s="51">
        <v>-3831540.607182343</v>
      </c>
      <c r="G48" s="50"/>
      <c r="H48" s="50">
        <v>1059573306.2835282</v>
      </c>
      <c r="I48" s="50">
        <f t="shared" si="1"/>
        <v>1043133188.6776955</v>
      </c>
      <c r="J48" s="26">
        <f t="shared" si="2"/>
        <v>0.52189250088258554</v>
      </c>
      <c r="K48" s="50">
        <f t="shared" si="3"/>
        <v>544403388.59262848</v>
      </c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K48" s="5"/>
      <c r="BV48" s="2"/>
    </row>
    <row r="49" spans="1:74" ht="15.95" customHeight="1" x14ac:dyDescent="0.25">
      <c r="A49" s="67"/>
      <c r="B49" s="24">
        <f t="shared" si="4"/>
        <v>23</v>
      </c>
      <c r="C49" s="25">
        <f t="shared" ref="C49" si="5">C48+1</f>
        <v>2047</v>
      </c>
      <c r="D49" s="50"/>
      <c r="E49" s="51">
        <v>-12608576.998650363</v>
      </c>
      <c r="F49" s="51">
        <v>-3831540.607182343</v>
      </c>
      <c r="G49" s="50"/>
      <c r="H49" s="50">
        <v>1023360043.6669445</v>
      </c>
      <c r="I49" s="50">
        <f t="shared" si="1"/>
        <v>1006919926.0611118</v>
      </c>
      <c r="J49" s="26">
        <f t="shared" si="2"/>
        <v>0.50669174842969467</v>
      </c>
      <c r="K49" s="50">
        <f t="shared" si="3"/>
        <v>510198017.86460364</v>
      </c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K49" s="5"/>
      <c r="BV49" s="2"/>
    </row>
    <row r="50" spans="1:74" ht="15.95" customHeight="1" x14ac:dyDescent="0.25">
      <c r="A50" s="67"/>
      <c r="B50" s="24">
        <f t="shared" si="4"/>
        <v>24</v>
      </c>
      <c r="C50" s="25">
        <f t="shared" ref="C50" si="6">C49+1</f>
        <v>2048</v>
      </c>
      <c r="D50" s="50"/>
      <c r="E50" s="51">
        <v>-12608576.998650363</v>
      </c>
      <c r="F50" s="51">
        <v>-3831540.607182343</v>
      </c>
      <c r="G50" s="52">
        <f>K72/J50</f>
        <v>6621850650.2687063</v>
      </c>
      <c r="H50" s="50">
        <v>986475020.1262238</v>
      </c>
      <c r="I50" s="50">
        <f t="shared" si="1"/>
        <v>7591885552.7890968</v>
      </c>
      <c r="J50" s="26">
        <f t="shared" si="2"/>
        <v>0.49193373633950943</v>
      </c>
      <c r="K50" s="50">
        <f t="shared" si="3"/>
        <v>3734704625.8454823</v>
      </c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K50" s="5"/>
      <c r="BV50" s="2"/>
    </row>
    <row r="51" spans="1:74" ht="15.95" customHeight="1" x14ac:dyDescent="0.25">
      <c r="A51" s="67"/>
      <c r="B51" s="27">
        <f t="shared" si="4"/>
        <v>25</v>
      </c>
      <c r="C51" s="28">
        <f t="shared" si="4"/>
        <v>2049</v>
      </c>
      <c r="D51" s="53"/>
      <c r="E51" s="53">
        <f>AVERAGEIF(E26:E50,"&lt;&gt;0")</f>
        <v>-20178117.103009332</v>
      </c>
      <c r="F51" s="53">
        <f>IFERROR(AVERAGEIF(F26:F50,"&lt;&gt;0"),0)</f>
        <v>-3831540.6071823435</v>
      </c>
      <c r="G51" s="53"/>
      <c r="H51" s="53">
        <f>AVERAGEIF(H26:H50,"&lt;&gt;0")</f>
        <v>904877730.14087164</v>
      </c>
      <c r="I51" s="53">
        <f>MAX(SUM(E51:H51),0)</f>
        <v>880868072.43067992</v>
      </c>
      <c r="J51" s="29">
        <f t="shared" si="2"/>
        <v>0.47760556926165965</v>
      </c>
      <c r="K51" s="53">
        <f t="shared" si="3"/>
        <v>420707497.17767572</v>
      </c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K51" s="5"/>
      <c r="BV51" s="2"/>
    </row>
    <row r="52" spans="1:74" ht="15.95" customHeight="1" x14ac:dyDescent="0.25">
      <c r="A52" s="67"/>
      <c r="B52" s="27">
        <f t="shared" si="4"/>
        <v>26</v>
      </c>
      <c r="C52" s="28">
        <f t="shared" si="4"/>
        <v>2050</v>
      </c>
      <c r="D52" s="53"/>
      <c r="E52" s="53"/>
      <c r="F52" s="53"/>
      <c r="G52" s="53"/>
      <c r="H52" s="53"/>
      <c r="I52" s="53">
        <f t="shared" ref="I52:I65" si="7">MAX(I51-$I$51/$D$14,0)</f>
        <v>829052303.46416938</v>
      </c>
      <c r="J52" s="29">
        <f t="shared" si="2"/>
        <v>0.46369472743850448</v>
      </c>
      <c r="K52" s="53">
        <f t="shared" si="3"/>
        <v>384427181.88708234</v>
      </c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K52" s="5"/>
      <c r="BV52" s="2"/>
    </row>
    <row r="53" spans="1:74" ht="15.95" customHeight="1" x14ac:dyDescent="0.25">
      <c r="A53" s="67"/>
      <c r="B53" s="27">
        <f t="shared" si="4"/>
        <v>27</v>
      </c>
      <c r="C53" s="28">
        <f t="shared" si="4"/>
        <v>2051</v>
      </c>
      <c r="D53" s="53"/>
      <c r="E53" s="53"/>
      <c r="F53" s="53"/>
      <c r="G53" s="53"/>
      <c r="H53" s="53"/>
      <c r="I53" s="53">
        <f t="shared" si="7"/>
        <v>777236534.49765885</v>
      </c>
      <c r="J53" s="29">
        <f t="shared" si="2"/>
        <v>0.45018905576553836</v>
      </c>
      <c r="K53" s="53">
        <f t="shared" si="3"/>
        <v>349903381.5719803</v>
      </c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K53" s="5"/>
      <c r="BV53" s="2"/>
    </row>
    <row r="54" spans="1:74" ht="15.95" customHeight="1" x14ac:dyDescent="0.25">
      <c r="A54" s="67"/>
      <c r="B54" s="27">
        <f t="shared" si="4"/>
        <v>28</v>
      </c>
      <c r="C54" s="28">
        <f t="shared" si="4"/>
        <v>2052</v>
      </c>
      <c r="D54" s="53"/>
      <c r="E54" s="53"/>
      <c r="F54" s="53"/>
      <c r="G54" s="53"/>
      <c r="H54" s="53"/>
      <c r="I54" s="53">
        <f t="shared" si="7"/>
        <v>725420765.53114831</v>
      </c>
      <c r="J54" s="29">
        <f t="shared" si="2"/>
        <v>0.4370767531704256</v>
      </c>
      <c r="K54" s="53">
        <f t="shared" si="3"/>
        <v>317064552.88075888</v>
      </c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K54" s="5"/>
      <c r="BV54" s="2"/>
    </row>
    <row r="55" spans="1:74" ht="15.95" customHeight="1" x14ac:dyDescent="0.25">
      <c r="A55" s="67"/>
      <c r="B55" s="27">
        <f t="shared" si="4"/>
        <v>29</v>
      </c>
      <c r="C55" s="28">
        <f t="shared" si="4"/>
        <v>2053</v>
      </c>
      <c r="D55" s="53"/>
      <c r="E55" s="53"/>
      <c r="F55" s="53"/>
      <c r="G55" s="53"/>
      <c r="H55" s="53"/>
      <c r="I55" s="53">
        <f t="shared" si="7"/>
        <v>673604996.56463778</v>
      </c>
      <c r="J55" s="29">
        <f t="shared" si="2"/>
        <v>0.42434636230138412</v>
      </c>
      <c r="K55" s="53">
        <f t="shared" si="3"/>
        <v>285841829.9202404</v>
      </c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K55" s="5"/>
      <c r="BV55" s="2"/>
    </row>
    <row r="56" spans="1:74" ht="15.95" customHeight="1" x14ac:dyDescent="0.25">
      <c r="A56" s="67"/>
      <c r="B56" s="27">
        <f t="shared" si="4"/>
        <v>30</v>
      </c>
      <c r="C56" s="28">
        <f t="shared" si="4"/>
        <v>2054</v>
      </c>
      <c r="D56" s="53"/>
      <c r="E56" s="53"/>
      <c r="F56" s="53"/>
      <c r="G56" s="53"/>
      <c r="H56" s="53"/>
      <c r="I56" s="53">
        <f t="shared" si="7"/>
        <v>621789227.59812725</v>
      </c>
      <c r="J56" s="29">
        <f t="shared" si="2"/>
        <v>0.41198675951590691</v>
      </c>
      <c r="K56" s="53">
        <f t="shared" si="3"/>
        <v>256168928.98005116</v>
      </c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K56" s="5"/>
      <c r="BV56" s="2"/>
    </row>
    <row r="57" spans="1:74" ht="15.95" customHeight="1" x14ac:dyDescent="0.25">
      <c r="A57" s="67"/>
      <c r="B57" s="27">
        <f t="shared" si="4"/>
        <v>31</v>
      </c>
      <c r="C57" s="28">
        <f t="shared" si="4"/>
        <v>2055</v>
      </c>
      <c r="D57" s="53"/>
      <c r="E57" s="53"/>
      <c r="F57" s="53"/>
      <c r="G57" s="53"/>
      <c r="H57" s="53"/>
      <c r="I57" s="53">
        <f t="shared" si="7"/>
        <v>569973458.63161671</v>
      </c>
      <c r="J57" s="29">
        <f t="shared" si="2"/>
        <v>0.39998714516107459</v>
      </c>
      <c r="K57" s="53">
        <f t="shared" si="3"/>
        <v>227982056.5356442</v>
      </c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K57" s="5"/>
      <c r="BV57" s="2"/>
    </row>
    <row r="58" spans="1:74" ht="15.95" customHeight="1" x14ac:dyDescent="0.25">
      <c r="A58" s="67"/>
      <c r="B58" s="27">
        <f t="shared" si="4"/>
        <v>32</v>
      </c>
      <c r="C58" s="28">
        <f t="shared" si="4"/>
        <v>2056</v>
      </c>
      <c r="D58" s="53"/>
      <c r="E58" s="53"/>
      <c r="F58" s="53"/>
      <c r="G58" s="53"/>
      <c r="H58" s="53"/>
      <c r="I58" s="53">
        <f t="shared" si="7"/>
        <v>518157689.66510612</v>
      </c>
      <c r="J58" s="29">
        <f t="shared" si="2"/>
        <v>0.38833703413696569</v>
      </c>
      <c r="K58" s="53">
        <f t="shared" si="3"/>
        <v>201219820.41980958</v>
      </c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K58" s="5"/>
      <c r="BV58" s="2"/>
    </row>
    <row r="59" spans="1:74" ht="15.95" customHeight="1" x14ac:dyDescent="0.25">
      <c r="A59" s="67"/>
      <c r="B59" s="27">
        <f t="shared" ref="B59:C65" si="8">B58+1</f>
        <v>33</v>
      </c>
      <c r="C59" s="28">
        <f t="shared" si="8"/>
        <v>2057</v>
      </c>
      <c r="D59" s="53"/>
      <c r="E59" s="53"/>
      <c r="F59" s="53"/>
      <c r="G59" s="53"/>
      <c r="H59" s="53"/>
      <c r="I59" s="53">
        <f t="shared" si="7"/>
        <v>466341920.69859552</v>
      </c>
      <c r="J59" s="29">
        <f t="shared" si="2"/>
        <v>0.37702624673491814</v>
      </c>
      <c r="K59" s="53">
        <f t="shared" si="3"/>
        <v>175823144.0561443</v>
      </c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K59" s="5"/>
      <c r="BV59" s="2"/>
    </row>
    <row r="60" spans="1:74" ht="15.95" customHeight="1" x14ac:dyDescent="0.25">
      <c r="A60" s="67"/>
      <c r="B60" s="27">
        <f t="shared" si="8"/>
        <v>34</v>
      </c>
      <c r="C60" s="28">
        <f t="shared" si="8"/>
        <v>2058</v>
      </c>
      <c r="D60" s="53"/>
      <c r="E60" s="53"/>
      <c r="F60" s="53"/>
      <c r="G60" s="53"/>
      <c r="H60" s="53"/>
      <c r="I60" s="53">
        <f t="shared" si="7"/>
        <v>414526151.73208493</v>
      </c>
      <c r="J60" s="29">
        <f t="shared" si="2"/>
        <v>0.36604489974263904</v>
      </c>
      <c r="K60" s="53">
        <f t="shared" si="3"/>
        <v>151735183.65147302</v>
      </c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K60" s="5"/>
      <c r="BV60" s="2"/>
    </row>
    <row r="61" spans="1:74" ht="15.95" customHeight="1" x14ac:dyDescent="0.25">
      <c r="A61" s="67"/>
      <c r="B61" s="27">
        <f t="shared" si="8"/>
        <v>35</v>
      </c>
      <c r="C61" s="28">
        <f t="shared" si="8"/>
        <v>2059</v>
      </c>
      <c r="D61" s="53"/>
      <c r="E61" s="53"/>
      <c r="F61" s="53"/>
      <c r="G61" s="53"/>
      <c r="H61" s="53"/>
      <c r="I61" s="53">
        <f t="shared" si="7"/>
        <v>362710382.76557434</v>
      </c>
      <c r="J61" s="29">
        <f t="shared" si="2"/>
        <v>0.35538339780838735</v>
      </c>
      <c r="K61" s="53">
        <f t="shared" si="3"/>
        <v>128901248.24761054</v>
      </c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K61" s="5"/>
      <c r="BV61" s="2"/>
    </row>
    <row r="62" spans="1:74" ht="15.95" customHeight="1" x14ac:dyDescent="0.25">
      <c r="A62" s="67"/>
      <c r="B62" s="27">
        <f t="shared" si="8"/>
        <v>36</v>
      </c>
      <c r="C62" s="28">
        <f t="shared" si="8"/>
        <v>2060</v>
      </c>
      <c r="D62" s="53"/>
      <c r="E62" s="53"/>
      <c r="F62" s="53"/>
      <c r="G62" s="53"/>
      <c r="H62" s="53"/>
      <c r="I62" s="53">
        <f t="shared" si="7"/>
        <v>310894613.79906374</v>
      </c>
      <c r="J62" s="29">
        <f t="shared" si="2"/>
        <v>0.34503242505668674</v>
      </c>
      <c r="K62" s="53">
        <f t="shared" si="3"/>
        <v>107268722.53615303</v>
      </c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K62" s="5"/>
      <c r="BV62" s="2"/>
    </row>
    <row r="63" spans="1:74" ht="15.95" customHeight="1" x14ac:dyDescent="0.25">
      <c r="A63" s="67"/>
      <c r="B63" s="27">
        <f t="shared" si="8"/>
        <v>37</v>
      </c>
      <c r="C63" s="28">
        <f t="shared" si="8"/>
        <v>2061</v>
      </c>
      <c r="D63" s="53"/>
      <c r="E63" s="53"/>
      <c r="F63" s="53"/>
      <c r="G63" s="53"/>
      <c r="H63" s="53"/>
      <c r="I63" s="53">
        <f t="shared" si="7"/>
        <v>259078844.83255315</v>
      </c>
      <c r="J63" s="29">
        <f t="shared" si="2"/>
        <v>0.33498293694823961</v>
      </c>
      <c r="K63" s="53">
        <f t="shared" si="3"/>
        <v>86786992.343165904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K63" s="5"/>
      <c r="BV63" s="2"/>
    </row>
    <row r="64" spans="1:74" ht="15.95" customHeight="1" x14ac:dyDescent="0.25">
      <c r="A64" s="67"/>
      <c r="B64" s="27">
        <f t="shared" si="8"/>
        <v>38</v>
      </c>
      <c r="C64" s="28">
        <f t="shared" si="8"/>
        <v>2062</v>
      </c>
      <c r="D64" s="53"/>
      <c r="E64" s="53"/>
      <c r="F64" s="53"/>
      <c r="G64" s="53"/>
      <c r="H64" s="53"/>
      <c r="I64" s="53">
        <f t="shared" si="7"/>
        <v>207263075.86604255</v>
      </c>
      <c r="J64" s="29">
        <f t="shared" si="2"/>
        <v>0.3252261523769317</v>
      </c>
      <c r="K64" s="53">
        <f t="shared" si="3"/>
        <v>67407372.693721116</v>
      </c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K64" s="5"/>
      <c r="BV64" s="2"/>
    </row>
    <row r="65" spans="1:74" ht="15.95" customHeight="1" x14ac:dyDescent="0.25">
      <c r="A65" s="67"/>
      <c r="B65" s="27">
        <f t="shared" si="8"/>
        <v>39</v>
      </c>
      <c r="C65" s="28">
        <f t="shared" si="8"/>
        <v>2063</v>
      </c>
      <c r="D65" s="53"/>
      <c r="E65" s="53"/>
      <c r="F65" s="53"/>
      <c r="G65" s="53"/>
      <c r="H65" s="53"/>
      <c r="I65" s="53">
        <f t="shared" si="7"/>
        <v>155447306.89953196</v>
      </c>
      <c r="J65" s="29">
        <f t="shared" si="2"/>
        <v>0.31575354599702099</v>
      </c>
      <c r="K65" s="53">
        <f t="shared" si="3"/>
        <v>49083038.369214401</v>
      </c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K65" s="5"/>
      <c r="BV65" s="2"/>
    </row>
    <row r="66" spans="1:74" ht="15.95" customHeight="1" x14ac:dyDescent="0.25">
      <c r="A66" s="67"/>
      <c r="B66" s="27">
        <f t="shared" ref="B66:C66" si="9">B65+1</f>
        <v>40</v>
      </c>
      <c r="C66" s="28">
        <f t="shared" si="9"/>
        <v>2064</v>
      </c>
      <c r="D66" s="53"/>
      <c r="E66" s="53"/>
      <c r="F66" s="53"/>
      <c r="G66" s="53"/>
      <c r="H66" s="53"/>
      <c r="I66" s="53">
        <f t="shared" ref="I66" si="10">MAX(I65-$I$51/$D$14,0)</f>
        <v>103631537.93302137</v>
      </c>
      <c r="J66" s="29">
        <f t="shared" si="2"/>
        <v>0.30655684077380685</v>
      </c>
      <c r="K66" s="53">
        <f t="shared" ref="K66:K67" si="11">I66*J66</f>
        <v>31768956.873277955</v>
      </c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K66" s="5"/>
      <c r="BV66" s="2"/>
    </row>
    <row r="67" spans="1:74" ht="15.95" customHeight="1" x14ac:dyDescent="0.25">
      <c r="A67" s="67"/>
      <c r="B67" s="27">
        <f t="shared" ref="B67:C67" si="12">B66+1</f>
        <v>41</v>
      </c>
      <c r="C67" s="28">
        <f t="shared" si="12"/>
        <v>2065</v>
      </c>
      <c r="D67" s="53"/>
      <c r="E67" s="53"/>
      <c r="F67" s="53"/>
      <c r="G67" s="53"/>
      <c r="H67" s="53"/>
      <c r="I67" s="53">
        <f>MAX(I66-$I$51/$D$14,0)</f>
        <v>51815768.96651078</v>
      </c>
      <c r="J67" s="29">
        <f t="shared" si="2"/>
        <v>0.29762800075126877</v>
      </c>
      <c r="K67" s="53">
        <f t="shared" si="11"/>
        <v>15421823.72489224</v>
      </c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K67" s="5"/>
      <c r="BV67" s="2"/>
    </row>
    <row r="68" spans="1:74" ht="21" customHeight="1" x14ac:dyDescent="0.25">
      <c r="B68" s="9"/>
      <c r="C68" s="9"/>
      <c r="D68" s="10"/>
      <c r="E68" s="10"/>
      <c r="F68" s="10"/>
      <c r="G68" s="10"/>
      <c r="H68" s="10"/>
      <c r="I68" s="10"/>
      <c r="J68" s="30" t="s">
        <v>13</v>
      </c>
      <c r="K68" s="54">
        <v>0.03</v>
      </c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K68" s="5"/>
      <c r="BV68" s="2"/>
    </row>
    <row r="69" spans="1:74" ht="21" customHeight="1" x14ac:dyDescent="0.25">
      <c r="B69" s="9"/>
      <c r="C69" s="9"/>
      <c r="D69" s="9"/>
      <c r="E69" s="9"/>
      <c r="F69" s="9"/>
      <c r="G69" s="9"/>
      <c r="H69" s="9"/>
      <c r="I69" s="9"/>
      <c r="J69" s="30" t="s">
        <v>14</v>
      </c>
      <c r="K69" s="55">
        <f>SUM(K26:K50)</f>
        <v>14881301411.594007</v>
      </c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K69" s="5"/>
      <c r="BV69" s="2"/>
    </row>
    <row r="70" spans="1:74" ht="21" customHeight="1" x14ac:dyDescent="0.25">
      <c r="B70" s="9"/>
      <c r="C70" s="31"/>
      <c r="D70" s="10"/>
      <c r="E70" s="9"/>
      <c r="F70" s="10"/>
      <c r="G70" s="9"/>
      <c r="H70" s="9"/>
      <c r="I70" s="9"/>
      <c r="J70" s="30" t="s">
        <v>15</v>
      </c>
      <c r="K70" s="56">
        <f>IRR(I26:I50,-0.1)</f>
        <v>0.29852250536232616</v>
      </c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K70" s="5"/>
      <c r="BV70" s="2"/>
    </row>
    <row r="71" spans="1:74" ht="21" customHeight="1" x14ac:dyDescent="0.25">
      <c r="B71" s="9"/>
      <c r="C71" s="9"/>
      <c r="D71" s="9"/>
      <c r="E71" s="9"/>
      <c r="F71" s="9"/>
      <c r="G71" s="9"/>
      <c r="H71" s="9"/>
      <c r="I71" s="9"/>
      <c r="J71" s="31"/>
      <c r="K71" s="31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K71" s="5"/>
      <c r="BV71" s="2"/>
    </row>
    <row r="72" spans="1:74" ht="21" customHeight="1" x14ac:dyDescent="0.25">
      <c r="B72" s="9"/>
      <c r="C72" s="9"/>
      <c r="D72" s="9"/>
      <c r="E72" s="9"/>
      <c r="F72" s="9"/>
      <c r="G72" s="9"/>
      <c r="H72" s="9" t="s">
        <v>0</v>
      </c>
      <c r="I72" s="9"/>
      <c r="J72" s="32" t="s">
        <v>16</v>
      </c>
      <c r="K72" s="57">
        <f>SUM(K51:K67)</f>
        <v>3257511731.8688951</v>
      </c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K72" s="5"/>
      <c r="BV72" s="2"/>
    </row>
    <row r="73" spans="1:74" ht="20.100000000000001" customHeight="1" x14ac:dyDescent="0.25">
      <c r="B73" s="9"/>
      <c r="C73" s="9"/>
      <c r="D73" s="9"/>
      <c r="E73" s="9"/>
      <c r="F73" s="9"/>
      <c r="G73" s="9"/>
      <c r="H73" s="9"/>
      <c r="I73" s="9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K73" s="5"/>
      <c r="BV73" s="2"/>
    </row>
    <row r="74" spans="1:74" ht="20.100000000000001" customHeight="1" x14ac:dyDescent="0.25"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K74" s="5"/>
      <c r="BV74" s="2"/>
    </row>
    <row r="75" spans="1:74" ht="20.100000000000001" customHeight="1" x14ac:dyDescent="0.25">
      <c r="B75" s="71" t="s">
        <v>36</v>
      </c>
      <c r="C75" s="71"/>
      <c r="D75" s="71"/>
      <c r="E75" s="71"/>
      <c r="F75" s="71"/>
      <c r="G75" s="71"/>
      <c r="H75" s="71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K75" s="5"/>
      <c r="BV75" s="2"/>
    </row>
    <row r="76" spans="1:74" ht="27.75" customHeight="1" x14ac:dyDescent="0.25"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K76" s="5"/>
      <c r="BV76" s="2"/>
    </row>
    <row r="77" spans="1:74" ht="20.100000000000001" customHeight="1" x14ac:dyDescent="0.25">
      <c r="B77" s="77" t="s">
        <v>22</v>
      </c>
      <c r="C77" s="77"/>
      <c r="D77" s="77"/>
      <c r="E77" s="77"/>
      <c r="F77" s="77"/>
      <c r="G77" s="77"/>
      <c r="H77" s="77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K77" s="5"/>
      <c r="BV77" s="2"/>
    </row>
    <row r="78" spans="1:74" ht="20.100000000000001" customHeight="1" x14ac:dyDescent="0.25"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K78" s="5"/>
      <c r="BV78" s="2"/>
    </row>
    <row r="79" spans="1:74" ht="48.75" customHeight="1" x14ac:dyDescent="0.25">
      <c r="B79" s="33" t="s">
        <v>10</v>
      </c>
      <c r="C79" s="20" t="s">
        <v>11</v>
      </c>
      <c r="D79" s="20" t="s">
        <v>25</v>
      </c>
      <c r="E79" s="20" t="s">
        <v>26</v>
      </c>
      <c r="F79" s="20" t="s">
        <v>42</v>
      </c>
      <c r="G79" s="20" t="s">
        <v>27</v>
      </c>
      <c r="H79" s="20" t="s">
        <v>28</v>
      </c>
      <c r="I79" s="20" t="s">
        <v>29</v>
      </c>
      <c r="J79" s="20" t="s">
        <v>30</v>
      </c>
      <c r="K79" s="20" t="s">
        <v>12</v>
      </c>
      <c r="L79" s="20" t="s">
        <v>31</v>
      </c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K79" s="5"/>
      <c r="BV79" s="2"/>
    </row>
    <row r="80" spans="1:74" ht="27.75" customHeight="1" thickBot="1" x14ac:dyDescent="0.3">
      <c r="B80" s="34">
        <v>1</v>
      </c>
      <c r="C80" s="34">
        <v>2</v>
      </c>
      <c r="D80" s="34">
        <v>3</v>
      </c>
      <c r="E80" s="34">
        <v>4</v>
      </c>
      <c r="F80" s="34">
        <v>5</v>
      </c>
      <c r="G80" s="34">
        <v>6</v>
      </c>
      <c r="H80" s="34">
        <v>7</v>
      </c>
      <c r="I80" s="34">
        <v>8</v>
      </c>
      <c r="J80" s="34">
        <v>9</v>
      </c>
      <c r="K80" s="34">
        <v>10</v>
      </c>
      <c r="L80" s="34">
        <v>11</v>
      </c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K80" s="5"/>
      <c r="BV80" s="2"/>
    </row>
    <row r="81" spans="1:74" x14ac:dyDescent="0.25">
      <c r="B81" s="35">
        <v>0</v>
      </c>
      <c r="C81" s="36">
        <f>D8</f>
        <v>2024</v>
      </c>
      <c r="D81" s="49">
        <v>-1626530401.3099999</v>
      </c>
      <c r="E81" s="51">
        <v>0</v>
      </c>
      <c r="F81" s="51">
        <v>0</v>
      </c>
      <c r="G81" s="51">
        <v>0</v>
      </c>
      <c r="H81" s="51">
        <v>0</v>
      </c>
      <c r="I81" s="58"/>
      <c r="J81" s="51">
        <f>SUM(D81:I81)</f>
        <v>-1626530401.3099999</v>
      </c>
      <c r="K81" s="37">
        <v>1</v>
      </c>
      <c r="L81" s="51">
        <f>J81*K81</f>
        <v>-1626530401.3099999</v>
      </c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K81" s="5"/>
      <c r="BV81" s="2"/>
    </row>
    <row r="82" spans="1:74" x14ac:dyDescent="0.25">
      <c r="B82" s="38">
        <v>1</v>
      </c>
      <c r="C82" s="36">
        <f>C81+1</f>
        <v>2025</v>
      </c>
      <c r="D82" s="49">
        <v>-818206568.8900001</v>
      </c>
      <c r="E82" s="51">
        <v>0</v>
      </c>
      <c r="F82" s="51">
        <v>0</v>
      </c>
      <c r="G82" s="51">
        <v>0</v>
      </c>
      <c r="H82" s="51">
        <v>0</v>
      </c>
      <c r="I82" s="58"/>
      <c r="J82" s="51">
        <f t="shared" ref="J82:J105" si="13">SUM(D82:I82)</f>
        <v>-818206568.8900001</v>
      </c>
      <c r="K82" s="26">
        <f t="shared" ref="K82:K122" si="14">1/(1+$L$123)^B82</f>
        <v>0.96153846153846145</v>
      </c>
      <c r="L82" s="51">
        <f>J82*K82</f>
        <v>-786737085.47115386</v>
      </c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K82" s="5"/>
      <c r="BV82" s="2"/>
    </row>
    <row r="83" spans="1:74" x14ac:dyDescent="0.25">
      <c r="A83" s="67" t="s">
        <v>44</v>
      </c>
      <c r="B83" s="38">
        <v>2</v>
      </c>
      <c r="C83" s="36">
        <f t="shared" ref="C83:C105" si="15">C82+1</f>
        <v>2026</v>
      </c>
      <c r="D83" s="49">
        <v>-394468160.40999997</v>
      </c>
      <c r="E83" s="51">
        <v>12885551.194829168</v>
      </c>
      <c r="F83" s="51">
        <v>3936000</v>
      </c>
      <c r="G83" s="51">
        <v>-19882756.036333263</v>
      </c>
      <c r="H83" s="51">
        <v>-6042044.8036336945</v>
      </c>
      <c r="I83" s="58"/>
      <c r="J83" s="51">
        <f t="shared" si="13"/>
        <v>-403571410.05513775</v>
      </c>
      <c r="K83" s="26">
        <f t="shared" si="14"/>
        <v>0.92455621301775137</v>
      </c>
      <c r="L83" s="51">
        <f>J83*K83</f>
        <v>-373124454.56281221</v>
      </c>
      <c r="AB83" s="16"/>
      <c r="AC83" s="16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K83" s="5"/>
      <c r="BV83" s="2"/>
    </row>
    <row r="84" spans="1:74" ht="14.45" customHeight="1" x14ac:dyDescent="0.25">
      <c r="A84" s="67"/>
      <c r="B84" s="38">
        <v>3</v>
      </c>
      <c r="C84" s="36">
        <f t="shared" si="15"/>
        <v>2027</v>
      </c>
      <c r="D84" s="49"/>
      <c r="E84" s="51">
        <v>13116038.396658337</v>
      </c>
      <c r="F84" s="51">
        <v>3936000</v>
      </c>
      <c r="G84" s="51">
        <v>-19882756.036333263</v>
      </c>
      <c r="H84" s="51">
        <v>-6042044.8036336945</v>
      </c>
      <c r="I84" s="58"/>
      <c r="J84" s="51">
        <f t="shared" si="13"/>
        <v>-8872762.4433086179</v>
      </c>
      <c r="K84" s="26">
        <f t="shared" si="14"/>
        <v>0.88899635867091487</v>
      </c>
      <c r="L84" s="51">
        <f t="shared" ref="L84:L120" si="16">J84*K84</f>
        <v>-7887853.5034534112</v>
      </c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K84" s="5"/>
      <c r="BV84" s="2"/>
    </row>
    <row r="85" spans="1:74" ht="15" customHeight="1" x14ac:dyDescent="0.25">
      <c r="A85" s="67"/>
      <c r="B85" s="38">
        <v>4</v>
      </c>
      <c r="C85" s="36">
        <f t="shared" si="15"/>
        <v>2028</v>
      </c>
      <c r="D85" s="49"/>
      <c r="E85" s="51">
        <v>13343055.809025005</v>
      </c>
      <c r="F85" s="51">
        <v>3936000</v>
      </c>
      <c r="G85" s="51">
        <v>-19882756.036333263</v>
      </c>
      <c r="H85" s="51">
        <v>-6042044.8036336945</v>
      </c>
      <c r="I85" s="58"/>
      <c r="J85" s="51">
        <f t="shared" si="13"/>
        <v>-8645745.030941952</v>
      </c>
      <c r="K85" s="26">
        <f t="shared" si="14"/>
        <v>0.85480419102972571</v>
      </c>
      <c r="L85" s="51">
        <f t="shared" si="16"/>
        <v>-7390419.0870236065</v>
      </c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K85" s="5"/>
      <c r="BV85" s="2"/>
    </row>
    <row r="86" spans="1:74" x14ac:dyDescent="0.25">
      <c r="A86" s="67"/>
      <c r="B86" s="38">
        <v>5</v>
      </c>
      <c r="C86" s="36">
        <f t="shared" si="15"/>
        <v>2029</v>
      </c>
      <c r="D86" s="49"/>
      <c r="E86" s="51">
        <v>13569220.881908337</v>
      </c>
      <c r="F86" s="51">
        <v>3936000</v>
      </c>
      <c r="G86" s="51">
        <v>-19882756.036333263</v>
      </c>
      <c r="H86" s="51">
        <v>-6042044.8036336945</v>
      </c>
      <c r="I86" s="58"/>
      <c r="J86" s="51">
        <f t="shared" si="13"/>
        <v>-8419579.9580586217</v>
      </c>
      <c r="K86" s="26">
        <f t="shared" si="14"/>
        <v>0.82192710675935154</v>
      </c>
      <c r="L86" s="51">
        <f t="shared" si="16"/>
        <v>-6920280.9950561458</v>
      </c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K86" s="5"/>
      <c r="BV86" s="2"/>
    </row>
    <row r="87" spans="1:74" x14ac:dyDescent="0.25">
      <c r="A87" s="67"/>
      <c r="B87" s="38">
        <v>6</v>
      </c>
      <c r="C87" s="36">
        <f t="shared" si="15"/>
        <v>2030</v>
      </c>
      <c r="D87" s="49"/>
      <c r="E87" s="51">
        <v>13794584.449770832</v>
      </c>
      <c r="F87" s="51">
        <v>3936000</v>
      </c>
      <c r="G87" s="51">
        <v>-19882756.036333263</v>
      </c>
      <c r="H87" s="51">
        <v>-6042044.8036336945</v>
      </c>
      <c r="I87" s="58"/>
      <c r="J87" s="51">
        <f t="shared" si="13"/>
        <v>-8194216.3901961269</v>
      </c>
      <c r="K87" s="26">
        <f t="shared" si="14"/>
        <v>0.79031452573014571</v>
      </c>
      <c r="L87" s="51">
        <f t="shared" si="16"/>
        <v>-6476008.2401480386</v>
      </c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K87" s="5"/>
      <c r="BV87" s="2"/>
    </row>
    <row r="88" spans="1:74" x14ac:dyDescent="0.25">
      <c r="A88" s="67"/>
      <c r="B88" s="38">
        <v>7</v>
      </c>
      <c r="C88" s="36">
        <f t="shared" si="15"/>
        <v>2031</v>
      </c>
      <c r="D88" s="49"/>
      <c r="E88" s="51">
        <v>14000508.859191667</v>
      </c>
      <c r="F88" s="51">
        <v>3936000</v>
      </c>
      <c r="G88" s="51">
        <v>-19882756.036333263</v>
      </c>
      <c r="H88" s="51">
        <v>-6042044.8036336945</v>
      </c>
      <c r="I88" s="58"/>
      <c r="J88" s="51">
        <f t="shared" si="13"/>
        <v>-7988291.9807752902</v>
      </c>
      <c r="K88" s="26">
        <f t="shared" si="14"/>
        <v>0.75991781320206331</v>
      </c>
      <c r="L88" s="51">
        <f t="shared" si="16"/>
        <v>-6070445.3732503373</v>
      </c>
      <c r="AU88" s="2"/>
      <c r="AV88" s="2"/>
      <c r="AW88" s="2"/>
      <c r="AX88" s="2"/>
      <c r="AY88" s="2"/>
      <c r="AZ88" s="2"/>
      <c r="BA88" s="2"/>
      <c r="BB88" s="2"/>
      <c r="BC88" s="2"/>
      <c r="BD88" s="2"/>
      <c r="BL88" s="5"/>
      <c r="BV88" s="2"/>
    </row>
    <row r="89" spans="1:74" x14ac:dyDescent="0.25">
      <c r="A89" s="67"/>
      <c r="B89" s="38">
        <v>8</v>
      </c>
      <c r="C89" s="36">
        <f t="shared" si="15"/>
        <v>2032</v>
      </c>
      <c r="D89" s="49"/>
      <c r="E89" s="51">
        <v>14208036.728516668</v>
      </c>
      <c r="F89" s="51">
        <v>3936000</v>
      </c>
      <c r="G89" s="51">
        <v>-19882756.036333263</v>
      </c>
      <c r="H89" s="51">
        <v>-6042044.8036336945</v>
      </c>
      <c r="I89" s="58"/>
      <c r="J89" s="51">
        <f t="shared" si="13"/>
        <v>-7780764.1114502894</v>
      </c>
      <c r="K89" s="26">
        <f t="shared" si="14"/>
        <v>0.73069020500198378</v>
      </c>
      <c r="L89" s="51">
        <f t="shared" si="16"/>
        <v>-5685328.12366769</v>
      </c>
      <c r="AU89" s="2"/>
      <c r="AV89" s="2"/>
      <c r="AW89" s="2"/>
      <c r="AX89" s="2"/>
      <c r="AY89" s="2"/>
      <c r="AZ89" s="2"/>
      <c r="BA89" s="2"/>
      <c r="BB89" s="2"/>
      <c r="BC89" s="2"/>
      <c r="BD89" s="2"/>
      <c r="BL89" s="5"/>
      <c r="BV89" s="2"/>
    </row>
    <row r="90" spans="1:74" x14ac:dyDescent="0.25">
      <c r="A90" s="67"/>
      <c r="B90" s="38">
        <v>9</v>
      </c>
      <c r="C90" s="36">
        <f t="shared" si="15"/>
        <v>2033</v>
      </c>
      <c r="D90" s="58"/>
      <c r="E90" s="51">
        <v>14409114.769224999</v>
      </c>
      <c r="F90" s="51">
        <v>3936000</v>
      </c>
      <c r="G90" s="51">
        <v>-19882756.036333263</v>
      </c>
      <c r="H90" s="51">
        <v>-6042044.8036336945</v>
      </c>
      <c r="I90" s="58"/>
      <c r="J90" s="51">
        <f t="shared" si="13"/>
        <v>-7579686.0707419561</v>
      </c>
      <c r="K90" s="26">
        <f t="shared" si="14"/>
        <v>0.70258673557883045</v>
      </c>
      <c r="L90" s="51">
        <f t="shared" si="16"/>
        <v>-5325386.8931549229</v>
      </c>
      <c r="AU90" s="2"/>
      <c r="AV90" s="2"/>
      <c r="AW90" s="2"/>
      <c r="AX90" s="2"/>
      <c r="AY90" s="2"/>
      <c r="AZ90" s="2"/>
      <c r="BA90" s="2"/>
      <c r="BB90" s="2"/>
      <c r="BC90" s="2"/>
      <c r="BD90" s="2"/>
      <c r="BL90" s="5"/>
      <c r="BV90" s="2"/>
    </row>
    <row r="91" spans="1:74" x14ac:dyDescent="0.25">
      <c r="A91" s="67"/>
      <c r="B91" s="38">
        <v>10</v>
      </c>
      <c r="C91" s="36">
        <f t="shared" si="15"/>
        <v>2034</v>
      </c>
      <c r="D91" s="58"/>
      <c r="E91" s="51">
        <v>14616642.638549998</v>
      </c>
      <c r="F91" s="51">
        <v>3936000</v>
      </c>
      <c r="G91" s="51">
        <v>-19882756.036333263</v>
      </c>
      <c r="H91" s="51">
        <v>-6042044.8036336945</v>
      </c>
      <c r="I91" s="58"/>
      <c r="J91" s="51">
        <f t="shared" si="13"/>
        <v>-7372158.2014169591</v>
      </c>
      <c r="K91" s="26">
        <f t="shared" si="14"/>
        <v>0.67556416882579851</v>
      </c>
      <c r="L91" s="51">
        <f t="shared" si="16"/>
        <v>-4980365.9277925417</v>
      </c>
      <c r="AU91" s="2"/>
      <c r="AV91" s="2"/>
      <c r="AW91" s="2"/>
      <c r="AX91" s="2"/>
      <c r="AY91" s="2"/>
      <c r="AZ91" s="2"/>
      <c r="BA91" s="2"/>
      <c r="BB91" s="2"/>
      <c r="BC91" s="2"/>
      <c r="BD91" s="2"/>
      <c r="BL91" s="5"/>
      <c r="BV91" s="2"/>
    </row>
    <row r="92" spans="1:74" x14ac:dyDescent="0.25">
      <c r="A92" s="67"/>
      <c r="B92" s="38">
        <v>11</v>
      </c>
      <c r="C92" s="36">
        <f t="shared" si="15"/>
        <v>2035</v>
      </c>
      <c r="D92" s="58"/>
      <c r="E92" s="51">
        <v>14822567.047970837</v>
      </c>
      <c r="F92" s="51">
        <v>3936000</v>
      </c>
      <c r="G92" s="51">
        <v>-157153454.46730444</v>
      </c>
      <c r="H92" s="51">
        <v>-6042044.8036336945</v>
      </c>
      <c r="I92" s="39"/>
      <c r="J92" s="51">
        <f t="shared" si="13"/>
        <v>-144436932.2229673</v>
      </c>
      <c r="K92" s="26">
        <f t="shared" si="14"/>
        <v>0.6495809315632679</v>
      </c>
      <c r="L92" s="51">
        <f t="shared" si="16"/>
        <v>-93823476.985535681</v>
      </c>
      <c r="AU92" s="2"/>
      <c r="AV92" s="2"/>
      <c r="AW92" s="2"/>
      <c r="AX92" s="2"/>
      <c r="AY92" s="2"/>
      <c r="AZ92" s="2"/>
      <c r="BA92" s="2"/>
      <c r="BB92" s="2"/>
      <c r="BC92" s="2"/>
      <c r="BD92" s="2"/>
      <c r="BL92" s="5"/>
      <c r="BV92" s="2"/>
    </row>
    <row r="93" spans="1:74" x14ac:dyDescent="0.25">
      <c r="A93" s="67"/>
      <c r="B93" s="38">
        <v>12</v>
      </c>
      <c r="C93" s="36">
        <f t="shared" si="15"/>
        <v>2036</v>
      </c>
      <c r="D93" s="51"/>
      <c r="E93" s="51">
        <v>15076775.949287498</v>
      </c>
      <c r="F93" s="51">
        <v>3936000</v>
      </c>
      <c r="G93" s="51">
        <v>-19882756.036333263</v>
      </c>
      <c r="H93" s="51">
        <v>-6042044.8036336945</v>
      </c>
      <c r="I93" s="51"/>
      <c r="J93" s="51">
        <f t="shared" si="13"/>
        <v>-6912024.890679461</v>
      </c>
      <c r="K93" s="26">
        <f t="shared" si="14"/>
        <v>0.62459704958006512</v>
      </c>
      <c r="L93" s="51">
        <f t="shared" si="16"/>
        <v>-4317230.3533423636</v>
      </c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K93" s="5"/>
      <c r="BV93" s="2"/>
    </row>
    <row r="94" spans="1:74" x14ac:dyDescent="0.25">
      <c r="A94" s="67"/>
      <c r="B94" s="38">
        <v>13</v>
      </c>
      <c r="C94" s="36">
        <f t="shared" si="15"/>
        <v>2037</v>
      </c>
      <c r="D94" s="59"/>
      <c r="E94" s="51">
        <v>15338060.887820834</v>
      </c>
      <c r="F94" s="51">
        <v>3936000</v>
      </c>
      <c r="G94" s="51">
        <v>-19882756.036333263</v>
      </c>
      <c r="H94" s="51">
        <v>-6042044.8036336945</v>
      </c>
      <c r="I94" s="51"/>
      <c r="J94" s="51">
        <f t="shared" si="13"/>
        <v>-6650739.952146125</v>
      </c>
      <c r="K94" s="26">
        <f t="shared" si="14"/>
        <v>0.600574086134678</v>
      </c>
      <c r="L94" s="51">
        <f t="shared" si="16"/>
        <v>-3994262.0688795513</v>
      </c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K94" s="5"/>
      <c r="BV94" s="2"/>
    </row>
    <row r="95" spans="1:74" x14ac:dyDescent="0.25">
      <c r="A95" s="67"/>
      <c r="B95" s="38">
        <v>14</v>
      </c>
      <c r="C95" s="36">
        <f t="shared" si="15"/>
        <v>2038</v>
      </c>
      <c r="D95" s="59"/>
      <c r="E95" s="51">
        <v>15590959.189720836</v>
      </c>
      <c r="F95" s="51">
        <v>3936000</v>
      </c>
      <c r="G95" s="51">
        <v>-19882756.036333263</v>
      </c>
      <c r="H95" s="51">
        <v>-6042044.8036336945</v>
      </c>
      <c r="I95" s="51"/>
      <c r="J95" s="51">
        <f t="shared" si="13"/>
        <v>-6397841.6502461219</v>
      </c>
      <c r="K95" s="26">
        <f t="shared" si="14"/>
        <v>0.57747508282180582</v>
      </c>
      <c r="L95" s="51">
        <f t="shared" si="16"/>
        <v>-3694594.1368566779</v>
      </c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K95" s="5"/>
      <c r="BV95" s="2"/>
    </row>
    <row r="96" spans="1:74" x14ac:dyDescent="0.25">
      <c r="A96" s="67"/>
      <c r="B96" s="38">
        <v>15</v>
      </c>
      <c r="C96" s="36">
        <f t="shared" si="15"/>
        <v>2039</v>
      </c>
      <c r="D96" s="59"/>
      <c r="E96" s="51">
        <v>15852244.128254171</v>
      </c>
      <c r="F96" s="51">
        <v>3936000</v>
      </c>
      <c r="G96" s="51">
        <v>-19882756.036333263</v>
      </c>
      <c r="H96" s="51">
        <v>-6042044.8036336945</v>
      </c>
      <c r="I96" s="51"/>
      <c r="J96" s="51">
        <f t="shared" si="13"/>
        <v>-6136556.711712786</v>
      </c>
      <c r="K96" s="26">
        <f t="shared" si="14"/>
        <v>0.55526450271327477</v>
      </c>
      <c r="L96" s="51">
        <f t="shared" si="16"/>
        <v>-3407412.1109010088</v>
      </c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K96" s="5"/>
      <c r="BV96" s="2"/>
    </row>
    <row r="97" spans="1:74" x14ac:dyDescent="0.25">
      <c r="A97" s="67"/>
      <c r="B97" s="38">
        <v>16</v>
      </c>
      <c r="C97" s="36">
        <f t="shared" si="15"/>
        <v>2040</v>
      </c>
      <c r="D97" s="59"/>
      <c r="E97" s="51">
        <v>16106453.029570835</v>
      </c>
      <c r="F97" s="51">
        <v>3936000</v>
      </c>
      <c r="G97" s="51">
        <v>-19882756.036333263</v>
      </c>
      <c r="H97" s="51">
        <v>-6042044.8036336945</v>
      </c>
      <c r="I97" s="51"/>
      <c r="J97" s="51">
        <f t="shared" si="13"/>
        <v>-5882347.8103961246</v>
      </c>
      <c r="K97" s="26">
        <f t="shared" si="14"/>
        <v>0.53390817568584104</v>
      </c>
      <c r="L97" s="51">
        <f t="shared" si="16"/>
        <v>-3140633.5881981966</v>
      </c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K97" s="5"/>
      <c r="BV97" s="2"/>
    </row>
    <row r="98" spans="1:74" x14ac:dyDescent="0.25">
      <c r="A98" s="67"/>
      <c r="B98" s="38">
        <v>17</v>
      </c>
      <c r="C98" s="36">
        <f t="shared" si="15"/>
        <v>2041</v>
      </c>
      <c r="D98" s="59"/>
      <c r="E98" s="51">
        <v>16308726.504895836</v>
      </c>
      <c r="F98" s="51">
        <v>3936000</v>
      </c>
      <c r="G98" s="51">
        <v>-19882756.036333263</v>
      </c>
      <c r="H98" s="51">
        <v>-6042044.8036336945</v>
      </c>
      <c r="I98" s="51"/>
      <c r="J98" s="51">
        <f t="shared" si="13"/>
        <v>-5680074.3350711213</v>
      </c>
      <c r="K98" s="26">
        <f t="shared" si="14"/>
        <v>0.51337324585177024</v>
      </c>
      <c r="L98" s="51">
        <f t="shared" si="16"/>
        <v>-2915998.1980747972</v>
      </c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K98" s="5"/>
      <c r="BV98" s="2"/>
    </row>
    <row r="99" spans="1:74" x14ac:dyDescent="0.25">
      <c r="A99" s="67"/>
      <c r="B99" s="38">
        <v>18</v>
      </c>
      <c r="C99" s="36">
        <f t="shared" si="15"/>
        <v>2042</v>
      </c>
      <c r="D99" s="59"/>
      <c r="E99" s="51">
        <v>16510557.915337503</v>
      </c>
      <c r="F99" s="51">
        <v>3936000</v>
      </c>
      <c r="G99" s="51">
        <v>-19882756.036333263</v>
      </c>
      <c r="H99" s="51">
        <v>-6042044.8036336945</v>
      </c>
      <c r="I99" s="51"/>
      <c r="J99" s="51">
        <f t="shared" si="13"/>
        <v>-5478242.9246294545</v>
      </c>
      <c r="K99" s="26">
        <f t="shared" si="14"/>
        <v>0.49362812101131748</v>
      </c>
      <c r="L99" s="51">
        <f t="shared" si="16"/>
        <v>-2704214.761328382</v>
      </c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K99" s="5"/>
      <c r="BV99" s="2"/>
    </row>
    <row r="100" spans="1:74" x14ac:dyDescent="0.25">
      <c r="A100" s="67"/>
      <c r="B100" s="38">
        <v>19</v>
      </c>
      <c r="C100" s="36">
        <f t="shared" si="15"/>
        <v>2043</v>
      </c>
      <c r="D100" s="59"/>
      <c r="E100" s="51">
        <v>16712964.549962506</v>
      </c>
      <c r="F100" s="51">
        <v>3936000</v>
      </c>
      <c r="G100" s="51">
        <v>-19882756.036333263</v>
      </c>
      <c r="H100" s="51">
        <v>-6042044.8036336945</v>
      </c>
      <c r="I100" s="51"/>
      <c r="J100" s="51">
        <f t="shared" si="13"/>
        <v>-5275836.2900044518</v>
      </c>
      <c r="K100" s="26">
        <f t="shared" si="14"/>
        <v>0.47464242404934376</v>
      </c>
      <c r="L100" s="51">
        <f t="shared" si="16"/>
        <v>-2504135.7255752096</v>
      </c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K100" s="5"/>
      <c r="BV100" s="2"/>
    </row>
    <row r="101" spans="1:74" x14ac:dyDescent="0.25">
      <c r="A101" s="67"/>
      <c r="B101" s="38">
        <v>20</v>
      </c>
      <c r="C101" s="36">
        <f t="shared" si="15"/>
        <v>2044</v>
      </c>
      <c r="D101" s="59"/>
      <c r="E101" s="51">
        <v>16914795.960404169</v>
      </c>
      <c r="F101" s="51">
        <v>3936000</v>
      </c>
      <c r="G101" s="51">
        <v>-19882756.036333263</v>
      </c>
      <c r="H101" s="51">
        <v>-6042044.8036336945</v>
      </c>
      <c r="I101" s="51"/>
      <c r="J101" s="51">
        <f t="shared" si="13"/>
        <v>-5074004.8795627886</v>
      </c>
      <c r="K101" s="26">
        <f t="shared" si="14"/>
        <v>0.45638694620129205</v>
      </c>
      <c r="L101" s="51">
        <f t="shared" si="16"/>
        <v>-2315709.5919941156</v>
      </c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K101" s="5"/>
      <c r="BV101" s="2"/>
    </row>
    <row r="102" spans="1:74" x14ac:dyDescent="0.25">
      <c r="A102" s="67"/>
      <c r="B102" s="38">
        <v>21</v>
      </c>
      <c r="C102" s="36">
        <f t="shared" si="15"/>
        <v>2045</v>
      </c>
      <c r="D102" s="60"/>
      <c r="E102" s="51">
        <v>17117069.435729168</v>
      </c>
      <c r="F102" s="51">
        <v>3936000</v>
      </c>
      <c r="G102" s="51">
        <v>-157153454.46730444</v>
      </c>
      <c r="H102" s="51">
        <v>-6042044.8036336945</v>
      </c>
      <c r="I102" s="51"/>
      <c r="J102" s="51">
        <f t="shared" si="13"/>
        <v>-142142429.83520895</v>
      </c>
      <c r="K102" s="26">
        <f t="shared" si="14"/>
        <v>0.43883360211662686</v>
      </c>
      <c r="L102" s="51">
        <f t="shared" si="16"/>
        <v>-62376874.498194635</v>
      </c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K102" s="5"/>
      <c r="BV102" s="2"/>
    </row>
    <row r="103" spans="1:74" x14ac:dyDescent="0.25">
      <c r="A103" s="67"/>
      <c r="B103" s="38">
        <v>22</v>
      </c>
      <c r="C103" s="36">
        <f t="shared" si="15"/>
        <v>2046</v>
      </c>
      <c r="D103" s="60"/>
      <c r="E103" s="51">
        <v>17313010.946412504</v>
      </c>
      <c r="F103" s="51">
        <v>3936000</v>
      </c>
      <c r="G103" s="51">
        <v>-19882756.036333263</v>
      </c>
      <c r="H103" s="51">
        <v>-6042044.8036336945</v>
      </c>
      <c r="I103" s="51"/>
      <c r="J103" s="51">
        <f t="shared" si="13"/>
        <v>-4675789.8935544537</v>
      </c>
      <c r="K103" s="26">
        <f t="shared" si="14"/>
        <v>0.42195538665060278</v>
      </c>
      <c r="L103" s="51">
        <f t="shared" si="16"/>
        <v>-1972974.7324317503</v>
      </c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K103" s="5"/>
      <c r="BV103" s="2"/>
    </row>
    <row r="104" spans="1:74" x14ac:dyDescent="0.25">
      <c r="A104" s="67"/>
      <c r="B104" s="38">
        <v>23</v>
      </c>
      <c r="C104" s="36">
        <f t="shared" si="15"/>
        <v>2047</v>
      </c>
      <c r="D104" s="60"/>
      <c r="E104" s="51">
        <v>17515351.451250006</v>
      </c>
      <c r="F104" s="51">
        <v>3936000</v>
      </c>
      <c r="G104" s="51">
        <v>-19882756.036333263</v>
      </c>
      <c r="H104" s="51">
        <v>-6042044.8036336945</v>
      </c>
      <c r="I104" s="51"/>
      <c r="J104" s="51">
        <f t="shared" si="13"/>
        <v>-4473449.3887169519</v>
      </c>
      <c r="K104" s="26">
        <f t="shared" si="14"/>
        <v>0.40572633331788732</v>
      </c>
      <c r="L104" s="51">
        <f t="shared" si="16"/>
        <v>-1814996.2177672733</v>
      </c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K104" s="5"/>
      <c r="BV104" s="2"/>
    </row>
    <row r="105" spans="1:74" x14ac:dyDescent="0.25">
      <c r="A105" s="67"/>
      <c r="B105" s="38">
        <v>24</v>
      </c>
      <c r="C105" s="36">
        <f t="shared" si="15"/>
        <v>2048</v>
      </c>
      <c r="D105" s="60"/>
      <c r="E105" s="51">
        <v>17713653.690379169</v>
      </c>
      <c r="F105" s="51">
        <v>3936000</v>
      </c>
      <c r="G105" s="51">
        <v>-19882756.036333263</v>
      </c>
      <c r="H105" s="51">
        <v>-6042044.8036336945</v>
      </c>
      <c r="I105" s="49">
        <f>L127/K105</f>
        <v>0</v>
      </c>
      <c r="J105" s="51">
        <f t="shared" si="13"/>
        <v>-4275147.1495877886</v>
      </c>
      <c r="K105" s="26">
        <f t="shared" si="14"/>
        <v>0.39012147434412242</v>
      </c>
      <c r="L105" s="51">
        <f t="shared" si="16"/>
        <v>-1667826.7090352606</v>
      </c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K105" s="5"/>
      <c r="BV105" s="2"/>
    </row>
    <row r="106" spans="1:74" x14ac:dyDescent="0.25">
      <c r="A106" s="67"/>
      <c r="B106" s="40">
        <v>25</v>
      </c>
      <c r="C106" s="41">
        <f>C105+1</f>
        <v>2049</v>
      </c>
      <c r="D106" s="61"/>
      <c r="E106" s="62">
        <f>E105</f>
        <v>17713653.690379169</v>
      </c>
      <c r="F106" s="62">
        <f>F105</f>
        <v>3936000</v>
      </c>
      <c r="G106" s="53">
        <f>AVERAGEIF(G81:G105,"&lt;&gt;0")</f>
        <v>-31819338.50859163</v>
      </c>
      <c r="H106" s="53">
        <f>IFERROR(AVERAGEIF(H81:H105,"&lt;&gt;0"),0)</f>
        <v>-6042044.8036336936</v>
      </c>
      <c r="I106" s="62"/>
      <c r="J106" s="53">
        <f>MAX(SUM(E106:I106),0)</f>
        <v>0</v>
      </c>
      <c r="K106" s="42">
        <f t="shared" si="14"/>
        <v>0.37511680225396377</v>
      </c>
      <c r="L106" s="63">
        <f t="shared" si="16"/>
        <v>0</v>
      </c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K106" s="5"/>
      <c r="BV106" s="2"/>
    </row>
    <row r="107" spans="1:74" x14ac:dyDescent="0.25">
      <c r="A107" s="67"/>
      <c r="B107" s="40">
        <v>26</v>
      </c>
      <c r="C107" s="41">
        <f t="shared" ref="C107:C122" si="17">C106+1</f>
        <v>2050</v>
      </c>
      <c r="D107" s="61"/>
      <c r="E107" s="61"/>
      <c r="F107" s="61"/>
      <c r="G107" s="61"/>
      <c r="H107" s="61"/>
      <c r="I107" s="61"/>
      <c r="J107" s="53">
        <f t="shared" ref="J107:J122" si="18">MAX(J106-$J$106/$D$14,0)</f>
        <v>0</v>
      </c>
      <c r="K107" s="42">
        <f t="shared" si="14"/>
        <v>0.36068923293650368</v>
      </c>
      <c r="L107" s="63">
        <f t="shared" si="16"/>
        <v>0</v>
      </c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K107" s="5"/>
      <c r="BV107" s="2"/>
    </row>
    <row r="108" spans="1:74" x14ac:dyDescent="0.25">
      <c r="A108" s="67"/>
      <c r="B108" s="40">
        <v>27</v>
      </c>
      <c r="C108" s="41">
        <f t="shared" si="17"/>
        <v>2051</v>
      </c>
      <c r="D108" s="61"/>
      <c r="E108" s="61"/>
      <c r="F108" s="61"/>
      <c r="G108" s="61"/>
      <c r="H108" s="61"/>
      <c r="I108" s="61"/>
      <c r="J108" s="53">
        <f t="shared" si="18"/>
        <v>0</v>
      </c>
      <c r="K108" s="42">
        <f t="shared" si="14"/>
        <v>0.3468165701312535</v>
      </c>
      <c r="L108" s="63">
        <f t="shared" si="16"/>
        <v>0</v>
      </c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K108" s="5"/>
      <c r="BV108" s="2"/>
    </row>
    <row r="109" spans="1:74" x14ac:dyDescent="0.25">
      <c r="A109" s="67"/>
      <c r="B109" s="40">
        <v>28</v>
      </c>
      <c r="C109" s="41">
        <f t="shared" si="17"/>
        <v>2052</v>
      </c>
      <c r="D109" s="61"/>
      <c r="E109" s="61"/>
      <c r="F109" s="61"/>
      <c r="G109" s="61"/>
      <c r="H109" s="61"/>
      <c r="I109" s="61"/>
      <c r="J109" s="53">
        <f t="shared" si="18"/>
        <v>0</v>
      </c>
      <c r="K109" s="42">
        <f t="shared" si="14"/>
        <v>0.3334774712800514</v>
      </c>
      <c r="L109" s="63">
        <f t="shared" si="16"/>
        <v>0</v>
      </c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K109" s="5"/>
      <c r="BV109" s="2"/>
    </row>
    <row r="110" spans="1:74" x14ac:dyDescent="0.25">
      <c r="A110" s="67"/>
      <c r="B110" s="40">
        <v>29</v>
      </c>
      <c r="C110" s="41">
        <f t="shared" si="17"/>
        <v>2053</v>
      </c>
      <c r="D110" s="61"/>
      <c r="E110" s="61"/>
      <c r="F110" s="61"/>
      <c r="G110" s="61"/>
      <c r="H110" s="61"/>
      <c r="I110" s="61"/>
      <c r="J110" s="53">
        <f t="shared" si="18"/>
        <v>0</v>
      </c>
      <c r="K110" s="42">
        <f t="shared" si="14"/>
        <v>0.32065141469235708</v>
      </c>
      <c r="L110" s="63">
        <f t="shared" si="16"/>
        <v>0</v>
      </c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K110" s="5"/>
      <c r="BV110" s="2"/>
    </row>
    <row r="111" spans="1:74" x14ac:dyDescent="0.25">
      <c r="A111" s="67"/>
      <c r="B111" s="40">
        <v>30</v>
      </c>
      <c r="C111" s="41">
        <f t="shared" si="17"/>
        <v>2054</v>
      </c>
      <c r="D111" s="61"/>
      <c r="E111" s="61"/>
      <c r="F111" s="61"/>
      <c r="G111" s="61"/>
      <c r="H111" s="61"/>
      <c r="I111" s="61"/>
      <c r="J111" s="53">
        <f t="shared" si="18"/>
        <v>0</v>
      </c>
      <c r="K111" s="42">
        <f t="shared" si="14"/>
        <v>0.30831866797342034</v>
      </c>
      <c r="L111" s="63">
        <f t="shared" si="16"/>
        <v>0</v>
      </c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K111" s="5"/>
      <c r="BV111" s="2"/>
    </row>
    <row r="112" spans="1:74" x14ac:dyDescent="0.25">
      <c r="A112" s="67"/>
      <c r="B112" s="40">
        <v>31</v>
      </c>
      <c r="C112" s="41">
        <f t="shared" si="17"/>
        <v>2055</v>
      </c>
      <c r="D112" s="61"/>
      <c r="E112" s="61"/>
      <c r="F112" s="61"/>
      <c r="G112" s="61"/>
      <c r="H112" s="61"/>
      <c r="I112" s="61"/>
      <c r="J112" s="53">
        <f t="shared" si="18"/>
        <v>0</v>
      </c>
      <c r="K112" s="42">
        <f t="shared" si="14"/>
        <v>0.29646025766675027</v>
      </c>
      <c r="L112" s="63">
        <f t="shared" si="16"/>
        <v>0</v>
      </c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K112" s="5"/>
      <c r="BV112" s="2"/>
    </row>
    <row r="113" spans="1:74" x14ac:dyDescent="0.25">
      <c r="A113" s="67"/>
      <c r="B113" s="40">
        <v>32</v>
      </c>
      <c r="C113" s="41">
        <f t="shared" si="17"/>
        <v>2056</v>
      </c>
      <c r="D113" s="61"/>
      <c r="E113" s="61"/>
      <c r="F113" s="61"/>
      <c r="G113" s="61"/>
      <c r="H113" s="61"/>
      <c r="I113" s="61"/>
      <c r="J113" s="53">
        <f t="shared" si="18"/>
        <v>0</v>
      </c>
      <c r="K113" s="42">
        <f t="shared" si="14"/>
        <v>0.28505794006418295</v>
      </c>
      <c r="L113" s="63">
        <f t="shared" si="16"/>
        <v>0</v>
      </c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K113" s="5"/>
      <c r="BV113" s="2"/>
    </row>
    <row r="114" spans="1:74" x14ac:dyDescent="0.25">
      <c r="A114" s="67"/>
      <c r="B114" s="40">
        <v>33</v>
      </c>
      <c r="C114" s="41">
        <f t="shared" si="17"/>
        <v>2057</v>
      </c>
      <c r="D114" s="61"/>
      <c r="E114" s="61"/>
      <c r="F114" s="61"/>
      <c r="G114" s="61"/>
      <c r="H114" s="61"/>
      <c r="I114" s="61"/>
      <c r="J114" s="53">
        <f t="shared" si="18"/>
        <v>0</v>
      </c>
      <c r="K114" s="42">
        <f t="shared" si="14"/>
        <v>0.27409417313863743</v>
      </c>
      <c r="L114" s="63">
        <f t="shared" si="16"/>
        <v>0</v>
      </c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K114" s="5"/>
      <c r="BV114" s="2"/>
    </row>
    <row r="115" spans="1:74" x14ac:dyDescent="0.25">
      <c r="A115" s="67"/>
      <c r="B115" s="40">
        <v>34</v>
      </c>
      <c r="C115" s="41">
        <f t="shared" si="17"/>
        <v>2058</v>
      </c>
      <c r="D115" s="61"/>
      <c r="E115" s="61"/>
      <c r="F115" s="61"/>
      <c r="G115" s="61"/>
      <c r="H115" s="61"/>
      <c r="I115" s="61"/>
      <c r="J115" s="53">
        <f t="shared" si="18"/>
        <v>0</v>
      </c>
      <c r="K115" s="42">
        <f t="shared" si="14"/>
        <v>0.26355208955638215</v>
      </c>
      <c r="L115" s="63">
        <f t="shared" si="16"/>
        <v>0</v>
      </c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K115" s="5"/>
      <c r="BV115" s="2"/>
    </row>
    <row r="116" spans="1:74" x14ac:dyDescent="0.25">
      <c r="A116" s="67"/>
      <c r="B116" s="40">
        <v>35</v>
      </c>
      <c r="C116" s="41">
        <f t="shared" si="17"/>
        <v>2059</v>
      </c>
      <c r="D116" s="61"/>
      <c r="E116" s="61"/>
      <c r="F116" s="61"/>
      <c r="G116" s="61"/>
      <c r="H116" s="61"/>
      <c r="I116" s="61"/>
      <c r="J116" s="53">
        <f t="shared" si="18"/>
        <v>0</v>
      </c>
      <c r="K116" s="42">
        <f t="shared" si="14"/>
        <v>0.25341547072729048</v>
      </c>
      <c r="L116" s="63">
        <f t="shared" si="16"/>
        <v>0</v>
      </c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K116" s="5"/>
      <c r="BV116" s="2"/>
    </row>
    <row r="117" spans="1:74" x14ac:dyDescent="0.25">
      <c r="A117" s="67"/>
      <c r="B117" s="40">
        <v>36</v>
      </c>
      <c r="C117" s="41">
        <f t="shared" si="17"/>
        <v>2060</v>
      </c>
      <c r="D117" s="61"/>
      <c r="E117" s="61"/>
      <c r="F117" s="61"/>
      <c r="G117" s="61"/>
      <c r="H117" s="61"/>
      <c r="I117" s="61"/>
      <c r="J117" s="53">
        <f t="shared" si="18"/>
        <v>0</v>
      </c>
      <c r="K117" s="42">
        <f t="shared" si="14"/>
        <v>0.24366872185316396</v>
      </c>
      <c r="L117" s="63">
        <f t="shared" si="16"/>
        <v>0</v>
      </c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K117" s="5"/>
      <c r="BV117" s="2"/>
    </row>
    <row r="118" spans="1:74" x14ac:dyDescent="0.25">
      <c r="A118" s="67"/>
      <c r="B118" s="40">
        <v>37</v>
      </c>
      <c r="C118" s="41">
        <f t="shared" si="17"/>
        <v>2061</v>
      </c>
      <c r="D118" s="61"/>
      <c r="E118" s="61"/>
      <c r="F118" s="61"/>
      <c r="G118" s="61"/>
      <c r="H118" s="61"/>
      <c r="I118" s="61"/>
      <c r="J118" s="53">
        <f t="shared" si="18"/>
        <v>0</v>
      </c>
      <c r="K118" s="42">
        <f t="shared" si="14"/>
        <v>0.23429684793573452</v>
      </c>
      <c r="L118" s="63">
        <f t="shared" si="16"/>
        <v>0</v>
      </c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K118" s="5"/>
      <c r="BV118" s="2"/>
    </row>
    <row r="119" spans="1:74" x14ac:dyDescent="0.25">
      <c r="A119" s="67"/>
      <c r="B119" s="40">
        <v>38</v>
      </c>
      <c r="C119" s="41">
        <f t="shared" si="17"/>
        <v>2062</v>
      </c>
      <c r="D119" s="61"/>
      <c r="E119" s="61"/>
      <c r="F119" s="61"/>
      <c r="G119" s="61"/>
      <c r="H119" s="61"/>
      <c r="I119" s="61"/>
      <c r="J119" s="53">
        <f t="shared" si="18"/>
        <v>0</v>
      </c>
      <c r="K119" s="42">
        <f t="shared" si="14"/>
        <v>0.22528543070743706</v>
      </c>
      <c r="L119" s="63">
        <f t="shared" si="16"/>
        <v>0</v>
      </c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K119" s="5"/>
      <c r="BV119" s="2"/>
    </row>
    <row r="120" spans="1:74" x14ac:dyDescent="0.25">
      <c r="A120" s="67"/>
      <c r="B120" s="40">
        <v>39</v>
      </c>
      <c r="C120" s="41">
        <f t="shared" si="17"/>
        <v>2063</v>
      </c>
      <c r="D120" s="61"/>
      <c r="E120" s="61"/>
      <c r="F120" s="61"/>
      <c r="G120" s="61"/>
      <c r="H120" s="61"/>
      <c r="I120" s="61"/>
      <c r="J120" s="53">
        <f t="shared" si="18"/>
        <v>0</v>
      </c>
      <c r="K120" s="42">
        <f t="shared" si="14"/>
        <v>0.21662060644945874</v>
      </c>
      <c r="L120" s="63">
        <f t="shared" si="16"/>
        <v>0</v>
      </c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K120" s="5"/>
      <c r="BV120" s="2"/>
    </row>
    <row r="121" spans="1:74" x14ac:dyDescent="0.25">
      <c r="A121" s="67"/>
      <c r="B121" s="40">
        <v>40</v>
      </c>
      <c r="C121" s="41">
        <f t="shared" si="17"/>
        <v>2064</v>
      </c>
      <c r="D121" s="61"/>
      <c r="E121" s="61"/>
      <c r="F121" s="61"/>
      <c r="G121" s="61"/>
      <c r="H121" s="61"/>
      <c r="I121" s="61"/>
      <c r="J121" s="53">
        <f t="shared" si="18"/>
        <v>0</v>
      </c>
      <c r="K121" s="42">
        <f t="shared" si="14"/>
        <v>0.20828904466294101</v>
      </c>
      <c r="L121" s="63">
        <f t="shared" ref="L121:L122" si="19">J121*K121</f>
        <v>0</v>
      </c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K121" s="5"/>
      <c r="BV121" s="2"/>
    </row>
    <row r="122" spans="1:74" x14ac:dyDescent="0.25">
      <c r="A122" s="67"/>
      <c r="B122" s="40">
        <v>41</v>
      </c>
      <c r="C122" s="41">
        <f t="shared" si="17"/>
        <v>2065</v>
      </c>
      <c r="D122" s="61"/>
      <c r="E122" s="61"/>
      <c r="F122" s="61"/>
      <c r="G122" s="61"/>
      <c r="H122" s="61"/>
      <c r="I122" s="61"/>
      <c r="J122" s="53">
        <f t="shared" si="18"/>
        <v>0</v>
      </c>
      <c r="K122" s="42">
        <f t="shared" si="14"/>
        <v>0.20027792756052021</v>
      </c>
      <c r="L122" s="63">
        <f t="shared" si="19"/>
        <v>0</v>
      </c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K122" s="5"/>
      <c r="BV122" s="2"/>
    </row>
    <row r="123" spans="1:74" ht="20.100000000000001" customHeight="1" x14ac:dyDescent="0.25">
      <c r="B123" s="43"/>
      <c r="C123" s="44"/>
      <c r="D123" s="44"/>
      <c r="E123" s="64"/>
      <c r="F123" s="44"/>
      <c r="G123" s="64"/>
      <c r="H123" s="44"/>
      <c r="I123" s="44"/>
      <c r="J123" s="44"/>
      <c r="K123" s="45" t="s">
        <v>13</v>
      </c>
      <c r="L123" s="65">
        <v>0.04</v>
      </c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K123" s="5"/>
      <c r="BV123" s="2"/>
    </row>
    <row r="124" spans="1:74" ht="20.100000000000001" customHeight="1" x14ac:dyDescent="0.25">
      <c r="B124" s="43"/>
      <c r="C124" s="44"/>
      <c r="D124" s="44"/>
      <c r="E124" s="64"/>
      <c r="F124" s="44"/>
      <c r="G124" s="64"/>
      <c r="H124" s="44"/>
      <c r="I124" s="44"/>
      <c r="J124" s="44"/>
      <c r="K124" s="30" t="s">
        <v>23</v>
      </c>
      <c r="L124" s="66">
        <f>SUM(L81:L105)</f>
        <v>-3027778369.1656284</v>
      </c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K124" s="5"/>
      <c r="BV124" s="2"/>
    </row>
    <row r="125" spans="1:74" ht="20.100000000000001" customHeight="1" x14ac:dyDescent="0.25">
      <c r="B125" s="46"/>
      <c r="C125" s="44"/>
      <c r="D125" s="44"/>
      <c r="E125" s="64"/>
      <c r="F125" s="44"/>
      <c r="G125" s="64"/>
      <c r="H125" s="44"/>
      <c r="I125" s="44"/>
      <c r="J125" s="44"/>
      <c r="K125" s="30" t="s">
        <v>24</v>
      </c>
      <c r="L125" s="56" t="str">
        <f>IF(ISERROR(IRR(J81:J105))=TRUE,"nieokreślony",IF(MIN(J81:J105)&gt;0,"nieokreślony",IF(MAX(J81:J105)&lt;0,"nieokreślony",IRR(J81:J105))))</f>
        <v>nieokreślony</v>
      </c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K125" s="5"/>
      <c r="BV125" s="2"/>
    </row>
    <row r="126" spans="1:74" ht="20.100000000000001" customHeight="1" x14ac:dyDescent="0.25">
      <c r="B126" s="46"/>
      <c r="C126" s="44"/>
      <c r="D126" s="44"/>
      <c r="E126" s="64"/>
      <c r="F126" s="44"/>
      <c r="G126" s="64"/>
      <c r="H126" s="44"/>
      <c r="I126" s="44"/>
      <c r="J126" s="44"/>
      <c r="K126" s="47"/>
      <c r="L126" s="48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K126" s="5"/>
      <c r="BV126" s="2"/>
    </row>
    <row r="127" spans="1:74" ht="20.100000000000001" customHeight="1" x14ac:dyDescent="0.25">
      <c r="B127" s="46"/>
      <c r="C127" s="44"/>
      <c r="D127" s="44"/>
      <c r="E127" s="64"/>
      <c r="F127" s="44"/>
      <c r="G127" s="64"/>
      <c r="H127" s="44"/>
      <c r="I127" s="44"/>
      <c r="J127" s="44"/>
      <c r="K127" s="32" t="s">
        <v>16</v>
      </c>
      <c r="L127" s="57">
        <f>SUM(L106:L122)</f>
        <v>0</v>
      </c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K127" s="5"/>
      <c r="BV127" s="2"/>
    </row>
    <row r="128" spans="1:74" ht="20.100000000000001" customHeight="1" x14ac:dyDescent="0.25"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K128" s="5"/>
      <c r="BV128" s="2"/>
    </row>
    <row r="129" spans="46:74" ht="20.100000000000001" customHeight="1" x14ac:dyDescent="0.25"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K129" s="5"/>
      <c r="BV129" s="2"/>
    </row>
    <row r="130" spans="46:74" ht="20.100000000000001" customHeight="1" x14ac:dyDescent="0.25"/>
    <row r="131" spans="46:74" ht="20.100000000000001" customHeight="1" x14ac:dyDescent="0.25"/>
    <row r="132" spans="46:74" ht="20.100000000000001" customHeight="1" x14ac:dyDescent="0.25"/>
    <row r="133" spans="46:74" ht="20.100000000000001" customHeight="1" x14ac:dyDescent="0.25"/>
    <row r="134" spans="46:74" ht="20.100000000000001" customHeight="1" x14ac:dyDescent="0.25"/>
    <row r="135" spans="46:74" ht="20.100000000000001" customHeight="1" x14ac:dyDescent="0.25"/>
    <row r="136" spans="46:74" ht="20.100000000000001" customHeight="1" x14ac:dyDescent="0.25"/>
    <row r="137" spans="46:74" ht="20.100000000000001" customHeight="1" x14ac:dyDescent="0.25"/>
    <row r="138" spans="46:74" ht="20.100000000000001" customHeight="1" x14ac:dyDescent="0.25"/>
    <row r="139" spans="46:74" ht="20.100000000000001" customHeight="1" x14ac:dyDescent="0.25"/>
    <row r="140" spans="46:74" ht="20.100000000000001" customHeight="1" x14ac:dyDescent="0.25"/>
    <row r="141" spans="46:74" ht="20.100000000000001" customHeight="1" x14ac:dyDescent="0.25"/>
    <row r="142" spans="46:74" ht="20.100000000000001" customHeight="1" x14ac:dyDescent="0.25"/>
    <row r="143" spans="46:74" ht="20.100000000000001" customHeight="1" x14ac:dyDescent="0.25"/>
    <row r="144" spans="46:7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</sheetData>
  <mergeCells count="31">
    <mergeCell ref="B75:H75"/>
    <mergeCell ref="B77:H77"/>
    <mergeCell ref="B14:C14"/>
    <mergeCell ref="B15:C15"/>
    <mergeCell ref="B16:C16"/>
    <mergeCell ref="B17:C17"/>
    <mergeCell ref="D16:E16"/>
    <mergeCell ref="D17:E17"/>
    <mergeCell ref="D14:E14"/>
    <mergeCell ref="D15:E15"/>
    <mergeCell ref="B9:C9"/>
    <mergeCell ref="B10:C10"/>
    <mergeCell ref="B11:C11"/>
    <mergeCell ref="B12:C12"/>
    <mergeCell ref="B13:C13"/>
    <mergeCell ref="A28:A67"/>
    <mergeCell ref="A83:A122"/>
    <mergeCell ref="B1:H1"/>
    <mergeCell ref="B3:H3"/>
    <mergeCell ref="B5:H5"/>
    <mergeCell ref="B7:C7"/>
    <mergeCell ref="B8:C8"/>
    <mergeCell ref="D7:E7"/>
    <mergeCell ref="D8:E8"/>
    <mergeCell ref="D9:E9"/>
    <mergeCell ref="D10:E10"/>
    <mergeCell ref="D11:E11"/>
    <mergeCell ref="B20:H20"/>
    <mergeCell ref="B22:H22"/>
    <mergeCell ref="D12:E12"/>
    <mergeCell ref="D13:E13"/>
  </mergeCells>
  <pageMargins left="0.7" right="0.7" top="0.75" bottom="0.75" header="0.3" footer="0.3"/>
  <pageSetup paperSize="9" orientation="portrait" r:id="rId1"/>
  <ignoredErrors>
    <ignoredError sqref="E51:F51 H51 G106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B83511C0F9741AB7B44C3BDF6CFFB" ma:contentTypeVersion="6" ma:contentTypeDescription="Utwórz nowy dokument." ma:contentTypeScope="" ma:versionID="34e227d007571bca84477d9dacbccafc">
  <xsd:schema xmlns:xsd="http://www.w3.org/2001/XMLSchema" xmlns:xs="http://www.w3.org/2001/XMLSchema" xmlns:p="http://schemas.microsoft.com/office/2006/metadata/properties" xmlns:ns2="f3a5cd59-66f6-4e5d-8a3b-acc7cbff6330" xmlns:ns3="3cb6e598-e886-44b8-bf4c-9bb0f91c4984" targetNamespace="http://schemas.microsoft.com/office/2006/metadata/properties" ma:root="true" ma:fieldsID="5f2795b984c40ee97cd69bb40151b1fc" ns2:_="" ns3:_="">
    <xsd:import namespace="f3a5cd59-66f6-4e5d-8a3b-acc7cbff6330"/>
    <xsd:import namespace="3cb6e598-e886-44b8-bf4c-9bb0f91c4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5cd59-66f6-4e5d-8a3b-acc7cbff6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6e598-e886-44b8-bf4c-9bb0f91c4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329158-CEFA-4F55-B5E8-113ED1D1C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00A662-653B-452A-8D3F-B4556334C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5cd59-66f6-4e5d-8a3b-acc7cbff6330"/>
    <ds:schemaRef ds:uri="3cb6e598-e886-44b8-bf4c-9bb0f91c4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B6E24-298C-4670-ABA7-D23D45C8EB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 - metoda dochodowa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Ostaszewska Justyna</dc:creator>
  <cp:lastModifiedBy>Justyna</cp:lastModifiedBy>
  <dcterms:created xsi:type="dcterms:W3CDTF">2023-07-24T07:08:58Z</dcterms:created>
  <dcterms:modified xsi:type="dcterms:W3CDTF">2025-03-19T13:00:23Z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0x01010052EB83511C0F9741AB7B44C3BDF6CFFB</vt:lpwstr>
  </property>
</Properties>
</file>