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-120" yWindow="-120" windowWidth="29040" windowHeight="15840"/>
  </bookViews>
  <sheets>
    <sheet name="Dane - 31 grud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5" i="1" l="1"/>
  <c r="Z46" i="1"/>
  <c r="Z47" i="1"/>
  <c r="Z48" i="1"/>
  <c r="Y46" i="1"/>
  <c r="Y47" i="1"/>
  <c r="Y48" i="1"/>
  <c r="Y45" i="1"/>
  <c r="X46" i="1"/>
  <c r="X47" i="1"/>
  <c r="X48" i="1"/>
  <c r="X45" i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Q46" i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AF28" i="1" s="1"/>
  <c r="B40" i="1"/>
  <c r="AF40" i="1" s="1"/>
  <c r="Q39" i="1"/>
  <c r="AA40" i="1" l="1"/>
  <c r="AR40" i="1"/>
  <c r="AR28" i="1"/>
  <c r="AA28" i="1"/>
  <c r="AN40" i="1"/>
  <c r="J40" i="1"/>
  <c r="F40" i="1"/>
  <c r="AN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J45" i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<sst xmlns="http://schemas.openxmlformats.org/spreadsheetml/2006/main" count="334" uniqueCount="234">
  <si>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</si>
  <si>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</si>
  <si>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</si>
  <si>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</si>
  <si>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</si>
  <si>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</si>
  <si>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</si>
  <si>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</si>
  <si>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</si>
  <si>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</si>
  <si>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</si>
  <si>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</si>
  <si>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</si>
  <si>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</si>
  <si>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</si>
  <si>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</si>
  <si>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</si>
  <si>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</si>
  <si>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</si>
  <si>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</si>
  <si>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</si>
  <si>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</si>
  <si>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</si>
  <si>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</si>
  <si>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</si>
  <si>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</si>
  <si>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</si>
  <si>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</si>
  <si>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</si>
  <si>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</si>
  <si>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</si>
  <si>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</si>
  <si>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</si>
  <si>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</si>
  <si>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</si>
  <si>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</si>
  <si>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</si>
  <si>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</si>
  <si>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</si>
  <si>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</si>
  <si>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</si>
  <si>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</si>
  <si>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</si>
  <si>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</si>
  <si>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</si>
  <si>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</si>
  <si>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</si>
  <si>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</si>
  <si>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</si>
  <si>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</si>
  <si>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</si>
  <si>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</si>
  <si>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</si>
  <si>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</si>
  <si>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</si>
  <si>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</si>
  <si>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</si>
  <si>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</si>
  <si>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</si>
  <si>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</si>
  <si>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</si>
  <si>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</si>
  <si>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</si>
  <si>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</si>
  <si>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</si>
  <si>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</si>
  <si>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</si>
  <si>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</si>
  <si>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</si>
  <si>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</si>
  <si>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</si>
  <si>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</si>
  <si>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</si>
  <si>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</si>
  <si>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</si>
  <si>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</si>
  <si>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</si>
  <si>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</si>
  <si>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</si>
  <si>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</si>
  <si>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</si>
  <si>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</si>
  <si>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</si>
  <si>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</si>
  <si>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</si>
  <si>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</si>
  <si>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</si>
  <si>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</si>
  <si>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</si>
  <si>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</si>
  <si>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</si>
  <si>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</si>
  <si>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</si>
  <si>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</si>
  <si>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</si>
  <si>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</si>
  <si>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</si>
  <si>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</si>
  <si>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</si>
  <si>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</si>
  <si>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</si>
  <si>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</si>
  <si>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</si>
  <si>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</si>
  <si>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</si>
  <si>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</si>
  <si>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</si>
  <si>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</si>
  <si>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</si>
  <si>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</si>
  <si>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</si>
  <si>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</si>
  <si>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</si>
  <si>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</si>
  <si>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</si>
  <si>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</si>
  <si>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</si>
  <si>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</si>
  <si>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</si>
  <si>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</si>
  <si>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</si>
  <si>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</si>
  <si>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</si>
  <si>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</si>
  <si>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</si>
  <si>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</si>
  <si>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</si>
  <si>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</si>
  <si>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</si>
  <si>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</si>
  <si>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</si>
  <si>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</si>
  <si>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</si>
  <si>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</si>
  <si>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</si>
  <si>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</si>
  <si>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</si>
  <si>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</si>
  <si>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</si>
  <si>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</si>
  <si>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</si>
  <si>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</si>
  <si>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</si>
  <si>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</si>
  <si>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</si>
  <si>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</si>
  <si>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</si>
  <si>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</si>
  <si>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</si>
  <si>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</si>
  <si>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</si>
  <si>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</si>
  <si>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</si>
  <si>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</si>
  <si>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</si>
  <si>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</si>
  <si>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</si>
  <si>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</si>
  <si>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</si>
  <si>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</si>
  <si>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</si>
  <si>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</si>
  <si>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</si>
  <si>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</si>
  <si>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</si>
  <si>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</si>
  <si>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</si>
  <si>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</si>
  <si>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</si>
  <si>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</si>
  <si>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</si>
  <si>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</si>
  <si>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</si>
  <si>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</si>
  <si>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</si>
  <si>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</si>
  <si>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</si>
  <si>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</si>
  <si>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</si>
  <si>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</si>
  <si>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</si>
  <si>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</si>
  <si>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</si>
  <si>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</si>
  <si>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</si>
  <si>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</si>
  <si>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</si>
  <si>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</si>
  <si>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</si>
  <si>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</si>
  <si>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</si>
  <si>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</si>
  <si>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</si>
  <si>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</si>
  <si>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</si>
  <si>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</si>
  <si>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</si>
  <si>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</si>
  <si>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</si>
  <si>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</si>
  <si>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</si>
  <si>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</si>
  <si>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</si>
  <si>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</si>
  <si>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</si>
  <si>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</si>
  <si>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</si>
  <si>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</si>
  <si>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</si>
  <si>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</si>
  <si>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</si>
  <si>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</si>
  <si>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</si>
  <si>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</si>
  <si>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</si>
  <si>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</si>
  <si>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</si>
  <si>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</si>
  <si>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</si>
  <si>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</si>
  <si>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</si>
  <si>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</si>
  <si>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</si>
  <si>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</si>
  <si>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</si>
  <si>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</si>
  <si>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</si>
  <si>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</si>
  <si>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</si>
  <si>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</si>
  <si>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</si>
  <si>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</si>
  <si>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31.12.2021</t>
  </si>
  <si>
    <t xml:space="preserve">Limit finansowy zgodny z arkuszem kalkulacyjnym z dnia 05.01.2022, kurs 1 EUR= 4,5960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</si>
</sst>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9" fillId="4" borderId="1" xfId="0" applyNumberFormat="1" applyFont="1" applyFill="1" applyBorder="1" applyAlignment="1">
      <alignment vertical="center"/>
    </xf>
    <xf numFmtId="1" fontId="29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2"/>
  <sheetViews>
    <sheetView showGridLines="0" tabSelected="1" zoomScale="70" zoomScaleNormal="70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O53" sqref="O53"/>
    </sheetView>
  </sheetViews>
  <sheetFormatPr defaultRowHeight="12.75" outlineLevelRow="1" x14ac:dyDescent="0.2"/>
  <cols>
    <col min="1" max="1" width="59.5703125" style="75" customWidth="1"/>
    <col min="2" max="2" width="25.7109375" style="75" customWidth="1"/>
    <col min="3" max="3" width="14.7109375" style="82" bestFit="1" customWidth="1"/>
    <col min="4" max="4" width="26.28515625" style="83" customWidth="1"/>
    <col min="5" max="5" width="26.85546875" style="59" customWidth="1"/>
    <col min="6" max="6" width="23" style="75" customWidth="1"/>
    <col min="7" max="7" width="10.140625" style="58" customWidth="1"/>
    <col min="8" max="8" width="26.28515625" style="58" customWidth="1"/>
    <col min="9" max="9" width="24.42578125" style="58" customWidth="1"/>
    <col min="10" max="10" width="21.85546875" style="58" customWidth="1"/>
    <col min="11" max="11" width="17.28515625" style="75" customWidth="1"/>
    <col min="12" max="12" width="25.5703125" style="75" customWidth="1"/>
    <col min="13" max="13" width="22.140625" style="75" customWidth="1"/>
    <col min="14" max="14" width="9.42578125" style="57" customWidth="1"/>
    <col min="15" max="15" width="26.5703125" style="57" customWidth="1"/>
    <col min="16" max="16" width="24.42578125" style="57" customWidth="1"/>
    <col min="17" max="17" width="23" style="57" customWidth="1"/>
    <col min="18" max="18" width="21.140625" style="57" customWidth="1"/>
    <col min="19" max="19" width="26" style="75" customWidth="1"/>
    <col min="20" max="20" width="23.85546875" style="75" customWidth="1"/>
    <col min="21" max="21" width="19" style="75" customWidth="1"/>
    <col min="22" max="22" width="24.85546875" style="75" customWidth="1"/>
    <col min="23" max="23" width="20.85546875" style="75" customWidth="1"/>
    <col min="24" max="24" width="19.85546875" style="75" customWidth="1"/>
    <col min="25" max="25" width="25.28515625" style="75" customWidth="1"/>
    <col min="26" max="26" width="24" style="75" customWidth="1"/>
    <col min="27" max="27" width="23" style="75" customWidth="1"/>
    <col min="28" max="28" width="24.85546875" style="75" bestFit="1" customWidth="1"/>
    <col min="29" max="29" width="16.140625" style="75" customWidth="1"/>
    <col min="30" max="30" width="26.140625" style="75" customWidth="1"/>
    <col min="31" max="31" width="20.140625" style="75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26.5703125" style="76" bestFit="1" customWidth="1"/>
    <col min="38" max="38" width="23.7109375" style="76" customWidth="1"/>
    <col min="39" max="39" width="23.85546875" style="76" customWidth="1"/>
    <col min="40" max="40" width="21.5703125" style="76" customWidth="1"/>
    <col min="41" max="41" width="13.42578125" style="76" customWidth="1"/>
    <col min="42" max="42" width="25.85546875" style="84" customWidth="1"/>
    <col min="43" max="43" width="24.425781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64</v>
      </c>
      <c r="B1" s="63"/>
      <c r="C1" s="47"/>
      <c r="D1" s="48"/>
      <c r="E1" s="48"/>
      <c r="F1" s="49"/>
      <c r="G1" s="50"/>
      <c r="H1" s="50"/>
      <c r="I1" s="50"/>
      <c r="J1" s="50"/>
      <c r="K1" s="261"/>
      <c r="L1" s="261"/>
      <c r="M1" s="261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233</v>
      </c>
      <c r="B3" s="125">
        <v>4.5960000000000001</v>
      </c>
      <c r="C3" s="263"/>
      <c r="D3" s="263"/>
      <c r="E3" s="55"/>
      <c r="F3" s="264"/>
      <c r="G3" s="264"/>
      <c r="H3" s="264"/>
      <c r="I3" s="264"/>
      <c r="J3" s="264"/>
      <c r="K3" s="65"/>
      <c r="L3" s="65"/>
      <c r="M3" s="66"/>
      <c r="N3" s="67"/>
      <c r="O3" s="68" t="s">
        <v>232</v>
      </c>
      <c r="P3" s="269"/>
      <c r="Q3" s="269"/>
      <c r="R3" s="265"/>
      <c r="S3" s="265"/>
      <c r="T3" s="265"/>
      <c r="U3" s="65"/>
      <c r="V3" s="65"/>
      <c r="W3" s="65"/>
      <c r="X3" s="220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52" t="s">
        <v>230</v>
      </c>
      <c r="B4" s="253" t="s">
        <v>0</v>
      </c>
      <c r="C4" s="254" t="s">
        <v>175</v>
      </c>
      <c r="D4" s="254"/>
      <c r="E4" s="254"/>
      <c r="F4" s="255"/>
      <c r="G4" s="256" t="s">
        <v>174</v>
      </c>
      <c r="H4" s="257"/>
      <c r="I4" s="257"/>
      <c r="J4" s="258"/>
      <c r="K4" s="259" t="s">
        <v>176</v>
      </c>
      <c r="L4" s="259"/>
      <c r="M4" s="259"/>
      <c r="N4" s="259" t="s">
        <v>1</v>
      </c>
      <c r="O4" s="259"/>
      <c r="P4" s="259"/>
      <c r="Q4" s="266"/>
      <c r="R4" s="267"/>
      <c r="S4" s="267"/>
      <c r="T4" s="267"/>
      <c r="U4" s="259" t="s">
        <v>2</v>
      </c>
      <c r="V4" s="259"/>
      <c r="W4" s="259"/>
      <c r="X4" s="259" t="s">
        <v>216</v>
      </c>
      <c r="Y4" s="259"/>
      <c r="Z4" s="259"/>
      <c r="AA4" s="266"/>
      <c r="AB4" s="254" t="s">
        <v>3</v>
      </c>
      <c r="AC4" s="268"/>
      <c r="AD4" s="268"/>
      <c r="AE4" s="268"/>
      <c r="AF4" s="260"/>
      <c r="AG4" s="268"/>
      <c r="AH4" s="268"/>
      <c r="AI4" s="254" t="s">
        <v>218</v>
      </c>
      <c r="AJ4" s="254"/>
      <c r="AK4" s="254"/>
      <c r="AL4" s="254"/>
      <c r="AM4" s="254"/>
      <c r="AN4" s="260"/>
      <c r="AO4" s="254" t="s">
        <v>221</v>
      </c>
      <c r="AP4" s="254"/>
      <c r="AQ4" s="254"/>
      <c r="AR4" s="260"/>
    </row>
    <row r="5" spans="1:44" s="69" customFormat="1" ht="60.75" thickBot="1" x14ac:dyDescent="0.3">
      <c r="A5" s="252"/>
      <c r="B5" s="253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169</v>
      </c>
      <c r="L5" s="107" t="s">
        <v>170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171</v>
      </c>
      <c r="S5" s="107" t="s">
        <v>172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173</v>
      </c>
      <c r="AH5" s="107" t="s">
        <v>177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8" t="s">
        <v>178</v>
      </c>
      <c r="B6" s="129">
        <v>1070172589.5755903</v>
      </c>
      <c r="C6" s="139">
        <v>6396</v>
      </c>
      <c r="D6" s="140">
        <v>1686837717.74</v>
      </c>
      <c r="E6" s="140">
        <v>1207933944.3800001</v>
      </c>
      <c r="F6" s="236">
        <f>D6/B6</f>
        <v>1.57622960461823</v>
      </c>
      <c r="G6" s="237">
        <v>5505</v>
      </c>
      <c r="H6" s="238">
        <v>1035472826.4399999</v>
      </c>
      <c r="I6" s="238">
        <v>719410275.86000001</v>
      </c>
      <c r="J6" s="236">
        <f>H6/B6</f>
        <v>0.9675755448480029</v>
      </c>
      <c r="K6" s="237">
        <v>685</v>
      </c>
      <c r="L6" s="238">
        <v>381656414.19999999</v>
      </c>
      <c r="M6" s="238">
        <v>282013932.44999999</v>
      </c>
      <c r="N6" s="237">
        <v>5367</v>
      </c>
      <c r="O6" s="238">
        <v>1140916130.8599999</v>
      </c>
      <c r="P6" s="238">
        <v>803306178.99999988</v>
      </c>
      <c r="Q6" s="236">
        <f>O6/B6</f>
        <v>1.0661047965286283</v>
      </c>
      <c r="R6" s="237">
        <v>80</v>
      </c>
      <c r="S6" s="238">
        <v>206436812.41000003</v>
      </c>
      <c r="T6" s="238">
        <v>153922257.38</v>
      </c>
      <c r="U6" s="237">
        <v>115</v>
      </c>
      <c r="V6" s="238">
        <v>3484263.99</v>
      </c>
      <c r="W6" s="238">
        <v>2613197.98</v>
      </c>
      <c r="X6" s="237">
        <v>5287</v>
      </c>
      <c r="Y6" s="238">
        <v>930995054.45999992</v>
      </c>
      <c r="Z6" s="140">
        <v>646770723.63999999</v>
      </c>
      <c r="AA6" s="188">
        <f>Y6/B6</f>
        <v>0.86994851440664778</v>
      </c>
      <c r="AB6" s="249">
        <v>5002</v>
      </c>
      <c r="AC6" s="249">
        <v>5156</v>
      </c>
      <c r="AD6" s="140">
        <v>674269817.86000001</v>
      </c>
      <c r="AE6" s="140">
        <v>456873721.14999998</v>
      </c>
      <c r="AF6" s="188">
        <f>AD6/B6</f>
        <v>0.63005708091196988</v>
      </c>
      <c r="AG6" s="139">
        <v>20</v>
      </c>
      <c r="AH6" s="140">
        <v>1588592.14</v>
      </c>
      <c r="AI6" s="139">
        <v>5167</v>
      </c>
      <c r="AJ6" s="140">
        <v>721422105.42000008</v>
      </c>
      <c r="AK6" s="140">
        <v>489918353.26000005</v>
      </c>
      <c r="AL6" s="140">
        <v>335233969.5999999</v>
      </c>
      <c r="AM6" s="140">
        <v>251425476.14000002</v>
      </c>
      <c r="AN6" s="188">
        <f>AJ6/B6</f>
        <v>0.67411753248707496</v>
      </c>
      <c r="AO6" s="139">
        <v>4921</v>
      </c>
      <c r="AP6" s="140">
        <v>621220438.6400001</v>
      </c>
      <c r="AQ6" s="140">
        <v>414767103.65000004</v>
      </c>
      <c r="AR6" s="188">
        <f>AP6/B6</f>
        <v>0.58048621754212948</v>
      </c>
    </row>
    <row r="7" spans="1:44" x14ac:dyDescent="0.2">
      <c r="A7" s="159" t="s">
        <v>14</v>
      </c>
      <c r="B7" s="168">
        <v>9073974.7200000007</v>
      </c>
      <c r="C7" s="133">
        <v>3</v>
      </c>
      <c r="D7" s="134">
        <v>9954416.0800000001</v>
      </c>
      <c r="E7" s="135">
        <v>7465812.0599999996</v>
      </c>
      <c r="F7" s="187">
        <f t="shared" ref="F7:F60" si="0">D7/B7</f>
        <v>1.0970292939057251</v>
      </c>
      <c r="G7" s="149">
        <v>1</v>
      </c>
      <c r="H7" s="148">
        <v>8181268.0800000001</v>
      </c>
      <c r="I7" s="148">
        <v>6135951.0599999996</v>
      </c>
      <c r="J7" s="202">
        <f t="shared" ref="J7:J60" si="1">H7/B7</f>
        <v>0.90161900737585476</v>
      </c>
      <c r="K7" s="149">
        <v>2</v>
      </c>
      <c r="L7" s="148">
        <v>1773148</v>
      </c>
      <c r="M7" s="150">
        <v>1329861</v>
      </c>
      <c r="N7" s="149">
        <v>1</v>
      </c>
      <c r="O7" s="148">
        <v>8180770.6500000004</v>
      </c>
      <c r="P7" s="148">
        <v>6135577.9800000004</v>
      </c>
      <c r="Q7" s="202">
        <f>O7/$B7</f>
        <v>0.90156418795929816</v>
      </c>
      <c r="R7" s="149">
        <v>0</v>
      </c>
      <c r="S7" s="148">
        <v>0</v>
      </c>
      <c r="T7" s="150">
        <v>0</v>
      </c>
      <c r="U7" s="149">
        <v>0</v>
      </c>
      <c r="V7" s="148">
        <v>0</v>
      </c>
      <c r="W7" s="150">
        <v>0</v>
      </c>
      <c r="X7" s="149">
        <v>1</v>
      </c>
      <c r="Y7" s="134">
        <v>8180770.6500000004</v>
      </c>
      <c r="Z7" s="134">
        <v>6135577.9800000004</v>
      </c>
      <c r="AA7" s="187">
        <f t="shared" ref="AA7:AA60" si="2">Y7/B7</f>
        <v>0.90156418795929816</v>
      </c>
      <c r="AB7" s="136">
        <v>1</v>
      </c>
      <c r="AC7" s="138">
        <v>1</v>
      </c>
      <c r="AD7" s="134">
        <v>755344</v>
      </c>
      <c r="AE7" s="134">
        <v>566508</v>
      </c>
      <c r="AF7" s="187">
        <f t="shared" ref="AF7:AF60" si="3">AD7/B7</f>
        <v>8.3242903281969899E-2</v>
      </c>
      <c r="AG7" s="138">
        <v>0</v>
      </c>
      <c r="AH7" s="137">
        <v>0</v>
      </c>
      <c r="AI7" s="136">
        <v>1</v>
      </c>
      <c r="AJ7" s="134">
        <v>2810000</v>
      </c>
      <c r="AK7" s="134">
        <v>2107500</v>
      </c>
      <c r="AL7" s="134">
        <v>2810000</v>
      </c>
      <c r="AM7" s="134">
        <v>2107500</v>
      </c>
      <c r="AN7" s="187">
        <f t="shared" ref="AN7:AN60" si="4">AJ7/B7</f>
        <v>0.30967686010921569</v>
      </c>
      <c r="AO7" s="136">
        <v>0</v>
      </c>
      <c r="AP7" s="134">
        <v>0</v>
      </c>
      <c r="AQ7" s="134">
        <v>0</v>
      </c>
      <c r="AR7" s="187">
        <f t="shared" ref="AR7:AR60" si="5">AP7/B7</f>
        <v>0</v>
      </c>
    </row>
    <row r="8" spans="1:44" x14ac:dyDescent="0.2">
      <c r="A8" s="160" t="s">
        <v>15</v>
      </c>
      <c r="B8" s="169">
        <v>16359837.508586666</v>
      </c>
      <c r="C8" s="70">
        <v>370</v>
      </c>
      <c r="D8" s="71">
        <v>23277761.059999999</v>
      </c>
      <c r="E8" s="86">
        <v>17458320.780000001</v>
      </c>
      <c r="F8" s="187">
        <f t="shared" si="0"/>
        <v>1.4228601627480941</v>
      </c>
      <c r="G8" s="111">
        <v>268</v>
      </c>
      <c r="H8" s="110">
        <v>16200797.68</v>
      </c>
      <c r="I8" s="110">
        <v>12150598.26</v>
      </c>
      <c r="J8" s="202">
        <f t="shared" si="1"/>
        <v>0.9902786425291088</v>
      </c>
      <c r="K8" s="111">
        <v>72</v>
      </c>
      <c r="L8" s="110">
        <v>4413657.08</v>
      </c>
      <c r="M8" s="112">
        <v>3310242.8</v>
      </c>
      <c r="N8" s="111">
        <v>287</v>
      </c>
      <c r="O8" s="110">
        <v>16433524.68</v>
      </c>
      <c r="P8" s="110">
        <v>12325143.470000001</v>
      </c>
      <c r="Q8" s="202">
        <f t="shared" ref="Q8:Q27" si="6">O8/$B8</f>
        <v>1.0045041505684063</v>
      </c>
      <c r="R8" s="111">
        <v>19</v>
      </c>
      <c r="S8" s="110">
        <v>982673.88</v>
      </c>
      <c r="T8" s="112">
        <v>737005.41</v>
      </c>
      <c r="U8" s="111">
        <v>15</v>
      </c>
      <c r="V8" s="110">
        <v>43459.31</v>
      </c>
      <c r="W8" s="112">
        <v>32594.49</v>
      </c>
      <c r="X8" s="111">
        <v>268</v>
      </c>
      <c r="Y8" s="71">
        <v>15407391.489999998</v>
      </c>
      <c r="Z8" s="71">
        <v>11555543.57</v>
      </c>
      <c r="AA8" s="187">
        <f t="shared" si="2"/>
        <v>0.94178144996325519</v>
      </c>
      <c r="AB8" s="111">
        <v>268</v>
      </c>
      <c r="AC8" s="74">
        <v>273</v>
      </c>
      <c r="AD8" s="71">
        <v>15263783.43</v>
      </c>
      <c r="AE8" s="71">
        <v>11447837.57</v>
      </c>
      <c r="AF8" s="187">
        <f t="shared" si="3"/>
        <v>0.9330033639997104</v>
      </c>
      <c r="AG8" s="74">
        <v>4</v>
      </c>
      <c r="AH8" s="72">
        <v>203520.08000000002</v>
      </c>
      <c r="AI8" s="73">
        <v>268</v>
      </c>
      <c r="AJ8" s="71">
        <v>15499641.379999999</v>
      </c>
      <c r="AK8" s="71">
        <v>11624730.960000001</v>
      </c>
      <c r="AL8" s="71">
        <v>13091582.219999997</v>
      </c>
      <c r="AM8" s="71">
        <v>9818686.6600000001</v>
      </c>
      <c r="AN8" s="187">
        <f t="shared" si="4"/>
        <v>0.94742025230170035</v>
      </c>
      <c r="AO8" s="73">
        <v>248</v>
      </c>
      <c r="AP8" s="71">
        <v>13601679.190000001</v>
      </c>
      <c r="AQ8" s="71">
        <v>10201259.309999999</v>
      </c>
      <c r="AR8" s="187">
        <f t="shared" si="5"/>
        <v>0.83140674122594371</v>
      </c>
    </row>
    <row r="9" spans="1:44" s="76" customFormat="1" ht="25.5" x14ac:dyDescent="0.2">
      <c r="A9" s="160" t="s">
        <v>16</v>
      </c>
      <c r="B9" s="169">
        <v>10800600</v>
      </c>
      <c r="C9" s="96">
        <v>6</v>
      </c>
      <c r="D9" s="92">
        <v>22278380.25</v>
      </c>
      <c r="E9" s="93">
        <v>16708785.199999999</v>
      </c>
      <c r="F9" s="187">
        <f t="shared" si="0"/>
        <v>2.0626983917560135</v>
      </c>
      <c r="G9" s="116">
        <v>2</v>
      </c>
      <c r="H9" s="115">
        <v>4194998.17</v>
      </c>
      <c r="I9" s="115">
        <v>3146248.63</v>
      </c>
      <c r="J9" s="202">
        <f t="shared" si="1"/>
        <v>0.38840417847156639</v>
      </c>
      <c r="K9" s="116">
        <v>4</v>
      </c>
      <c r="L9" s="115">
        <v>18083382.079999998</v>
      </c>
      <c r="M9" s="117">
        <v>13562536.57</v>
      </c>
      <c r="N9" s="116">
        <v>2</v>
      </c>
      <c r="O9" s="115">
        <v>4194517.53</v>
      </c>
      <c r="P9" s="115">
        <v>3145888.14</v>
      </c>
      <c r="Q9" s="202">
        <f t="shared" si="6"/>
        <v>0.38835967724015336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7">
        <f t="shared" si="2"/>
        <v>0.38835967724015336</v>
      </c>
      <c r="AB9" s="94">
        <v>1</v>
      </c>
      <c r="AC9" s="95">
        <v>1</v>
      </c>
      <c r="AD9" s="92">
        <v>187396.72</v>
      </c>
      <c r="AE9" s="92">
        <v>140547.54</v>
      </c>
      <c r="AF9" s="187">
        <f t="shared" si="3"/>
        <v>1.7350584226802215E-2</v>
      </c>
      <c r="AG9" s="95">
        <v>0</v>
      </c>
      <c r="AH9" s="97">
        <v>0</v>
      </c>
      <c r="AI9" s="94">
        <v>2</v>
      </c>
      <c r="AJ9" s="115">
        <v>1147311.8400000001</v>
      </c>
      <c r="AK9" s="115">
        <v>860483.86</v>
      </c>
      <c r="AL9" s="92">
        <v>1147311.8400000001</v>
      </c>
      <c r="AM9" s="92">
        <v>860483.86</v>
      </c>
      <c r="AN9" s="187">
        <f t="shared" si="4"/>
        <v>0.10622667629576135</v>
      </c>
      <c r="AO9" s="94">
        <v>0</v>
      </c>
      <c r="AP9" s="92">
        <v>0</v>
      </c>
      <c r="AQ9" s="92">
        <v>0</v>
      </c>
      <c r="AR9" s="187">
        <f t="shared" si="5"/>
        <v>0</v>
      </c>
    </row>
    <row r="10" spans="1:44" s="76" customFormat="1" ht="25.5" x14ac:dyDescent="0.2">
      <c r="A10" s="160" t="s">
        <v>17</v>
      </c>
      <c r="B10" s="169">
        <v>164896586.87827396</v>
      </c>
      <c r="C10" s="73">
        <v>62</v>
      </c>
      <c r="D10" s="98">
        <v>186141007.25999999</v>
      </c>
      <c r="E10" s="98">
        <v>139605755.42000002</v>
      </c>
      <c r="F10" s="187">
        <f t="shared" si="0"/>
        <v>1.1288348096459302</v>
      </c>
      <c r="G10" s="111">
        <v>44</v>
      </c>
      <c r="H10" s="221">
        <v>155495593.90000001</v>
      </c>
      <c r="I10" s="221">
        <v>116621695.40000001</v>
      </c>
      <c r="J10" s="202">
        <f t="shared" si="1"/>
        <v>0.94298855327300535</v>
      </c>
      <c r="K10" s="111">
        <v>17</v>
      </c>
      <c r="L10" s="221">
        <v>20645413.359999999</v>
      </c>
      <c r="M10" s="112">
        <v>15484060.020000001</v>
      </c>
      <c r="N10" s="116">
        <v>43</v>
      </c>
      <c r="O10" s="221">
        <v>152096592.65000001</v>
      </c>
      <c r="P10" s="221">
        <v>114072444.38</v>
      </c>
      <c r="Q10" s="202">
        <f t="shared" si="6"/>
        <v>0.92237562662395878</v>
      </c>
      <c r="R10" s="111">
        <v>0</v>
      </c>
      <c r="S10" s="221">
        <v>0</v>
      </c>
      <c r="T10" s="112">
        <v>0</v>
      </c>
      <c r="U10" s="116">
        <v>18</v>
      </c>
      <c r="V10" s="221">
        <v>1231214.04</v>
      </c>
      <c r="W10" s="221">
        <v>923410.53</v>
      </c>
      <c r="X10" s="116">
        <v>43</v>
      </c>
      <c r="Y10" s="98">
        <v>150865378.60999998</v>
      </c>
      <c r="Z10" s="98">
        <v>113149033.84999999</v>
      </c>
      <c r="AA10" s="187">
        <f t="shared" si="2"/>
        <v>0.91490904369881365</v>
      </c>
      <c r="AB10" s="94">
        <v>39</v>
      </c>
      <c r="AC10" s="95">
        <v>63</v>
      </c>
      <c r="AD10" s="98">
        <v>136287789.12</v>
      </c>
      <c r="AE10" s="98">
        <v>102215841.84</v>
      </c>
      <c r="AF10" s="187">
        <f t="shared" si="3"/>
        <v>0.82650460934408021</v>
      </c>
      <c r="AG10" s="94">
        <v>1</v>
      </c>
      <c r="AH10" s="72">
        <v>0</v>
      </c>
      <c r="AI10" s="94">
        <v>41</v>
      </c>
      <c r="AJ10" s="221">
        <v>141047330.5</v>
      </c>
      <c r="AK10" s="221">
        <v>105785497.69</v>
      </c>
      <c r="AL10" s="98">
        <v>138136837.31</v>
      </c>
      <c r="AM10" s="98">
        <v>103602627.89</v>
      </c>
      <c r="AN10" s="187">
        <f t="shared" si="4"/>
        <v>0.85536840495140509</v>
      </c>
      <c r="AO10" s="94">
        <v>37</v>
      </c>
      <c r="AP10" s="98">
        <v>124237997.99000001</v>
      </c>
      <c r="AQ10" s="98">
        <v>93178498.340000004</v>
      </c>
      <c r="AR10" s="187">
        <f t="shared" si="5"/>
        <v>0.75342977281702039</v>
      </c>
    </row>
    <row r="11" spans="1:44" s="126" customFormat="1" outlineLevel="1" collapsed="1" x14ac:dyDescent="0.2">
      <c r="A11" s="161" t="s">
        <v>18</v>
      </c>
      <c r="B11" s="170">
        <v>85388855.203443274</v>
      </c>
      <c r="C11" s="70">
        <v>15</v>
      </c>
      <c r="D11" s="71">
        <v>91804817.5</v>
      </c>
      <c r="E11" s="86">
        <v>68853613.129999995</v>
      </c>
      <c r="F11" s="187">
        <f t="shared" si="0"/>
        <v>1.0751381697444049</v>
      </c>
      <c r="G11" s="111">
        <v>14</v>
      </c>
      <c r="H11" s="110">
        <v>85778346.5</v>
      </c>
      <c r="I11" s="110">
        <v>64333759.880000003</v>
      </c>
      <c r="J11" s="202">
        <f t="shared" si="1"/>
        <v>1.0045613832815623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202">
        <f t="shared" si="6"/>
        <v>0.98195947375365256</v>
      </c>
      <c r="R11" s="111">
        <v>0</v>
      </c>
      <c r="S11" s="110">
        <v>0</v>
      </c>
      <c r="T11" s="112">
        <v>0</v>
      </c>
      <c r="U11" s="111">
        <v>12</v>
      </c>
      <c r="V11" s="110">
        <v>809017.82000000007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7">
        <f t="shared" si="2"/>
        <v>0.97248496073819557</v>
      </c>
      <c r="AB11" s="73">
        <v>14</v>
      </c>
      <c r="AC11" s="74">
        <v>29</v>
      </c>
      <c r="AD11" s="71">
        <v>83238445.459999993</v>
      </c>
      <c r="AE11" s="71">
        <v>62428834.090000004</v>
      </c>
      <c r="AF11" s="187">
        <f t="shared" si="3"/>
        <v>0.97481627153426731</v>
      </c>
      <c r="AG11" s="74">
        <v>1</v>
      </c>
      <c r="AH11" s="72">
        <v>0</v>
      </c>
      <c r="AI11" s="73">
        <v>14</v>
      </c>
      <c r="AJ11" s="110">
        <v>83853960.200000003</v>
      </c>
      <c r="AK11" s="110">
        <v>62890470.069999993</v>
      </c>
      <c r="AL11" s="71">
        <v>82204176.569999993</v>
      </c>
      <c r="AM11" s="71">
        <v>61653132.379999995</v>
      </c>
      <c r="AN11" s="187">
        <f t="shared" si="4"/>
        <v>0.98202464478782026</v>
      </c>
      <c r="AO11" s="111">
        <v>14</v>
      </c>
      <c r="AP11" s="110">
        <v>81085948.74000001</v>
      </c>
      <c r="AQ11" s="110">
        <v>60814461.489999995</v>
      </c>
      <c r="AR11" s="187">
        <f t="shared" si="5"/>
        <v>0.94960810221437719</v>
      </c>
    </row>
    <row r="12" spans="1:44" s="126" customFormat="1" ht="25.5" outlineLevel="1" x14ac:dyDescent="0.2">
      <c r="A12" s="161" t="s">
        <v>19</v>
      </c>
      <c r="B12" s="170">
        <v>78061303.026343748</v>
      </c>
      <c r="C12" s="70">
        <v>22</v>
      </c>
      <c r="D12" s="71">
        <v>92933936.660000011</v>
      </c>
      <c r="E12" s="86">
        <v>69700452.49000001</v>
      </c>
      <c r="F12" s="187">
        <f t="shared" si="0"/>
        <v>1.1905250496348636</v>
      </c>
      <c r="G12" s="111">
        <v>14</v>
      </c>
      <c r="H12" s="110">
        <v>68596455.799999997</v>
      </c>
      <c r="I12" s="110">
        <v>51447341.840000004</v>
      </c>
      <c r="J12" s="202">
        <f t="shared" si="1"/>
        <v>0.8787510986954753</v>
      </c>
      <c r="K12" s="111">
        <v>7</v>
      </c>
      <c r="L12" s="110">
        <v>14337480.859999999</v>
      </c>
      <c r="M12" s="112">
        <v>10753110.65</v>
      </c>
      <c r="N12" s="111">
        <v>14</v>
      </c>
      <c r="O12" s="110">
        <v>67440326.129999995</v>
      </c>
      <c r="P12" s="110">
        <v>50580244.539999999</v>
      </c>
      <c r="Q12" s="202">
        <f t="shared" si="6"/>
        <v>0.86394056357527826</v>
      </c>
      <c r="R12" s="111">
        <v>0</v>
      </c>
      <c r="S12" s="110">
        <v>0</v>
      </c>
      <c r="T12" s="112">
        <v>0</v>
      </c>
      <c r="U12" s="111">
        <v>6</v>
      </c>
      <c r="V12" s="110">
        <v>422196.22</v>
      </c>
      <c r="W12" s="112">
        <v>316647.16000000003</v>
      </c>
      <c r="X12" s="111">
        <v>14</v>
      </c>
      <c r="Y12" s="71">
        <v>67018129.909999996</v>
      </c>
      <c r="Z12" s="71">
        <v>50263597.379999995</v>
      </c>
      <c r="AA12" s="187">
        <f t="shared" si="2"/>
        <v>0.85853204227686342</v>
      </c>
      <c r="AB12" s="73">
        <v>11</v>
      </c>
      <c r="AC12" s="74">
        <v>20</v>
      </c>
      <c r="AD12" s="71">
        <v>52241952.960000001</v>
      </c>
      <c r="AE12" s="71">
        <v>39181464.729999997</v>
      </c>
      <c r="AF12" s="187">
        <f t="shared" si="3"/>
        <v>0.66924264564696856</v>
      </c>
      <c r="AG12" s="74">
        <v>0</v>
      </c>
      <c r="AH12" s="72">
        <v>0</v>
      </c>
      <c r="AI12" s="73">
        <v>13</v>
      </c>
      <c r="AJ12" s="110">
        <v>56420179.100000001</v>
      </c>
      <c r="AK12" s="110">
        <v>42315134.269999996</v>
      </c>
      <c r="AL12" s="71">
        <v>55932660.740000002</v>
      </c>
      <c r="AM12" s="71">
        <v>41949495.510000005</v>
      </c>
      <c r="AN12" s="187">
        <f t="shared" si="4"/>
        <v>0.72276758025624543</v>
      </c>
      <c r="AO12" s="111">
        <v>9</v>
      </c>
      <c r="AP12" s="110">
        <v>42378858.049999997</v>
      </c>
      <c r="AQ12" s="110">
        <v>31784143.5</v>
      </c>
      <c r="AR12" s="187">
        <f t="shared" si="5"/>
        <v>0.54289201444277946</v>
      </c>
    </row>
    <row r="13" spans="1:44" s="127" customFormat="1" ht="25.5" outlineLevel="1" x14ac:dyDescent="0.2">
      <c r="A13" s="161" t="s">
        <v>20</v>
      </c>
      <c r="B13" s="170">
        <v>1446428.6484869313</v>
      </c>
      <c r="C13" s="70">
        <v>25</v>
      </c>
      <c r="D13" s="71">
        <v>1402253.0999999999</v>
      </c>
      <c r="E13" s="86">
        <v>1051689.8</v>
      </c>
      <c r="F13" s="187">
        <f t="shared" si="0"/>
        <v>0.96945888168549321</v>
      </c>
      <c r="G13" s="111">
        <v>16</v>
      </c>
      <c r="H13" s="110">
        <v>1120791.5999999999</v>
      </c>
      <c r="I13" s="110">
        <v>840593.68</v>
      </c>
      <c r="J13" s="202">
        <f t="shared" si="1"/>
        <v>0.77486822538562738</v>
      </c>
      <c r="K13" s="111">
        <v>9</v>
      </c>
      <c r="L13" s="110">
        <v>281461.5</v>
      </c>
      <c r="M13" s="112">
        <v>211096.12</v>
      </c>
      <c r="N13" s="111">
        <v>15</v>
      </c>
      <c r="O13" s="110">
        <v>807871.2</v>
      </c>
      <c r="P13" s="110">
        <v>605903.38</v>
      </c>
      <c r="Q13" s="202">
        <f t="shared" si="6"/>
        <v>0.55852820728149399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15</v>
      </c>
      <c r="Y13" s="71">
        <v>807871.2</v>
      </c>
      <c r="Z13" s="71">
        <v>605903.38</v>
      </c>
      <c r="AA13" s="187">
        <f t="shared" si="2"/>
        <v>0.55852820728149399</v>
      </c>
      <c r="AB13" s="73">
        <v>14</v>
      </c>
      <c r="AC13" s="74">
        <v>14</v>
      </c>
      <c r="AD13" s="71">
        <v>807390.7</v>
      </c>
      <c r="AE13" s="71">
        <v>605543.02</v>
      </c>
      <c r="AF13" s="187">
        <f t="shared" si="3"/>
        <v>0.55819600976832751</v>
      </c>
      <c r="AG13" s="74">
        <v>0</v>
      </c>
      <c r="AH13" s="72">
        <v>0</v>
      </c>
      <c r="AI13" s="111">
        <v>14</v>
      </c>
      <c r="AJ13" s="110">
        <v>773191.2</v>
      </c>
      <c r="AK13" s="110">
        <v>579893.35</v>
      </c>
      <c r="AL13" s="71">
        <v>0</v>
      </c>
      <c r="AM13" s="71">
        <v>0</v>
      </c>
      <c r="AN13" s="187">
        <f t="shared" si="4"/>
        <v>0.53455191226253274</v>
      </c>
      <c r="AO13" s="111">
        <v>14</v>
      </c>
      <c r="AP13" s="110">
        <v>773191.2</v>
      </c>
      <c r="AQ13" s="110">
        <v>579893.35</v>
      </c>
      <c r="AR13" s="187">
        <f t="shared" si="5"/>
        <v>0.53455191226253274</v>
      </c>
    </row>
    <row r="14" spans="1:44" ht="36.75" customHeight="1" x14ac:dyDescent="0.2">
      <c r="A14" s="160" t="s">
        <v>21</v>
      </c>
      <c r="B14" s="169">
        <v>33669277.55989334</v>
      </c>
      <c r="C14" s="70">
        <v>13</v>
      </c>
      <c r="D14" s="71">
        <v>30276905.75</v>
      </c>
      <c r="E14" s="86">
        <v>22707679.32</v>
      </c>
      <c r="F14" s="187">
        <f t="shared" si="0"/>
        <v>0.89924429462857514</v>
      </c>
      <c r="G14" s="111">
        <v>11</v>
      </c>
      <c r="H14" s="110">
        <v>25712899.84</v>
      </c>
      <c r="I14" s="110">
        <v>19284674.879999999</v>
      </c>
      <c r="J14" s="202">
        <f t="shared" si="1"/>
        <v>0.76369027503664244</v>
      </c>
      <c r="K14" s="111">
        <v>2</v>
      </c>
      <c r="L14" s="110">
        <v>4564005.91</v>
      </c>
      <c r="M14" s="112">
        <v>3423004.44</v>
      </c>
      <c r="N14" s="111">
        <v>11</v>
      </c>
      <c r="O14" s="110">
        <v>25076104.820000004</v>
      </c>
      <c r="P14" s="110">
        <v>18807078.580000002</v>
      </c>
      <c r="Q14" s="202">
        <f t="shared" si="6"/>
        <v>0.74477703821808527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24915688.130000003</v>
      </c>
      <c r="Z14" s="71">
        <v>18686766.060000002</v>
      </c>
      <c r="AA14" s="187">
        <f t="shared" si="2"/>
        <v>0.74001255553161716</v>
      </c>
      <c r="AB14" s="111">
        <v>9</v>
      </c>
      <c r="AC14" s="74">
        <v>12</v>
      </c>
      <c r="AD14" s="71">
        <v>17492919.300000001</v>
      </c>
      <c r="AE14" s="71">
        <v>13119689.470000001</v>
      </c>
      <c r="AF14" s="187">
        <f t="shared" si="3"/>
        <v>0.51955137050037181</v>
      </c>
      <c r="AG14" s="74">
        <v>0</v>
      </c>
      <c r="AH14" s="72">
        <v>0</v>
      </c>
      <c r="AI14" s="111">
        <v>11</v>
      </c>
      <c r="AJ14" s="110">
        <v>21980810.710000001</v>
      </c>
      <c r="AK14" s="110">
        <v>16485607.99</v>
      </c>
      <c r="AL14" s="71">
        <v>19664354.550000001</v>
      </c>
      <c r="AM14" s="71">
        <v>14748265.890000001</v>
      </c>
      <c r="AN14" s="187">
        <f t="shared" si="4"/>
        <v>0.6528447386760512</v>
      </c>
      <c r="AO14" s="111">
        <v>8</v>
      </c>
      <c r="AP14" s="110">
        <v>14270109.949999999</v>
      </c>
      <c r="AQ14" s="110">
        <v>10702582.419999998</v>
      </c>
      <c r="AR14" s="187">
        <f t="shared" si="5"/>
        <v>0.42383178328122123</v>
      </c>
    </row>
    <row r="15" spans="1:44" x14ac:dyDescent="0.2">
      <c r="A15" s="160" t="s">
        <v>22</v>
      </c>
      <c r="B15" s="169">
        <v>64710918.257120006</v>
      </c>
      <c r="C15" s="70">
        <v>207</v>
      </c>
      <c r="D15" s="71">
        <v>71015925.830000013</v>
      </c>
      <c r="E15" s="86">
        <v>35507962.909999996</v>
      </c>
      <c r="F15" s="187">
        <f t="shared" si="0"/>
        <v>1.0974334431143122</v>
      </c>
      <c r="G15" s="111">
        <v>207</v>
      </c>
      <c r="H15" s="110">
        <v>71015925.829999998</v>
      </c>
      <c r="I15" s="110">
        <v>35507962.909999996</v>
      </c>
      <c r="J15" s="202">
        <f t="shared" si="1"/>
        <v>1.097433443114312</v>
      </c>
      <c r="K15" s="111">
        <v>51</v>
      </c>
      <c r="L15" s="110">
        <v>11225762.990000002</v>
      </c>
      <c r="M15" s="112">
        <v>5612881.5000000019</v>
      </c>
      <c r="N15" s="111">
        <v>156</v>
      </c>
      <c r="O15" s="110">
        <v>58485169.600000001</v>
      </c>
      <c r="P15" s="110">
        <v>29242584.699999999</v>
      </c>
      <c r="Q15" s="202">
        <f t="shared" si="6"/>
        <v>0.90379137207753968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7">
        <f t="shared" si="2"/>
        <v>0.84963656336232851</v>
      </c>
      <c r="AB15" s="111">
        <v>46</v>
      </c>
      <c r="AC15" s="74">
        <v>46</v>
      </c>
      <c r="AD15" s="71">
        <v>44344668.969999999</v>
      </c>
      <c r="AE15" s="71">
        <v>22172334.489999998</v>
      </c>
      <c r="AF15" s="187">
        <f t="shared" si="3"/>
        <v>0.68527336907509961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7">
        <f t="shared" si="4"/>
        <v>0.8294024779055682</v>
      </c>
      <c r="AO15" s="111">
        <v>154</v>
      </c>
      <c r="AP15" s="110">
        <v>53671395.950000003</v>
      </c>
      <c r="AQ15" s="110">
        <v>26835697.870000001</v>
      </c>
      <c r="AR15" s="187">
        <f t="shared" si="5"/>
        <v>0.8294024779055682</v>
      </c>
    </row>
    <row r="16" spans="1:44" x14ac:dyDescent="0.2">
      <c r="A16" s="160" t="s">
        <v>23</v>
      </c>
      <c r="B16" s="169">
        <v>2854039.86864</v>
      </c>
      <c r="C16" s="70">
        <v>3</v>
      </c>
      <c r="D16" s="71">
        <v>2700000</v>
      </c>
      <c r="E16" s="86">
        <v>2025000</v>
      </c>
      <c r="F16" s="187">
        <f t="shared" si="0"/>
        <v>0.94602742928275818</v>
      </c>
      <c r="G16" s="111">
        <v>3</v>
      </c>
      <c r="H16" s="110">
        <v>2700000</v>
      </c>
      <c r="I16" s="110">
        <v>2025000</v>
      </c>
      <c r="J16" s="202">
        <f t="shared" si="1"/>
        <v>0.94602742928275818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202">
        <f t="shared" si="6"/>
        <v>0.94602742928275818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7">
        <f t="shared" si="2"/>
        <v>0.94602742928275818</v>
      </c>
      <c r="AB16" s="111">
        <v>1</v>
      </c>
      <c r="AC16" s="74">
        <v>1</v>
      </c>
      <c r="AD16" s="71">
        <v>283649.59999999998</v>
      </c>
      <c r="AE16" s="71">
        <v>212737.2</v>
      </c>
      <c r="AF16" s="187">
        <f t="shared" si="3"/>
        <v>9.938529700188245E-2</v>
      </c>
      <c r="AG16" s="74">
        <v>0</v>
      </c>
      <c r="AH16" s="72">
        <v>0</v>
      </c>
      <c r="AI16" s="111">
        <v>1</v>
      </c>
      <c r="AJ16" s="110">
        <v>283649.59999999998</v>
      </c>
      <c r="AK16" s="110">
        <v>212737.2</v>
      </c>
      <c r="AL16" s="71">
        <v>0</v>
      </c>
      <c r="AM16" s="71">
        <v>0</v>
      </c>
      <c r="AN16" s="187">
        <f t="shared" si="4"/>
        <v>9.938529700188245E-2</v>
      </c>
      <c r="AO16" s="111">
        <v>1</v>
      </c>
      <c r="AP16" s="110">
        <v>283649.59999999998</v>
      </c>
      <c r="AQ16" s="110">
        <v>212737.2</v>
      </c>
      <c r="AR16" s="187">
        <f t="shared" si="5"/>
        <v>9.938529700188245E-2</v>
      </c>
    </row>
    <row r="17" spans="1:44" ht="25.5" x14ac:dyDescent="0.2">
      <c r="A17" s="160" t="s">
        <v>24</v>
      </c>
      <c r="B17" s="169">
        <v>67067645.666186668</v>
      </c>
      <c r="C17" s="70">
        <v>377</v>
      </c>
      <c r="D17" s="71">
        <v>92490683.74000001</v>
      </c>
      <c r="E17" s="86">
        <v>69368012.929999992</v>
      </c>
      <c r="F17" s="187">
        <f t="shared" si="0"/>
        <v>1.3790656108662365</v>
      </c>
      <c r="G17" s="111">
        <v>204</v>
      </c>
      <c r="H17" s="110">
        <v>49029641.25</v>
      </c>
      <c r="I17" s="110">
        <v>36772231</v>
      </c>
      <c r="J17" s="202">
        <f t="shared" si="1"/>
        <v>0.73104759773488148</v>
      </c>
      <c r="K17" s="111">
        <v>159</v>
      </c>
      <c r="L17" s="110">
        <v>40049782.490000002</v>
      </c>
      <c r="M17" s="112">
        <v>30037336.920000002</v>
      </c>
      <c r="N17" s="111">
        <v>207</v>
      </c>
      <c r="O17" s="110">
        <v>44372947.079999998</v>
      </c>
      <c r="P17" s="110">
        <v>33279709.749999981</v>
      </c>
      <c r="Q17" s="202">
        <f t="shared" si="6"/>
        <v>0.66161480158191088</v>
      </c>
      <c r="R17" s="111">
        <v>14</v>
      </c>
      <c r="S17" s="110">
        <v>2775925.21</v>
      </c>
      <c r="T17" s="112">
        <v>2081943.8699999999</v>
      </c>
      <c r="U17" s="111">
        <v>7</v>
      </c>
      <c r="V17" s="110">
        <v>126354.98999999999</v>
      </c>
      <c r="W17" s="112">
        <v>94766.23000000001</v>
      </c>
      <c r="X17" s="111">
        <v>193</v>
      </c>
      <c r="Y17" s="71">
        <v>41470666.880000003</v>
      </c>
      <c r="Z17" s="71">
        <v>31102999.649999984</v>
      </c>
      <c r="AA17" s="187">
        <f t="shared" si="2"/>
        <v>0.61834087760304624</v>
      </c>
      <c r="AB17" s="111">
        <v>138</v>
      </c>
      <c r="AC17" s="74">
        <v>144</v>
      </c>
      <c r="AD17" s="71">
        <v>27055970.420000002</v>
      </c>
      <c r="AE17" s="71">
        <v>20291977.809999999</v>
      </c>
      <c r="AF17" s="187">
        <f t="shared" si="3"/>
        <v>0.40341315326118188</v>
      </c>
      <c r="AG17" s="74">
        <v>1</v>
      </c>
      <c r="AH17" s="72">
        <v>117000</v>
      </c>
      <c r="AI17" s="111">
        <v>158</v>
      </c>
      <c r="AJ17" s="112">
        <v>30642580.469999999</v>
      </c>
      <c r="AK17" s="221">
        <v>22981934.849999998</v>
      </c>
      <c r="AL17" s="71">
        <v>27939442.579999994</v>
      </c>
      <c r="AM17" s="71">
        <v>20954581.559999999</v>
      </c>
      <c r="AN17" s="187">
        <f t="shared" si="4"/>
        <v>0.4568906536918888</v>
      </c>
      <c r="AO17" s="111">
        <v>106</v>
      </c>
      <c r="AP17" s="110">
        <v>19060642.350000001</v>
      </c>
      <c r="AQ17" s="110">
        <v>14295481.41</v>
      </c>
      <c r="AR17" s="187">
        <f t="shared" si="5"/>
        <v>0.28420026020996531</v>
      </c>
    </row>
    <row r="18" spans="1:44" x14ac:dyDescent="0.2">
      <c r="A18" s="160" t="s">
        <v>25</v>
      </c>
      <c r="B18" s="169">
        <v>37882288.453083917</v>
      </c>
      <c r="C18" s="70">
        <v>499</v>
      </c>
      <c r="D18" s="71">
        <v>63798204.24000001</v>
      </c>
      <c r="E18" s="86">
        <v>47848653.170000002</v>
      </c>
      <c r="F18" s="187">
        <f t="shared" si="0"/>
        <v>1.6841169539958543</v>
      </c>
      <c r="G18" s="111">
        <v>281</v>
      </c>
      <c r="H18" s="110">
        <v>34920118.989999995</v>
      </c>
      <c r="I18" s="110">
        <v>26190089.229999997</v>
      </c>
      <c r="J18" s="202">
        <f t="shared" si="1"/>
        <v>0.92180595249010677</v>
      </c>
      <c r="K18" s="111">
        <v>90</v>
      </c>
      <c r="L18" s="110">
        <v>10555640.870000001</v>
      </c>
      <c r="M18" s="112">
        <v>7916730.6399999997</v>
      </c>
      <c r="N18" s="111">
        <v>303</v>
      </c>
      <c r="O18" s="110">
        <v>32023625.050000001</v>
      </c>
      <c r="P18" s="110">
        <v>24017718.409999996</v>
      </c>
      <c r="Q18" s="202">
        <f t="shared" si="6"/>
        <v>0.84534557857190451</v>
      </c>
      <c r="R18" s="111">
        <v>24</v>
      </c>
      <c r="S18" s="110">
        <v>2932471.26</v>
      </c>
      <c r="T18" s="112">
        <v>2199353.41</v>
      </c>
      <c r="U18" s="111">
        <v>33</v>
      </c>
      <c r="V18" s="110">
        <v>465926.01</v>
      </c>
      <c r="W18" s="112">
        <v>349444.51</v>
      </c>
      <c r="X18" s="111">
        <v>279</v>
      </c>
      <c r="Y18" s="71">
        <v>28625227.780000001</v>
      </c>
      <c r="Z18" s="71">
        <v>21468920.489999995</v>
      </c>
      <c r="AA18" s="187">
        <f t="shared" si="2"/>
        <v>0.75563618115234754</v>
      </c>
      <c r="AB18" s="111">
        <v>249</v>
      </c>
      <c r="AC18" s="74">
        <v>255</v>
      </c>
      <c r="AD18" s="71">
        <v>20756291.149999999</v>
      </c>
      <c r="AE18" s="71">
        <v>15567218.359999999</v>
      </c>
      <c r="AF18" s="187">
        <f t="shared" si="3"/>
        <v>0.54791545066518477</v>
      </c>
      <c r="AG18" s="74">
        <v>4</v>
      </c>
      <c r="AH18" s="72">
        <v>100187.64</v>
      </c>
      <c r="AI18" s="111">
        <v>256</v>
      </c>
      <c r="AJ18" s="110">
        <v>22464911.960000001</v>
      </c>
      <c r="AK18" s="110">
        <v>16848683.59</v>
      </c>
      <c r="AL18" s="71">
        <v>19811225.169999998</v>
      </c>
      <c r="AM18" s="71">
        <v>14858418.65</v>
      </c>
      <c r="AN18" s="187">
        <f t="shared" si="4"/>
        <v>0.5930188718092394</v>
      </c>
      <c r="AO18" s="111">
        <v>217</v>
      </c>
      <c r="AP18" s="110">
        <v>17574551.98</v>
      </c>
      <c r="AQ18" s="110">
        <v>13180913.77</v>
      </c>
      <c r="AR18" s="187">
        <f t="shared" si="5"/>
        <v>0.46392529854065068</v>
      </c>
    </row>
    <row r="19" spans="1:44" ht="25.5" x14ac:dyDescent="0.2">
      <c r="A19" s="160" t="s">
        <v>26</v>
      </c>
      <c r="B19" s="169">
        <v>344068783.36583996</v>
      </c>
      <c r="C19" s="70">
        <v>3969</v>
      </c>
      <c r="D19" s="71">
        <v>350290101</v>
      </c>
      <c r="E19" s="86">
        <v>223277213.25</v>
      </c>
      <c r="F19" s="187">
        <f t="shared" si="0"/>
        <v>1.0180816102329895</v>
      </c>
      <c r="G19" s="111">
        <v>3969</v>
      </c>
      <c r="H19" s="110">
        <v>350290101</v>
      </c>
      <c r="I19" s="110">
        <v>223277213.25</v>
      </c>
      <c r="J19" s="202">
        <f t="shared" si="1"/>
        <v>1.0180816102329895</v>
      </c>
      <c r="K19" s="111">
        <v>115</v>
      </c>
      <c r="L19" s="110">
        <v>8908150</v>
      </c>
      <c r="M19" s="112">
        <v>5259175</v>
      </c>
      <c r="N19" s="111">
        <v>3850</v>
      </c>
      <c r="O19" s="110">
        <v>339238150</v>
      </c>
      <c r="P19" s="110">
        <v>216668987.5</v>
      </c>
      <c r="Q19" s="202">
        <f t="shared" si="6"/>
        <v>0.98596026841323858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111">
        <v>3848</v>
      </c>
      <c r="Y19" s="71">
        <v>338893650</v>
      </c>
      <c r="Z19" s="71">
        <v>216439862.5</v>
      </c>
      <c r="AA19" s="187">
        <f t="shared" si="2"/>
        <v>0.98495901512710804</v>
      </c>
      <c r="AB19" s="250">
        <v>3866</v>
      </c>
      <c r="AC19" s="251">
        <v>3957</v>
      </c>
      <c r="AD19" s="71">
        <v>317056312.5</v>
      </c>
      <c r="AE19" s="71">
        <v>200049759.38</v>
      </c>
      <c r="AF19" s="187">
        <f t="shared" si="3"/>
        <v>0.92149107337901603</v>
      </c>
      <c r="AG19" s="74">
        <v>3</v>
      </c>
      <c r="AH19" s="72">
        <v>160500</v>
      </c>
      <c r="AI19" s="111">
        <v>3849</v>
      </c>
      <c r="AJ19" s="110">
        <v>315813350</v>
      </c>
      <c r="AK19" s="110">
        <v>199129637.5</v>
      </c>
      <c r="AL19" s="71">
        <v>0</v>
      </c>
      <c r="AM19" s="71">
        <v>0</v>
      </c>
      <c r="AN19" s="187">
        <f t="shared" si="4"/>
        <v>0.91787853263108543</v>
      </c>
      <c r="AO19" s="111">
        <v>3849</v>
      </c>
      <c r="AP19" s="110">
        <v>315813350</v>
      </c>
      <c r="AQ19" s="110">
        <v>199129637.5</v>
      </c>
      <c r="AR19" s="187">
        <f t="shared" si="5"/>
        <v>0.91787853263108543</v>
      </c>
    </row>
    <row r="20" spans="1:44" outlineLevel="1" x14ac:dyDescent="0.2">
      <c r="A20" s="161" t="s">
        <v>222</v>
      </c>
      <c r="B20" s="170">
        <v>151721519.41447997</v>
      </c>
      <c r="C20" s="208">
        <v>2745</v>
      </c>
      <c r="D20" s="209">
        <v>157761450</v>
      </c>
      <c r="E20" s="210">
        <v>78880725</v>
      </c>
      <c r="F20" s="211">
        <f t="shared" si="0"/>
        <v>1.0398093204499215</v>
      </c>
      <c r="G20" s="241">
        <v>2745</v>
      </c>
      <c r="H20" s="242">
        <v>157761450</v>
      </c>
      <c r="I20" s="242">
        <v>78880725</v>
      </c>
      <c r="J20" s="243">
        <f t="shared" si="1"/>
        <v>1.0398093204499215</v>
      </c>
      <c r="K20" s="241">
        <v>98</v>
      </c>
      <c r="L20" s="242">
        <v>5687750</v>
      </c>
      <c r="M20" s="244">
        <v>2843875</v>
      </c>
      <c r="N20" s="241">
        <v>2647</v>
      </c>
      <c r="O20" s="242">
        <v>151038500</v>
      </c>
      <c r="P20" s="242">
        <v>75519250</v>
      </c>
      <c r="Q20" s="243">
        <f t="shared" si="6"/>
        <v>0.99549820343801021</v>
      </c>
      <c r="R20" s="241">
        <v>1</v>
      </c>
      <c r="S20" s="242">
        <v>117000</v>
      </c>
      <c r="T20" s="244">
        <v>58500</v>
      </c>
      <c r="U20" s="241">
        <v>0</v>
      </c>
      <c r="V20" s="242">
        <v>0</v>
      </c>
      <c r="W20" s="244">
        <v>0</v>
      </c>
      <c r="X20" s="241">
        <v>2646</v>
      </c>
      <c r="Y20" s="209">
        <v>150921500</v>
      </c>
      <c r="Z20" s="209">
        <v>75460750</v>
      </c>
      <c r="AA20" s="211">
        <f t="shared" si="2"/>
        <v>0.99472705376556081</v>
      </c>
      <c r="AB20" s="250">
        <v>2647</v>
      </c>
      <c r="AC20" s="251">
        <v>2649</v>
      </c>
      <c r="AD20" s="71">
        <v>150969900</v>
      </c>
      <c r="AE20" s="71">
        <v>75484950</v>
      </c>
      <c r="AF20" s="211">
        <f t="shared" si="3"/>
        <v>0.99504605927108691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11">
        <f t="shared" si="4"/>
        <v>0.99472705376556081</v>
      </c>
      <c r="AO20" s="111">
        <v>2646</v>
      </c>
      <c r="AP20" s="110">
        <v>150921500</v>
      </c>
      <c r="AQ20" s="110">
        <v>75460750</v>
      </c>
      <c r="AR20" s="211">
        <f t="shared" si="5"/>
        <v>0.99472705376556081</v>
      </c>
    </row>
    <row r="21" spans="1:44" ht="25.5" outlineLevel="1" x14ac:dyDescent="0.2">
      <c r="A21" s="161" t="s">
        <v>224</v>
      </c>
      <c r="B21" s="170">
        <v>192347263.95135999</v>
      </c>
      <c r="C21" s="208">
        <v>1224</v>
      </c>
      <c r="D21" s="209">
        <v>192528651</v>
      </c>
      <c r="E21" s="210">
        <v>144396488.25</v>
      </c>
      <c r="F21" s="211">
        <f t="shared" si="0"/>
        <v>1.0009430186055877</v>
      </c>
      <c r="G21" s="241">
        <v>1224</v>
      </c>
      <c r="H21" s="242">
        <v>192528651</v>
      </c>
      <c r="I21" s="242">
        <v>144396488.25</v>
      </c>
      <c r="J21" s="243">
        <f t="shared" si="1"/>
        <v>1.0009430186055877</v>
      </c>
      <c r="K21" s="241">
        <v>17</v>
      </c>
      <c r="L21" s="242">
        <v>3220400</v>
      </c>
      <c r="M21" s="244">
        <v>2415300</v>
      </c>
      <c r="N21" s="241">
        <v>1203</v>
      </c>
      <c r="O21" s="242">
        <v>188199650</v>
      </c>
      <c r="P21" s="242">
        <v>141149737.5</v>
      </c>
      <c r="Q21" s="243">
        <f t="shared" si="6"/>
        <v>0.97843684455834623</v>
      </c>
      <c r="R21" s="241">
        <v>1</v>
      </c>
      <c r="S21" s="242">
        <v>202350</v>
      </c>
      <c r="T21" s="244">
        <v>151762.5</v>
      </c>
      <c r="U21" s="241">
        <v>1</v>
      </c>
      <c r="V21" s="242">
        <v>25150</v>
      </c>
      <c r="W21" s="244">
        <v>18862.5</v>
      </c>
      <c r="X21" s="241">
        <v>1202</v>
      </c>
      <c r="Y21" s="209">
        <v>187972150</v>
      </c>
      <c r="Z21" s="209">
        <v>140979112.5</v>
      </c>
      <c r="AA21" s="211">
        <f t="shared" si="2"/>
        <v>0.97725408793718871</v>
      </c>
      <c r="AB21" s="250">
        <v>1219</v>
      </c>
      <c r="AC21" s="251">
        <v>1308</v>
      </c>
      <c r="AD21" s="71">
        <v>166086412.5</v>
      </c>
      <c r="AE21" s="71">
        <v>124564809.38</v>
      </c>
      <c r="AF21" s="211">
        <f t="shared" si="3"/>
        <v>0.8634716662359142</v>
      </c>
      <c r="AG21" s="74">
        <v>0</v>
      </c>
      <c r="AH21" s="72">
        <v>0</v>
      </c>
      <c r="AI21" s="111">
        <v>1203</v>
      </c>
      <c r="AJ21" s="110">
        <v>164891850</v>
      </c>
      <c r="AK21" s="110">
        <v>123668887.5</v>
      </c>
      <c r="AL21" s="71">
        <v>0</v>
      </c>
      <c r="AM21" s="71">
        <v>0</v>
      </c>
      <c r="AN21" s="211">
        <f t="shared" si="4"/>
        <v>0.8572612191754243</v>
      </c>
      <c r="AO21" s="111">
        <v>1203</v>
      </c>
      <c r="AP21" s="110">
        <v>164891850</v>
      </c>
      <c r="AQ21" s="110">
        <v>123668887.5</v>
      </c>
      <c r="AR21" s="211">
        <f t="shared" si="5"/>
        <v>0.8572612191754243</v>
      </c>
    </row>
    <row r="22" spans="1:44" ht="25.5" x14ac:dyDescent="0.2">
      <c r="A22" s="160" t="s">
        <v>27</v>
      </c>
      <c r="B22" s="169">
        <v>105760764.4349346</v>
      </c>
      <c r="C22" s="70">
        <v>708</v>
      </c>
      <c r="D22" s="71">
        <v>181860339.59</v>
      </c>
      <c r="E22" s="86">
        <v>136395254.65000001</v>
      </c>
      <c r="F22" s="187">
        <f t="shared" si="0"/>
        <v>1.719544488560149</v>
      </c>
      <c r="G22" s="111">
        <v>418</v>
      </c>
      <c r="H22" s="110">
        <v>109142637.83999997</v>
      </c>
      <c r="I22" s="110">
        <v>81856978.349999979</v>
      </c>
      <c r="J22" s="202">
        <f t="shared" si="1"/>
        <v>1.0319766354104403</v>
      </c>
      <c r="K22" s="111">
        <v>107</v>
      </c>
      <c r="L22" s="110">
        <v>26902140.18</v>
      </c>
      <c r="M22" s="112">
        <v>20176605.129999999</v>
      </c>
      <c r="N22" s="111">
        <v>411</v>
      </c>
      <c r="O22" s="110">
        <v>91781087.539999992</v>
      </c>
      <c r="P22" s="110">
        <v>68835815.25999999</v>
      </c>
      <c r="Q22" s="202">
        <f t="shared" si="6"/>
        <v>0.86781792879782849</v>
      </c>
      <c r="R22" s="111">
        <v>15</v>
      </c>
      <c r="S22" s="110">
        <v>3114108.02</v>
      </c>
      <c r="T22" s="112">
        <v>2335581.0099999998</v>
      </c>
      <c r="U22" s="111">
        <v>35</v>
      </c>
      <c r="V22" s="110">
        <v>967616.4800000001</v>
      </c>
      <c r="W22" s="112">
        <v>725712.36</v>
      </c>
      <c r="X22" s="111">
        <v>396</v>
      </c>
      <c r="Y22" s="71">
        <v>87699363.039999992</v>
      </c>
      <c r="Z22" s="71">
        <v>65774521.889999978</v>
      </c>
      <c r="AA22" s="187">
        <f t="shared" si="2"/>
        <v>0.82922398971457678</v>
      </c>
      <c r="AB22" s="111">
        <v>352</v>
      </c>
      <c r="AC22" s="74">
        <v>368</v>
      </c>
      <c r="AD22" s="71">
        <v>76114955.040000007</v>
      </c>
      <c r="AE22" s="71">
        <v>57086216.280000001</v>
      </c>
      <c r="AF22" s="187">
        <f t="shared" si="3"/>
        <v>0.7196899100216595</v>
      </c>
      <c r="AG22" s="74">
        <v>5</v>
      </c>
      <c r="AH22" s="72">
        <v>894446.03</v>
      </c>
      <c r="AI22" s="111">
        <v>374</v>
      </c>
      <c r="AJ22" s="110">
        <v>81810091.090000004</v>
      </c>
      <c r="AK22" s="110">
        <v>61357567.869999997</v>
      </c>
      <c r="AL22" s="71">
        <v>78669354.589999974</v>
      </c>
      <c r="AM22" s="71">
        <v>59002015.660000011</v>
      </c>
      <c r="AN22" s="187">
        <f t="shared" si="4"/>
        <v>0.77353914305650306</v>
      </c>
      <c r="AO22" s="111">
        <v>287</v>
      </c>
      <c r="AP22" s="110">
        <v>57293301.159999996</v>
      </c>
      <c r="AQ22" s="110">
        <v>42969975.509999998</v>
      </c>
      <c r="AR22" s="187">
        <f t="shared" si="5"/>
        <v>0.54172548265994791</v>
      </c>
    </row>
    <row r="23" spans="1:44" ht="25.5" collapsed="1" x14ac:dyDescent="0.2">
      <c r="A23" s="160" t="s">
        <v>28</v>
      </c>
      <c r="B23" s="169">
        <v>144352608.9640533</v>
      </c>
      <c r="C23" s="70">
        <v>42</v>
      </c>
      <c r="D23" s="71">
        <v>522491641.90999997</v>
      </c>
      <c r="E23" s="86">
        <v>391868731.44</v>
      </c>
      <c r="F23" s="187">
        <f t="shared" si="0"/>
        <v>3.6195510816164802</v>
      </c>
      <c r="G23" s="111">
        <v>16</v>
      </c>
      <c r="H23" s="110">
        <v>153552694.35999998</v>
      </c>
      <c r="I23" s="110">
        <v>115164520.76999998</v>
      </c>
      <c r="J23" s="202">
        <f t="shared" si="1"/>
        <v>1.0637334195895114</v>
      </c>
      <c r="K23" s="111">
        <v>24</v>
      </c>
      <c r="L23" s="110">
        <v>166363221.54999998</v>
      </c>
      <c r="M23" s="112">
        <v>124772416.17000002</v>
      </c>
      <c r="N23" s="111">
        <v>15</v>
      </c>
      <c r="O23" s="110">
        <v>313648406.38</v>
      </c>
      <c r="P23" s="110">
        <v>235236304.74000001</v>
      </c>
      <c r="Q23" s="202">
        <f t="shared" si="6"/>
        <v>2.1727934717002917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14</v>
      </c>
      <c r="Y23" s="71">
        <v>124294457.91999999</v>
      </c>
      <c r="Z23" s="71">
        <v>93220843.410000011</v>
      </c>
      <c r="AA23" s="187">
        <f t="shared" si="2"/>
        <v>0.86104753361923514</v>
      </c>
      <c r="AB23" s="111">
        <v>5</v>
      </c>
      <c r="AC23" s="113">
        <v>5</v>
      </c>
      <c r="AD23" s="110">
        <v>3197630.52</v>
      </c>
      <c r="AE23" s="110">
        <v>2398222.9</v>
      </c>
      <c r="AF23" s="187">
        <f t="shared" si="3"/>
        <v>2.215152564922657E-2</v>
      </c>
      <c r="AG23" s="74">
        <v>1</v>
      </c>
      <c r="AH23" s="72">
        <v>74853.2</v>
      </c>
      <c r="AI23" s="111">
        <v>6</v>
      </c>
      <c r="AJ23" s="110">
        <v>7718619.0499999998</v>
      </c>
      <c r="AK23" s="110">
        <v>5788964.2699999996</v>
      </c>
      <c r="AL23" s="71">
        <v>7549352.3799999999</v>
      </c>
      <c r="AM23" s="71">
        <v>5662014.2800000003</v>
      </c>
      <c r="AN23" s="187">
        <f t="shared" si="4"/>
        <v>5.3470589173224371E-2</v>
      </c>
      <c r="AO23" s="73">
        <v>3</v>
      </c>
      <c r="AP23" s="71">
        <v>199266.66999999998</v>
      </c>
      <c r="AQ23" s="71">
        <v>149449.99</v>
      </c>
      <c r="AR23" s="187">
        <f t="shared" si="5"/>
        <v>1.3804161312361274E-3</v>
      </c>
    </row>
    <row r="24" spans="1:44" x14ac:dyDescent="0.2">
      <c r="A24" s="160" t="s">
        <v>29</v>
      </c>
      <c r="B24" s="169">
        <v>41791209.760081671</v>
      </c>
      <c r="C24" s="70">
        <v>23</v>
      </c>
      <c r="D24" s="71">
        <v>102686972.27000001</v>
      </c>
      <c r="E24" s="86">
        <v>77015229.209999993</v>
      </c>
      <c r="F24" s="187">
        <f t="shared" si="0"/>
        <v>2.4571428503628781</v>
      </c>
      <c r="G24" s="111">
        <v>7</v>
      </c>
      <c r="H24" s="110">
        <v>37709288.939999998</v>
      </c>
      <c r="I24" s="110">
        <v>28281966.710000001</v>
      </c>
      <c r="J24" s="202">
        <f t="shared" si="1"/>
        <v>0.90232585169188706</v>
      </c>
      <c r="K24" s="111">
        <v>15</v>
      </c>
      <c r="L24" s="110">
        <v>60982209.329999998</v>
      </c>
      <c r="M24" s="112">
        <v>45736657</v>
      </c>
      <c r="N24" s="111">
        <v>7</v>
      </c>
      <c r="O24" s="110">
        <v>38090811.899999999</v>
      </c>
      <c r="P24" s="110">
        <v>28568108.91</v>
      </c>
      <c r="Q24" s="202">
        <f t="shared" si="6"/>
        <v>0.91145511505110255</v>
      </c>
      <c r="R24" s="111">
        <v>1</v>
      </c>
      <c r="S24" s="110">
        <v>3646826.6</v>
      </c>
      <c r="T24" s="112">
        <v>2735119.95</v>
      </c>
      <c r="U24" s="111">
        <v>3</v>
      </c>
      <c r="V24" s="110">
        <v>8119.01</v>
      </c>
      <c r="W24" s="112">
        <v>6089.26</v>
      </c>
      <c r="X24" s="111">
        <v>6</v>
      </c>
      <c r="Y24" s="71">
        <v>34435866.289999999</v>
      </c>
      <c r="Z24" s="71">
        <v>25826899.699999999</v>
      </c>
      <c r="AA24" s="187">
        <f t="shared" si="2"/>
        <v>0.8239978332212009</v>
      </c>
      <c r="AB24" s="111">
        <v>4</v>
      </c>
      <c r="AC24" s="74">
        <v>5</v>
      </c>
      <c r="AD24" s="71">
        <v>11207313.720000001</v>
      </c>
      <c r="AE24" s="71">
        <v>8405485.2899999991</v>
      </c>
      <c r="AF24" s="187">
        <f t="shared" si="3"/>
        <v>0.26817394816612983</v>
      </c>
      <c r="AG24" s="74">
        <v>0</v>
      </c>
      <c r="AH24" s="72">
        <v>0</v>
      </c>
      <c r="AI24" s="111">
        <v>7</v>
      </c>
      <c r="AJ24" s="110">
        <v>20164647.960000001</v>
      </c>
      <c r="AK24" s="110">
        <v>15123485.950000001</v>
      </c>
      <c r="AL24" s="71">
        <v>20164640.039999999</v>
      </c>
      <c r="AM24" s="71">
        <v>15123480.010000002</v>
      </c>
      <c r="AN24" s="187">
        <f t="shared" si="4"/>
        <v>0.4825093141778577</v>
      </c>
      <c r="AO24" s="73">
        <v>1</v>
      </c>
      <c r="AP24" s="71">
        <v>2400114.86</v>
      </c>
      <c r="AQ24" s="71">
        <v>1800086.14</v>
      </c>
      <c r="AR24" s="187">
        <f t="shared" si="5"/>
        <v>5.7431093136063101E-2</v>
      </c>
    </row>
    <row r="25" spans="1:44" x14ac:dyDescent="0.2">
      <c r="A25" s="160" t="s">
        <v>30</v>
      </c>
      <c r="B25" s="169">
        <v>9192000</v>
      </c>
      <c r="C25" s="70">
        <v>0</v>
      </c>
      <c r="D25" s="71">
        <v>0</v>
      </c>
      <c r="E25" s="86">
        <v>0</v>
      </c>
      <c r="F25" s="187">
        <f t="shared" si="0"/>
        <v>0</v>
      </c>
      <c r="G25" s="111">
        <v>0</v>
      </c>
      <c r="H25" s="110">
        <v>0</v>
      </c>
      <c r="I25" s="110">
        <v>0</v>
      </c>
      <c r="J25" s="202">
        <f t="shared" si="1"/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202">
        <f t="shared" si="6"/>
        <v>0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7">
        <f t="shared" si="2"/>
        <v>0</v>
      </c>
      <c r="AB25" s="111">
        <v>0</v>
      </c>
      <c r="AC25" s="74">
        <v>0</v>
      </c>
      <c r="AD25" s="71">
        <v>0</v>
      </c>
      <c r="AE25" s="71">
        <v>0</v>
      </c>
      <c r="AF25" s="187">
        <f t="shared" si="3"/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7">
        <f t="shared" si="4"/>
        <v>0</v>
      </c>
      <c r="AO25" s="73">
        <v>0</v>
      </c>
      <c r="AP25" s="71">
        <v>0</v>
      </c>
      <c r="AQ25" s="71">
        <v>0</v>
      </c>
      <c r="AR25" s="187">
        <f t="shared" si="5"/>
        <v>0</v>
      </c>
    </row>
    <row r="26" spans="1:44" x14ac:dyDescent="0.2">
      <c r="A26" s="160" t="s">
        <v>31</v>
      </c>
      <c r="B26" s="169">
        <v>10806548.648159999</v>
      </c>
      <c r="C26" s="70">
        <v>95</v>
      </c>
      <c r="D26" s="71">
        <v>18435485.5</v>
      </c>
      <c r="E26" s="86">
        <v>13826614.100000001</v>
      </c>
      <c r="F26" s="187">
        <f t="shared" si="0"/>
        <v>1.7059549815785966</v>
      </c>
      <c r="G26" s="111">
        <v>61</v>
      </c>
      <c r="H26" s="110">
        <v>11393710.800000001</v>
      </c>
      <c r="I26" s="110">
        <v>8545283.0899999999</v>
      </c>
      <c r="J26" s="202">
        <f t="shared" si="1"/>
        <v>1.0543339201956932</v>
      </c>
      <c r="K26" s="111">
        <v>21</v>
      </c>
      <c r="L26" s="110">
        <v>3983156.86</v>
      </c>
      <c r="M26" s="112">
        <v>2987367.6399999997</v>
      </c>
      <c r="N26" s="111">
        <v>58</v>
      </c>
      <c r="O26" s="110">
        <v>8918961.3200000003</v>
      </c>
      <c r="P26" s="110">
        <v>6689220.96</v>
      </c>
      <c r="Q26" s="202">
        <f t="shared" si="6"/>
        <v>0.82532930821706951</v>
      </c>
      <c r="R26" s="111">
        <v>2</v>
      </c>
      <c r="S26" s="110">
        <v>263109.03999999998</v>
      </c>
      <c r="T26" s="112">
        <v>197331.78</v>
      </c>
      <c r="U26" s="111">
        <v>0</v>
      </c>
      <c r="V26" s="110">
        <v>0</v>
      </c>
      <c r="W26" s="112">
        <v>0</v>
      </c>
      <c r="X26" s="111">
        <v>56</v>
      </c>
      <c r="Y26" s="71">
        <v>8655852.2799999993</v>
      </c>
      <c r="Z26" s="71">
        <v>6491889.1799999997</v>
      </c>
      <c r="AA26" s="187">
        <f t="shared" si="2"/>
        <v>0.80098212313825168</v>
      </c>
      <c r="AB26" s="111">
        <v>17</v>
      </c>
      <c r="AC26" s="74">
        <v>17</v>
      </c>
      <c r="AD26" s="71">
        <v>2690371.44</v>
      </c>
      <c r="AE26" s="71">
        <v>2017778.58</v>
      </c>
      <c r="AF26" s="187">
        <f t="shared" si="3"/>
        <v>0.24895750970945585</v>
      </c>
      <c r="AG26" s="74">
        <v>0</v>
      </c>
      <c r="AH26" s="72">
        <v>0</v>
      </c>
      <c r="AI26" s="111">
        <v>32</v>
      </c>
      <c r="AJ26" s="110">
        <v>4575272.96</v>
      </c>
      <c r="AK26" s="110">
        <v>3431454.71</v>
      </c>
      <c r="AL26" s="71">
        <v>4500423.96</v>
      </c>
      <c r="AM26" s="71">
        <v>3375317.9699999997</v>
      </c>
      <c r="AN26" s="187">
        <f t="shared" si="4"/>
        <v>0.42337966625255685</v>
      </c>
      <c r="AO26" s="73">
        <v>7</v>
      </c>
      <c r="AP26" s="71">
        <v>1555249</v>
      </c>
      <c r="AQ26" s="71">
        <v>1166436.74</v>
      </c>
      <c r="AR26" s="187">
        <f t="shared" si="5"/>
        <v>0.14391727189094808</v>
      </c>
    </row>
    <row r="27" spans="1:44" ht="13.5" thickBot="1" x14ac:dyDescent="0.25">
      <c r="A27" s="162" t="s">
        <v>32</v>
      </c>
      <c r="B27" s="171">
        <v>6885505.4907360701</v>
      </c>
      <c r="C27" s="96">
        <v>19</v>
      </c>
      <c r="D27" s="92">
        <v>9139893.2599999998</v>
      </c>
      <c r="E27" s="93">
        <v>6854919.9399999995</v>
      </c>
      <c r="F27" s="187">
        <f t="shared" si="0"/>
        <v>1.3274106414259692</v>
      </c>
      <c r="G27" s="116">
        <v>13</v>
      </c>
      <c r="H27" s="115">
        <v>5933149.7599999998</v>
      </c>
      <c r="I27" s="115">
        <v>4449862.32</v>
      </c>
      <c r="J27" s="202">
        <f t="shared" si="1"/>
        <v>0.86168688239122115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4256596.2200000007</v>
      </c>
      <c r="Q27" s="202">
        <f t="shared" si="6"/>
        <v>0.82426216457686474</v>
      </c>
      <c r="R27" s="116">
        <v>0</v>
      </c>
      <c r="S27" s="115">
        <v>0</v>
      </c>
      <c r="T27" s="117">
        <v>0</v>
      </c>
      <c r="U27" s="116">
        <v>0</v>
      </c>
      <c r="V27" s="115">
        <v>0</v>
      </c>
      <c r="W27" s="117">
        <v>0</v>
      </c>
      <c r="X27" s="116">
        <v>13</v>
      </c>
      <c r="Y27" s="92">
        <v>5675461.6600000001</v>
      </c>
      <c r="Z27" s="92">
        <v>4256596.2200000007</v>
      </c>
      <c r="AA27" s="187">
        <f t="shared" si="2"/>
        <v>0.82426216457686474</v>
      </c>
      <c r="AB27" s="116">
        <v>6</v>
      </c>
      <c r="AC27" s="95">
        <v>8</v>
      </c>
      <c r="AD27" s="92">
        <v>1575422.22</v>
      </c>
      <c r="AE27" s="92">
        <v>1181566.6599999999</v>
      </c>
      <c r="AF27" s="187">
        <f t="shared" si="3"/>
        <v>0.22880269605762599</v>
      </c>
      <c r="AG27" s="95">
        <v>1</v>
      </c>
      <c r="AH27" s="97">
        <v>38085.19</v>
      </c>
      <c r="AI27" s="116">
        <v>7</v>
      </c>
      <c r="AJ27" s="115">
        <v>1792491.95</v>
      </c>
      <c r="AK27" s="115">
        <v>1344368.95</v>
      </c>
      <c r="AL27" s="92">
        <v>1749444.96</v>
      </c>
      <c r="AM27" s="92">
        <v>1312083.71</v>
      </c>
      <c r="AN27" s="187">
        <f t="shared" si="4"/>
        <v>0.26032830159117049</v>
      </c>
      <c r="AO27" s="94">
        <v>3</v>
      </c>
      <c r="AP27" s="92">
        <v>1259129.94</v>
      </c>
      <c r="AQ27" s="92">
        <v>944347.45</v>
      </c>
      <c r="AR27" s="187">
        <f t="shared" si="5"/>
        <v>0.1828667396597192</v>
      </c>
    </row>
    <row r="28" spans="1:44" s="77" customFormat="1" ht="59.25" customHeight="1" thickBot="1" x14ac:dyDescent="0.25">
      <c r="A28" s="158" t="s">
        <v>179</v>
      </c>
      <c r="B28" s="129">
        <f>SUM(B29+B30+B31+B35+B36+B37+B38+B39)</f>
        <v>949073177.93560362</v>
      </c>
      <c r="C28" s="139">
        <v>3100</v>
      </c>
      <c r="D28" s="140">
        <v>1384596535.3599999</v>
      </c>
      <c r="E28" s="140">
        <v>1038447401.34</v>
      </c>
      <c r="F28" s="188">
        <f t="shared" si="0"/>
        <v>1.4588933367306134</v>
      </c>
      <c r="G28" s="237">
        <v>2431</v>
      </c>
      <c r="H28" s="238">
        <v>814841073.86000001</v>
      </c>
      <c r="I28" s="238">
        <v>611130805.16000009</v>
      </c>
      <c r="J28" s="236">
        <f t="shared" si="1"/>
        <v>0.85856506411067124</v>
      </c>
      <c r="K28" s="237">
        <v>563</v>
      </c>
      <c r="L28" s="238">
        <v>501293387.97999996</v>
      </c>
      <c r="M28" s="238">
        <v>375970041.05000001</v>
      </c>
      <c r="N28" s="237">
        <v>2415</v>
      </c>
      <c r="O28" s="238">
        <v>769683498.73000002</v>
      </c>
      <c r="P28" s="238">
        <v>577262617.98000014</v>
      </c>
      <c r="Q28" s="236">
        <f t="shared" ref="Q28" si="7">O28/B28</f>
        <v>0.81098435465660634</v>
      </c>
      <c r="R28" s="237">
        <v>42</v>
      </c>
      <c r="S28" s="238">
        <v>33636240.159999996</v>
      </c>
      <c r="T28" s="238">
        <v>25227180.010000002</v>
      </c>
      <c r="U28" s="237">
        <v>101</v>
      </c>
      <c r="V28" s="238">
        <v>2743659.3200000003</v>
      </c>
      <c r="W28" s="238">
        <v>2057744.5400000003</v>
      </c>
      <c r="X28" s="248">
        <v>2373</v>
      </c>
      <c r="Y28" s="140">
        <v>733303599.25</v>
      </c>
      <c r="Z28" s="140">
        <v>549977693.42999995</v>
      </c>
      <c r="AA28" s="188">
        <f t="shared" si="2"/>
        <v>0.77265232681536811</v>
      </c>
      <c r="AB28" s="139">
        <v>517</v>
      </c>
      <c r="AC28" s="139">
        <v>639</v>
      </c>
      <c r="AD28" s="140">
        <v>231675638.86000001</v>
      </c>
      <c r="AE28" s="140">
        <v>173756729.13</v>
      </c>
      <c r="AF28" s="188">
        <f t="shared" si="3"/>
        <v>0.24410724509561435</v>
      </c>
      <c r="AG28" s="139">
        <v>21</v>
      </c>
      <c r="AH28" s="140">
        <v>8482613.8399999999</v>
      </c>
      <c r="AI28" s="139">
        <v>2219</v>
      </c>
      <c r="AJ28" s="140">
        <v>561779351.33999991</v>
      </c>
      <c r="AK28" s="140">
        <v>421334504.69000006</v>
      </c>
      <c r="AL28" s="140">
        <v>206478498.38999999</v>
      </c>
      <c r="AM28" s="140">
        <v>154858873.07999998</v>
      </c>
      <c r="AN28" s="188">
        <f t="shared" si="4"/>
        <v>0.5919241681257561</v>
      </c>
      <c r="AO28" s="139">
        <v>2060</v>
      </c>
      <c r="AP28" s="140">
        <v>440009570.06999999</v>
      </c>
      <c r="AQ28" s="140">
        <v>330007169.05000001</v>
      </c>
      <c r="AR28" s="188">
        <f t="shared" si="5"/>
        <v>0.46362027744488155</v>
      </c>
    </row>
    <row r="29" spans="1:44" s="76" customFormat="1" x14ac:dyDescent="0.2">
      <c r="A29" s="163" t="s">
        <v>34</v>
      </c>
      <c r="B29" s="168">
        <v>92061044.202346653</v>
      </c>
      <c r="C29" s="201">
        <v>22</v>
      </c>
      <c r="D29" s="148">
        <v>142472057.74000001</v>
      </c>
      <c r="E29" s="148">
        <v>106854043.31</v>
      </c>
      <c r="F29" s="202">
        <f t="shared" si="0"/>
        <v>1.5475824652482963</v>
      </c>
      <c r="G29" s="149">
        <v>11</v>
      </c>
      <c r="H29" s="148">
        <v>62304943.490000002</v>
      </c>
      <c r="I29" s="148">
        <v>46728707.620000005</v>
      </c>
      <c r="J29" s="202">
        <f t="shared" si="1"/>
        <v>0.67677858783630696</v>
      </c>
      <c r="K29" s="149">
        <v>8</v>
      </c>
      <c r="L29" s="148">
        <v>60118325.510000005</v>
      </c>
      <c r="M29" s="150">
        <v>45088744.140000001</v>
      </c>
      <c r="N29" s="149">
        <v>11</v>
      </c>
      <c r="O29" s="148">
        <v>60117504.020000003</v>
      </c>
      <c r="P29" s="148">
        <v>45088127.980000004</v>
      </c>
      <c r="Q29" s="202">
        <f t="shared" ref="Q29:Q60" si="8">O29/$B29</f>
        <v>0.65301783768456967</v>
      </c>
      <c r="R29" s="149">
        <v>0</v>
      </c>
      <c r="S29" s="148">
        <v>0</v>
      </c>
      <c r="T29" s="150">
        <v>0</v>
      </c>
      <c r="U29" s="149">
        <v>7</v>
      </c>
      <c r="V29" s="148">
        <v>46303.94</v>
      </c>
      <c r="W29" s="150">
        <v>34727.96</v>
      </c>
      <c r="X29" s="143">
        <v>11</v>
      </c>
      <c r="Y29" s="142">
        <v>60071200.079999998</v>
      </c>
      <c r="Z29" s="142">
        <v>45053400.020000003</v>
      </c>
      <c r="AA29" s="187">
        <f t="shared" si="2"/>
        <v>0.65251486772152834</v>
      </c>
      <c r="AB29" s="143">
        <v>6</v>
      </c>
      <c r="AC29" s="145">
        <v>12</v>
      </c>
      <c r="AD29" s="142">
        <v>16762430.34</v>
      </c>
      <c r="AE29" s="142">
        <v>12571822.76</v>
      </c>
      <c r="AF29" s="187">
        <f t="shared" si="3"/>
        <v>0.18207951566524511</v>
      </c>
      <c r="AG29" s="145">
        <v>1</v>
      </c>
      <c r="AH29" s="144">
        <v>1476646.26</v>
      </c>
      <c r="AI29" s="149">
        <v>10</v>
      </c>
      <c r="AJ29" s="148">
        <v>34630289.170000002</v>
      </c>
      <c r="AK29" s="148">
        <v>25972716.730000004</v>
      </c>
      <c r="AL29" s="142">
        <v>34056013.369999997</v>
      </c>
      <c r="AM29" s="142">
        <v>25542009.910000004</v>
      </c>
      <c r="AN29" s="187">
        <f t="shared" si="4"/>
        <v>0.37616659109236206</v>
      </c>
      <c r="AO29" s="143">
        <v>3</v>
      </c>
      <c r="AP29" s="142">
        <v>11812469.390000001</v>
      </c>
      <c r="AQ29" s="142">
        <v>8859351.9800000004</v>
      </c>
      <c r="AR29" s="187">
        <f t="shared" si="5"/>
        <v>0.1283112688145992</v>
      </c>
    </row>
    <row r="30" spans="1:44" s="69" customFormat="1" x14ac:dyDescent="0.25">
      <c r="A30" s="160" t="s">
        <v>35</v>
      </c>
      <c r="B30" s="169">
        <v>18368833.260853332</v>
      </c>
      <c r="C30" s="70">
        <v>34</v>
      </c>
      <c r="D30" s="115">
        <v>17356707.68</v>
      </c>
      <c r="E30" s="115">
        <v>13017530.760000002</v>
      </c>
      <c r="F30" s="202">
        <f t="shared" si="0"/>
        <v>0.94489984385615178</v>
      </c>
      <c r="G30" s="111">
        <v>12</v>
      </c>
      <c r="H30" s="115">
        <v>8876041.6500000004</v>
      </c>
      <c r="I30" s="115">
        <v>6657031.2400000002</v>
      </c>
      <c r="J30" s="202">
        <f t="shared" si="1"/>
        <v>0.48321205402392881</v>
      </c>
      <c r="K30" s="111">
        <v>22</v>
      </c>
      <c r="L30" s="115">
        <v>8480666.0300000012</v>
      </c>
      <c r="M30" s="112">
        <v>6360499.5200000005</v>
      </c>
      <c r="N30" s="111">
        <v>12</v>
      </c>
      <c r="O30" s="115">
        <v>8485207.120000001</v>
      </c>
      <c r="P30" s="115">
        <v>6363905.3300000001</v>
      </c>
      <c r="Q30" s="202">
        <f t="shared" si="8"/>
        <v>0.46193500694914674</v>
      </c>
      <c r="R30" s="116">
        <v>0</v>
      </c>
      <c r="S30" s="115">
        <v>0</v>
      </c>
      <c r="T30" s="112">
        <v>0</v>
      </c>
      <c r="U30" s="111">
        <v>0</v>
      </c>
      <c r="V30" s="115">
        <v>0</v>
      </c>
      <c r="W30" s="112">
        <v>0</v>
      </c>
      <c r="X30" s="73">
        <v>12</v>
      </c>
      <c r="Y30" s="92">
        <v>8485207.1199999992</v>
      </c>
      <c r="Z30" s="92">
        <v>6363905.3300000001</v>
      </c>
      <c r="AA30" s="187">
        <f t="shared" si="2"/>
        <v>0.46193500694914663</v>
      </c>
      <c r="AB30" s="73">
        <v>8</v>
      </c>
      <c r="AC30" s="95">
        <v>11</v>
      </c>
      <c r="AD30" s="92">
        <v>3579153.1</v>
      </c>
      <c r="AE30" s="92">
        <v>2684364.82</v>
      </c>
      <c r="AF30" s="187">
        <f t="shared" si="3"/>
        <v>0.19484923452529226</v>
      </c>
      <c r="AG30" s="95">
        <v>0</v>
      </c>
      <c r="AH30" s="72">
        <v>0</v>
      </c>
      <c r="AI30" s="111">
        <v>11</v>
      </c>
      <c r="AJ30" s="115">
        <v>3787645.75</v>
      </c>
      <c r="AK30" s="115">
        <v>2840734.27</v>
      </c>
      <c r="AL30" s="92">
        <v>3189611.44</v>
      </c>
      <c r="AM30" s="92">
        <v>2392208.5499999998</v>
      </c>
      <c r="AN30" s="187">
        <f t="shared" si="4"/>
        <v>0.20619958253266019</v>
      </c>
      <c r="AO30" s="73">
        <v>7</v>
      </c>
      <c r="AP30" s="92">
        <v>1377010.1600000001</v>
      </c>
      <c r="AQ30" s="92">
        <v>1032757.6</v>
      </c>
      <c r="AR30" s="187">
        <f t="shared" si="5"/>
        <v>7.4964486880863032E-2</v>
      </c>
    </row>
    <row r="31" spans="1:44" s="69" customFormat="1" ht="39" customHeight="1" x14ac:dyDescent="0.25">
      <c r="A31" s="160" t="s">
        <v>36</v>
      </c>
      <c r="B31" s="169">
        <v>546566906.40856373</v>
      </c>
      <c r="C31" s="184">
        <v>1299</v>
      </c>
      <c r="D31" s="239">
        <v>926452176.17000008</v>
      </c>
      <c r="E31" s="239">
        <v>694839132.01999998</v>
      </c>
      <c r="F31" s="187">
        <f t="shared" si="0"/>
        <v>1.6950389152860064</v>
      </c>
      <c r="G31" s="184">
        <v>780</v>
      </c>
      <c r="H31" s="239">
        <v>460131300.66999996</v>
      </c>
      <c r="I31" s="239">
        <v>345098475.36000001</v>
      </c>
      <c r="J31" s="187">
        <f t="shared" si="1"/>
        <v>0.84185722786159256</v>
      </c>
      <c r="K31" s="184">
        <v>424</v>
      </c>
      <c r="L31" s="239">
        <v>418943983.66999996</v>
      </c>
      <c r="M31" s="239">
        <v>314207987.78999996</v>
      </c>
      <c r="N31" s="121">
        <v>756</v>
      </c>
      <c r="O31" s="239">
        <v>425137731.96000004</v>
      </c>
      <c r="P31" s="239">
        <v>318853297.24000001</v>
      </c>
      <c r="Q31" s="187">
        <f t="shared" si="8"/>
        <v>0.77783291848666325</v>
      </c>
      <c r="R31" s="184">
        <v>33</v>
      </c>
      <c r="S31" s="239">
        <v>32644179.690000001</v>
      </c>
      <c r="T31" s="185">
        <v>24483134.68</v>
      </c>
      <c r="U31" s="121">
        <v>90</v>
      </c>
      <c r="V31" s="239">
        <v>2645424.1400000006</v>
      </c>
      <c r="W31" s="239">
        <v>1984068.15</v>
      </c>
      <c r="X31" s="94">
        <v>723</v>
      </c>
      <c r="Y31" s="98">
        <v>389848128.13</v>
      </c>
      <c r="Z31" s="98">
        <v>292386094.41000003</v>
      </c>
      <c r="AA31" s="187">
        <f t="shared" si="2"/>
        <v>0.71326698261271049</v>
      </c>
      <c r="AB31" s="116">
        <v>495</v>
      </c>
      <c r="AC31" s="95">
        <v>599</v>
      </c>
      <c r="AD31" s="98">
        <v>207215642.37</v>
      </c>
      <c r="AE31" s="98">
        <v>155411731.77000001</v>
      </c>
      <c r="AF31" s="187">
        <f t="shared" si="3"/>
        <v>0.37912218969054162</v>
      </c>
      <c r="AG31" s="94">
        <v>20</v>
      </c>
      <c r="AH31" s="72">
        <v>7005967.5799999991</v>
      </c>
      <c r="AI31" s="116">
        <v>563</v>
      </c>
      <c r="AJ31" s="221">
        <v>249626800.44</v>
      </c>
      <c r="AK31" s="221">
        <v>187220098.76999998</v>
      </c>
      <c r="AL31" s="98">
        <v>164895878.08999997</v>
      </c>
      <c r="AM31" s="98">
        <v>123671908.06</v>
      </c>
      <c r="AN31" s="187">
        <f t="shared" si="4"/>
        <v>0.45671773668163085</v>
      </c>
      <c r="AO31" s="116">
        <v>419</v>
      </c>
      <c r="AP31" s="221">
        <v>155435221.39999998</v>
      </c>
      <c r="AQ31" s="221">
        <v>116576414.66999999</v>
      </c>
      <c r="AR31" s="187">
        <f t="shared" si="5"/>
        <v>0.28438461893228995</v>
      </c>
    </row>
    <row r="32" spans="1:44" s="128" customFormat="1" ht="35.25" customHeight="1" outlineLevel="1" x14ac:dyDescent="0.25">
      <c r="A32" s="161" t="s">
        <v>37</v>
      </c>
      <c r="B32" s="170">
        <v>316002333.05050933</v>
      </c>
      <c r="C32" s="182">
        <v>931</v>
      </c>
      <c r="D32" s="183">
        <v>558036789.42999995</v>
      </c>
      <c r="E32" s="183">
        <v>418527592.01999998</v>
      </c>
      <c r="F32" s="187">
        <f t="shared" si="0"/>
        <v>1.7659261690982648</v>
      </c>
      <c r="G32" s="184">
        <v>561</v>
      </c>
      <c r="H32" s="183">
        <v>300040759.90000004</v>
      </c>
      <c r="I32" s="183">
        <v>225030569.81</v>
      </c>
      <c r="J32" s="187">
        <f t="shared" si="1"/>
        <v>0.94948906548750689</v>
      </c>
      <c r="K32" s="184">
        <v>293</v>
      </c>
      <c r="L32" s="183">
        <v>228509092.55999997</v>
      </c>
      <c r="M32" s="185">
        <v>171381819.47</v>
      </c>
      <c r="N32" s="184">
        <v>541</v>
      </c>
      <c r="O32" s="183">
        <v>277153348.88</v>
      </c>
      <c r="P32" s="183">
        <v>207865010.27000001</v>
      </c>
      <c r="Q32" s="187">
        <f t="shared" si="8"/>
        <v>0.87706108434237484</v>
      </c>
      <c r="R32" s="184">
        <v>23</v>
      </c>
      <c r="S32" s="183">
        <v>16338190.9</v>
      </c>
      <c r="T32" s="185">
        <v>12253643.1</v>
      </c>
      <c r="U32" s="184">
        <v>77</v>
      </c>
      <c r="V32" s="183">
        <v>2225316.91</v>
      </c>
      <c r="W32" s="185">
        <v>1668987.7399999998</v>
      </c>
      <c r="X32" s="73">
        <v>518</v>
      </c>
      <c r="Y32" s="71">
        <v>258589841.06999999</v>
      </c>
      <c r="Z32" s="71">
        <v>193942379.43000001</v>
      </c>
      <c r="AA32" s="187">
        <f t="shared" si="2"/>
        <v>0.81831624017999693</v>
      </c>
      <c r="AB32" s="111">
        <v>374</v>
      </c>
      <c r="AC32" s="74">
        <v>465</v>
      </c>
      <c r="AD32" s="71">
        <v>163772993.81</v>
      </c>
      <c r="AE32" s="71">
        <v>122829745.36</v>
      </c>
      <c r="AF32" s="187">
        <f t="shared" si="3"/>
        <v>0.5182651413647088</v>
      </c>
      <c r="AG32" s="74">
        <v>18</v>
      </c>
      <c r="AH32" s="72">
        <v>6903967.5799999991</v>
      </c>
      <c r="AI32" s="111">
        <v>424</v>
      </c>
      <c r="AJ32" s="110">
        <v>183642545.36999995</v>
      </c>
      <c r="AK32" s="110">
        <v>137731907.69</v>
      </c>
      <c r="AL32" s="71">
        <v>108799483.72</v>
      </c>
      <c r="AM32" s="71">
        <v>81599612.389999986</v>
      </c>
      <c r="AN32" s="187">
        <f t="shared" si="4"/>
        <v>0.58114300485448256</v>
      </c>
      <c r="AO32" s="111">
        <v>328</v>
      </c>
      <c r="AP32" s="110">
        <v>132657338.47999999</v>
      </c>
      <c r="AQ32" s="110">
        <v>99493002.629999995</v>
      </c>
      <c r="AR32" s="187">
        <f t="shared" si="5"/>
        <v>0.41979860464763163</v>
      </c>
    </row>
    <row r="33" spans="1:44" s="128" customFormat="1" outlineLevel="1" x14ac:dyDescent="0.25">
      <c r="A33" s="161" t="s">
        <v>38</v>
      </c>
      <c r="B33" s="170">
        <v>47919589.772089154</v>
      </c>
      <c r="C33" s="182">
        <v>252</v>
      </c>
      <c r="D33" s="183">
        <v>55498902.409999996</v>
      </c>
      <c r="E33" s="183">
        <v>41624176.799999997</v>
      </c>
      <c r="F33" s="187">
        <f t="shared" si="0"/>
        <v>1.1581673105708727</v>
      </c>
      <c r="G33" s="184">
        <v>165</v>
      </c>
      <c r="H33" s="183">
        <v>34045859.299999997</v>
      </c>
      <c r="I33" s="183">
        <v>25534394.479999997</v>
      </c>
      <c r="J33" s="187">
        <f t="shared" si="1"/>
        <v>0.71047893902944192</v>
      </c>
      <c r="K33" s="184">
        <v>75</v>
      </c>
      <c r="L33" s="183">
        <v>19585911.740000002</v>
      </c>
      <c r="M33" s="185">
        <v>14689433.799999999</v>
      </c>
      <c r="N33" s="184">
        <v>164</v>
      </c>
      <c r="O33" s="183">
        <v>25003863.25</v>
      </c>
      <c r="P33" s="183">
        <v>18752897.210000001</v>
      </c>
      <c r="Q33" s="187">
        <f t="shared" si="8"/>
        <v>0.5217879236638111</v>
      </c>
      <c r="R33" s="184">
        <v>4</v>
      </c>
      <c r="S33" s="183">
        <v>308947.5</v>
      </c>
      <c r="T33" s="185">
        <v>231710.62</v>
      </c>
      <c r="U33" s="184">
        <v>9</v>
      </c>
      <c r="V33" s="183">
        <v>127036.31</v>
      </c>
      <c r="W33" s="185">
        <v>95277.23</v>
      </c>
      <c r="X33" s="73">
        <v>160</v>
      </c>
      <c r="Y33" s="71">
        <v>24567879.440000001</v>
      </c>
      <c r="Z33" s="71">
        <v>18425909.359999999</v>
      </c>
      <c r="AA33" s="187">
        <f t="shared" si="2"/>
        <v>0.51268968613561894</v>
      </c>
      <c r="AB33" s="111">
        <v>89</v>
      </c>
      <c r="AC33" s="74">
        <v>93</v>
      </c>
      <c r="AD33" s="71">
        <v>10860354.76</v>
      </c>
      <c r="AE33" s="71">
        <v>8145266.0599999996</v>
      </c>
      <c r="AF33" s="187">
        <f t="shared" si="3"/>
        <v>0.22663705619461777</v>
      </c>
      <c r="AG33" s="74">
        <v>1</v>
      </c>
      <c r="AH33" s="72">
        <v>65000</v>
      </c>
      <c r="AI33" s="111">
        <v>96</v>
      </c>
      <c r="AJ33" s="110">
        <v>13940176.98</v>
      </c>
      <c r="AK33" s="110">
        <v>10455132.629999999</v>
      </c>
      <c r="AL33" s="71">
        <v>10919059.949999999</v>
      </c>
      <c r="AM33" s="71">
        <v>8189294.9000000004</v>
      </c>
      <c r="AN33" s="187">
        <f t="shared" si="4"/>
        <v>0.29090768611127554</v>
      </c>
      <c r="AO33" s="111">
        <v>64</v>
      </c>
      <c r="AP33" s="110">
        <v>8002111.4100000001</v>
      </c>
      <c r="AQ33" s="110">
        <v>6001583.5099999998</v>
      </c>
      <c r="AR33" s="187">
        <f t="shared" si="5"/>
        <v>0.16699039887567743</v>
      </c>
    </row>
    <row r="34" spans="1:44" s="128" customFormat="1" outlineLevel="1" x14ac:dyDescent="0.25">
      <c r="A34" s="161" t="s">
        <v>39</v>
      </c>
      <c r="B34" s="170">
        <v>182644983.58596531</v>
      </c>
      <c r="C34" s="182">
        <v>116</v>
      </c>
      <c r="D34" s="183">
        <v>312916484.33000004</v>
      </c>
      <c r="E34" s="183">
        <v>234687363.19999999</v>
      </c>
      <c r="F34" s="187">
        <f t="shared" si="0"/>
        <v>1.7132498149489006</v>
      </c>
      <c r="G34" s="184">
        <v>54</v>
      </c>
      <c r="H34" s="183">
        <v>126044681.47</v>
      </c>
      <c r="I34" s="183">
        <v>94533511.069999993</v>
      </c>
      <c r="J34" s="187">
        <f t="shared" si="1"/>
        <v>0.69010754631908455</v>
      </c>
      <c r="K34" s="184">
        <v>56</v>
      </c>
      <c r="L34" s="183">
        <v>170848979.37</v>
      </c>
      <c r="M34" s="185">
        <v>128136734.52000001</v>
      </c>
      <c r="N34" s="184">
        <v>51</v>
      </c>
      <c r="O34" s="183">
        <v>122980519.83</v>
      </c>
      <c r="P34" s="183">
        <v>92235389.76000002</v>
      </c>
      <c r="Q34" s="187">
        <f t="shared" si="8"/>
        <v>0.67333094736826926</v>
      </c>
      <c r="R34" s="184">
        <v>6</v>
      </c>
      <c r="S34" s="183">
        <v>15997041.289999999</v>
      </c>
      <c r="T34" s="185">
        <v>11997780.960000001</v>
      </c>
      <c r="U34" s="184">
        <v>4</v>
      </c>
      <c r="V34" s="183">
        <v>293070.92</v>
      </c>
      <c r="W34" s="185">
        <v>219803.18</v>
      </c>
      <c r="X34" s="73">
        <v>45</v>
      </c>
      <c r="Y34" s="71">
        <v>106690407.62</v>
      </c>
      <c r="Z34" s="71">
        <v>80017805.620000005</v>
      </c>
      <c r="AA34" s="187">
        <f t="shared" si="2"/>
        <v>0.58414091383891831</v>
      </c>
      <c r="AB34" s="111">
        <v>32</v>
      </c>
      <c r="AC34" s="74">
        <v>41</v>
      </c>
      <c r="AD34" s="71">
        <v>32582293.800000001</v>
      </c>
      <c r="AE34" s="71">
        <v>24436720.350000001</v>
      </c>
      <c r="AF34" s="187">
        <f t="shared" si="3"/>
        <v>0.17839139712624261</v>
      </c>
      <c r="AG34" s="74">
        <v>1</v>
      </c>
      <c r="AH34" s="72">
        <v>37000</v>
      </c>
      <c r="AI34" s="111">
        <v>43</v>
      </c>
      <c r="AJ34" s="110">
        <v>52044078.089999996</v>
      </c>
      <c r="AK34" s="110">
        <v>39033058.450000003</v>
      </c>
      <c r="AL34" s="71">
        <v>45177334.420000002</v>
      </c>
      <c r="AM34" s="71">
        <v>33883000.769999996</v>
      </c>
      <c r="AN34" s="187">
        <f t="shared" si="4"/>
        <v>0.28494666028155363</v>
      </c>
      <c r="AO34" s="111">
        <v>27</v>
      </c>
      <c r="AP34" s="110">
        <v>14775771.51</v>
      </c>
      <c r="AQ34" s="110">
        <v>11081828.530000001</v>
      </c>
      <c r="AR34" s="187">
        <f t="shared" si="5"/>
        <v>8.0898863028699086E-2</v>
      </c>
    </row>
    <row r="35" spans="1:44" s="69" customFormat="1" x14ac:dyDescent="0.25">
      <c r="A35" s="160" t="s">
        <v>40</v>
      </c>
      <c r="B35" s="169">
        <v>0</v>
      </c>
      <c r="C35" s="182">
        <v>0</v>
      </c>
      <c r="D35" s="183">
        <v>0</v>
      </c>
      <c r="E35" s="183">
        <v>0</v>
      </c>
      <c r="F35" s="187">
        <v>0</v>
      </c>
      <c r="G35" s="184">
        <v>0</v>
      </c>
      <c r="H35" s="183">
        <v>0</v>
      </c>
      <c r="I35" s="183">
        <v>0</v>
      </c>
      <c r="J35" s="187">
        <v>0</v>
      </c>
      <c r="K35" s="184">
        <v>0</v>
      </c>
      <c r="L35" s="183">
        <v>0</v>
      </c>
      <c r="M35" s="185">
        <v>0</v>
      </c>
      <c r="N35" s="184">
        <v>0</v>
      </c>
      <c r="O35" s="183">
        <v>0</v>
      </c>
      <c r="P35" s="183">
        <v>0</v>
      </c>
      <c r="Q35" s="187">
        <v>0</v>
      </c>
      <c r="R35" s="184">
        <v>0</v>
      </c>
      <c r="S35" s="183">
        <v>0</v>
      </c>
      <c r="T35" s="185">
        <v>0</v>
      </c>
      <c r="U35" s="184">
        <v>0</v>
      </c>
      <c r="V35" s="183">
        <v>0</v>
      </c>
      <c r="W35" s="185">
        <v>0</v>
      </c>
      <c r="X35" s="73">
        <v>0</v>
      </c>
      <c r="Y35" s="71">
        <v>0</v>
      </c>
      <c r="Z35" s="71">
        <v>0</v>
      </c>
      <c r="AA35" s="187">
        <v>0</v>
      </c>
      <c r="AB35" s="111">
        <v>0</v>
      </c>
      <c r="AC35" s="74">
        <v>0</v>
      </c>
      <c r="AD35" s="71">
        <v>0</v>
      </c>
      <c r="AE35" s="71">
        <v>0</v>
      </c>
      <c r="AF35" s="187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7">
        <v>0</v>
      </c>
      <c r="AO35" s="111">
        <v>0</v>
      </c>
      <c r="AP35" s="112">
        <v>0</v>
      </c>
      <c r="AQ35" s="221">
        <v>0</v>
      </c>
      <c r="AR35" s="187">
        <v>0</v>
      </c>
    </row>
    <row r="36" spans="1:44" x14ac:dyDescent="0.2">
      <c r="A36" s="160" t="s">
        <v>41</v>
      </c>
      <c r="B36" s="169">
        <v>219949394.8330133</v>
      </c>
      <c r="C36" s="182">
        <v>967</v>
      </c>
      <c r="D36" s="183">
        <v>221662935.52000001</v>
      </c>
      <c r="E36" s="183">
        <v>166247201.62000003</v>
      </c>
      <c r="F36" s="187">
        <f t="shared" si="0"/>
        <v>1.0077906133285233</v>
      </c>
      <c r="G36" s="184">
        <v>905</v>
      </c>
      <c r="H36" s="183">
        <v>216313439.21999997</v>
      </c>
      <c r="I36" s="183">
        <v>162235079.39000005</v>
      </c>
      <c r="J36" s="187">
        <f t="shared" si="1"/>
        <v>0.98346912654261331</v>
      </c>
      <c r="K36" s="184">
        <v>55</v>
      </c>
      <c r="L36" s="183">
        <v>4388073.3499999996</v>
      </c>
      <c r="M36" s="185">
        <v>3291055.02</v>
      </c>
      <c r="N36" s="184">
        <v>912</v>
      </c>
      <c r="O36" s="183">
        <v>210198815.06</v>
      </c>
      <c r="P36" s="183">
        <v>157649107.98999998</v>
      </c>
      <c r="Q36" s="187">
        <f t="shared" si="8"/>
        <v>0.95566898567547331</v>
      </c>
      <c r="R36" s="184">
        <v>8</v>
      </c>
      <c r="S36" s="183">
        <v>917090.47</v>
      </c>
      <c r="T36" s="185">
        <v>687817.83</v>
      </c>
      <c r="U36" s="184">
        <v>3</v>
      </c>
      <c r="V36" s="183">
        <v>4012.0999999999995</v>
      </c>
      <c r="W36" s="185">
        <v>3009.07</v>
      </c>
      <c r="X36" s="73">
        <v>904</v>
      </c>
      <c r="Y36" s="71">
        <v>209277712.49000001</v>
      </c>
      <c r="Z36" s="71">
        <v>156958281.09</v>
      </c>
      <c r="AA36" s="187">
        <f t="shared" si="2"/>
        <v>0.95148119252105567</v>
      </c>
      <c r="AB36" s="111">
        <v>0</v>
      </c>
      <c r="AC36" s="74">
        <v>0</v>
      </c>
      <c r="AD36" s="71">
        <v>0</v>
      </c>
      <c r="AE36" s="71">
        <v>0</v>
      </c>
      <c r="AF36" s="187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157646523.12000003</v>
      </c>
      <c r="AL36" s="71">
        <v>0</v>
      </c>
      <c r="AM36" s="71">
        <v>0</v>
      </c>
      <c r="AN36" s="187">
        <f t="shared" si="4"/>
        <v>0.95565331638935136</v>
      </c>
      <c r="AO36" s="111">
        <v>912</v>
      </c>
      <c r="AP36" s="110">
        <v>210195368.61000001</v>
      </c>
      <c r="AQ36" s="110">
        <v>157646523.12000003</v>
      </c>
      <c r="AR36" s="187">
        <f t="shared" si="5"/>
        <v>0.95565331638935136</v>
      </c>
    </row>
    <row r="37" spans="1:44" x14ac:dyDescent="0.2">
      <c r="A37" s="160" t="s">
        <v>42</v>
      </c>
      <c r="B37" s="169">
        <v>8539647.1170133334</v>
      </c>
      <c r="C37" s="182">
        <v>24</v>
      </c>
      <c r="D37" s="183">
        <v>12327574.620000001</v>
      </c>
      <c r="E37" s="183">
        <v>9245680.9799999986</v>
      </c>
      <c r="F37" s="187">
        <f t="shared" si="0"/>
        <v>1.4435695586811861</v>
      </c>
      <c r="G37" s="184">
        <v>11</v>
      </c>
      <c r="H37" s="183">
        <v>7747782.1900000004</v>
      </c>
      <c r="I37" s="183">
        <v>5810836.6499999994</v>
      </c>
      <c r="J37" s="187">
        <f t="shared" si="1"/>
        <v>0.90727193803644191</v>
      </c>
      <c r="K37" s="184">
        <v>12</v>
      </c>
      <c r="L37" s="183">
        <v>4504822.43</v>
      </c>
      <c r="M37" s="185">
        <v>3378616.83</v>
      </c>
      <c r="N37" s="184">
        <v>12</v>
      </c>
      <c r="O37" s="183">
        <v>7583029.4099999992</v>
      </c>
      <c r="P37" s="183">
        <v>5687272.0300000003</v>
      </c>
      <c r="Q37" s="187">
        <f t="shared" si="8"/>
        <v>0.88797924622582025</v>
      </c>
      <c r="R37" s="184">
        <v>1</v>
      </c>
      <c r="S37" s="183">
        <v>74970</v>
      </c>
      <c r="T37" s="185">
        <v>56227.5</v>
      </c>
      <c r="U37" s="184">
        <v>1</v>
      </c>
      <c r="V37" s="183">
        <v>47919.14</v>
      </c>
      <c r="W37" s="185">
        <v>35939.360000000001</v>
      </c>
      <c r="X37" s="73">
        <v>11</v>
      </c>
      <c r="Y37" s="71">
        <v>7460140.2699999996</v>
      </c>
      <c r="Z37" s="71">
        <v>5595105.1699999999</v>
      </c>
      <c r="AA37" s="187">
        <f t="shared" si="2"/>
        <v>0.87358882255653647</v>
      </c>
      <c r="AB37" s="73">
        <v>8</v>
      </c>
      <c r="AC37" s="74">
        <v>17</v>
      </c>
      <c r="AD37" s="71">
        <v>4118413.05</v>
      </c>
      <c r="AE37" s="71">
        <v>3088809.78</v>
      </c>
      <c r="AF37" s="187">
        <f t="shared" si="3"/>
        <v>0.48226969962201188</v>
      </c>
      <c r="AG37" s="74">
        <v>0</v>
      </c>
      <c r="AH37" s="72">
        <v>0</v>
      </c>
      <c r="AI37" s="111">
        <v>11</v>
      </c>
      <c r="AJ37" s="110">
        <v>5378036.21</v>
      </c>
      <c r="AK37" s="110">
        <v>4033527.0800000005</v>
      </c>
      <c r="AL37" s="71">
        <v>4336995.49</v>
      </c>
      <c r="AM37" s="71">
        <v>3252746.56</v>
      </c>
      <c r="AN37" s="187">
        <f t="shared" si="4"/>
        <v>0.62977265176279562</v>
      </c>
      <c r="AO37" s="111">
        <v>7</v>
      </c>
      <c r="AP37" s="110">
        <v>3028289.3499999996</v>
      </c>
      <c r="AQ37" s="110">
        <v>2271216.96</v>
      </c>
      <c r="AR37" s="187">
        <f t="shared" si="5"/>
        <v>0.35461527959004435</v>
      </c>
    </row>
    <row r="38" spans="1:44" x14ac:dyDescent="0.2">
      <c r="A38" s="162" t="s">
        <v>43</v>
      </c>
      <c r="B38" s="171">
        <v>0</v>
      </c>
      <c r="C38" s="119">
        <v>0</v>
      </c>
      <c r="D38" s="120">
        <v>0</v>
      </c>
      <c r="E38" s="120">
        <v>0</v>
      </c>
      <c r="F38" s="187">
        <v>0</v>
      </c>
      <c r="G38" s="121">
        <v>0</v>
      </c>
      <c r="H38" s="120">
        <v>0</v>
      </c>
      <c r="I38" s="120">
        <v>0</v>
      </c>
      <c r="J38" s="187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7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7">
        <v>0</v>
      </c>
      <c r="AB38" s="94">
        <v>0</v>
      </c>
      <c r="AC38" s="95">
        <v>0</v>
      </c>
      <c r="AD38" s="92">
        <v>0</v>
      </c>
      <c r="AE38" s="92">
        <v>0</v>
      </c>
      <c r="AF38" s="187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7">
        <v>0</v>
      </c>
      <c r="AO38" s="94">
        <v>0</v>
      </c>
      <c r="AP38" s="92">
        <v>0</v>
      </c>
      <c r="AQ38" s="92">
        <v>0</v>
      </c>
      <c r="AR38" s="187">
        <v>0</v>
      </c>
    </row>
    <row r="39" spans="1:44" ht="13.5" thickBot="1" x14ac:dyDescent="0.25">
      <c r="A39" s="162" t="s">
        <v>223</v>
      </c>
      <c r="B39" s="171">
        <v>63587352.113813333</v>
      </c>
      <c r="C39" s="119">
        <v>754</v>
      </c>
      <c r="D39" s="120">
        <v>64325083.629999995</v>
      </c>
      <c r="E39" s="120">
        <v>48243812.649999999</v>
      </c>
      <c r="F39" s="187">
        <f t="shared" si="0"/>
        <v>1.0116018593582292</v>
      </c>
      <c r="G39" s="121">
        <v>712</v>
      </c>
      <c r="H39" s="120">
        <v>59467566.639999993</v>
      </c>
      <c r="I39" s="120">
        <v>44600674.899999999</v>
      </c>
      <c r="J39" s="187">
        <v>0</v>
      </c>
      <c r="K39" s="121">
        <v>42</v>
      </c>
      <c r="L39" s="120">
        <v>4857516.99</v>
      </c>
      <c r="M39" s="122">
        <v>3643137.75</v>
      </c>
      <c r="N39" s="121">
        <v>712</v>
      </c>
      <c r="O39" s="120">
        <v>58161211.159999996</v>
      </c>
      <c r="P39" s="120">
        <v>43620907.410000004</v>
      </c>
      <c r="Q39" s="187">
        <f t="shared" si="8"/>
        <v>0.91466634836278082</v>
      </c>
      <c r="R39" s="121">
        <v>0</v>
      </c>
      <c r="S39" s="120">
        <v>0</v>
      </c>
      <c r="T39" s="122">
        <v>0</v>
      </c>
      <c r="U39" s="121">
        <v>0</v>
      </c>
      <c r="V39" s="120">
        <v>0</v>
      </c>
      <c r="W39" s="122">
        <v>0</v>
      </c>
      <c r="X39" s="94">
        <v>712</v>
      </c>
      <c r="Y39" s="92">
        <v>58161211.159999996</v>
      </c>
      <c r="Z39" s="92">
        <v>43620907.409999996</v>
      </c>
      <c r="AA39" s="187">
        <f t="shared" si="2"/>
        <v>0.91466634836278082</v>
      </c>
      <c r="AB39" s="94">
        <v>0</v>
      </c>
      <c r="AC39" s="95">
        <v>0</v>
      </c>
      <c r="AD39" s="92">
        <v>0</v>
      </c>
      <c r="AE39" s="92">
        <v>0</v>
      </c>
      <c r="AF39" s="187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43620904.719999991</v>
      </c>
      <c r="AL39" s="92">
        <v>0</v>
      </c>
      <c r="AM39" s="92">
        <v>0</v>
      </c>
      <c r="AN39" s="187">
        <f t="shared" si="4"/>
        <v>0.91466634836278082</v>
      </c>
      <c r="AO39" s="94">
        <v>712</v>
      </c>
      <c r="AP39" s="92">
        <v>58161211.159999996</v>
      </c>
      <c r="AQ39" s="92">
        <v>43620904.719999991</v>
      </c>
      <c r="AR39" s="187">
        <f t="shared" si="5"/>
        <v>0.91466634836278082</v>
      </c>
    </row>
    <row r="40" spans="1:44" s="77" customFormat="1" ht="26.25" thickBot="1" x14ac:dyDescent="0.25">
      <c r="A40" s="158" t="s">
        <v>180</v>
      </c>
      <c r="B40" s="129">
        <f>B41+B44</f>
        <v>134216185.75441174</v>
      </c>
      <c r="C40" s="139">
        <v>64</v>
      </c>
      <c r="D40" s="140">
        <v>126222214.53</v>
      </c>
      <c r="E40" s="140">
        <v>99883024.260000005</v>
      </c>
      <c r="F40" s="188">
        <f t="shared" si="0"/>
        <v>0.94043958871667621</v>
      </c>
      <c r="G40" s="237">
        <v>64</v>
      </c>
      <c r="H40" s="238">
        <v>126222214.53</v>
      </c>
      <c r="I40" s="238">
        <v>99883024.25999999</v>
      </c>
      <c r="J40" s="236">
        <f t="shared" si="1"/>
        <v>0.94043958871667621</v>
      </c>
      <c r="K40" s="237">
        <v>4</v>
      </c>
      <c r="L40" s="238">
        <v>1559500</v>
      </c>
      <c r="M40" s="238">
        <v>1403550</v>
      </c>
      <c r="N40" s="237">
        <v>59</v>
      </c>
      <c r="O40" s="238">
        <v>120474760.22999999</v>
      </c>
      <c r="P40" s="238">
        <v>94838934.150000006</v>
      </c>
      <c r="Q40" s="236">
        <f t="shared" ref="Q40" si="9">O40/B40</f>
        <v>0.8976172251716662</v>
      </c>
      <c r="R40" s="237">
        <v>1</v>
      </c>
      <c r="S40" s="238">
        <v>960000</v>
      </c>
      <c r="T40" s="238">
        <v>672000</v>
      </c>
      <c r="U40" s="237">
        <v>4</v>
      </c>
      <c r="V40" s="238">
        <v>1294788.8599999999</v>
      </c>
      <c r="W40" s="238">
        <v>1094932.24</v>
      </c>
      <c r="X40" s="139">
        <v>58</v>
      </c>
      <c r="Y40" s="140">
        <v>118219971.36999999</v>
      </c>
      <c r="Z40" s="140">
        <v>93072001.909999996</v>
      </c>
      <c r="AA40" s="188">
        <f t="shared" si="2"/>
        <v>0.88081754600237583</v>
      </c>
      <c r="AB40" s="139">
        <v>52</v>
      </c>
      <c r="AC40" s="139">
        <v>134</v>
      </c>
      <c r="AD40" s="140">
        <v>51933567.289999999</v>
      </c>
      <c r="AE40" s="140">
        <v>44179692.119999997</v>
      </c>
      <c r="AF40" s="188">
        <f t="shared" si="3"/>
        <v>0.38693967495863607</v>
      </c>
      <c r="AG40" s="139">
        <v>1</v>
      </c>
      <c r="AH40" s="140">
        <v>139922.82999999999</v>
      </c>
      <c r="AI40" s="139">
        <v>50</v>
      </c>
      <c r="AJ40" s="140">
        <v>62000741.449999996</v>
      </c>
      <c r="AK40" s="140">
        <v>51959014.520000003</v>
      </c>
      <c r="AL40" s="140">
        <v>7150000</v>
      </c>
      <c r="AM40" s="140">
        <v>5720000</v>
      </c>
      <c r="AN40" s="188">
        <f t="shared" si="4"/>
        <v>0.46194682930007197</v>
      </c>
      <c r="AO40" s="139">
        <v>49</v>
      </c>
      <c r="AP40" s="140">
        <v>58771033.090000004</v>
      </c>
      <c r="AQ40" s="140">
        <v>49375247.830000006</v>
      </c>
      <c r="AR40" s="188">
        <f t="shared" si="5"/>
        <v>0.43788335035491927</v>
      </c>
    </row>
    <row r="41" spans="1:44" s="76" customFormat="1" x14ac:dyDescent="0.2">
      <c r="A41" s="163" t="s">
        <v>45</v>
      </c>
      <c r="B41" s="168">
        <v>93117469.754662141</v>
      </c>
      <c r="C41" s="141">
        <v>60</v>
      </c>
      <c r="D41" s="146">
        <v>83406526.349999994</v>
      </c>
      <c r="E41" s="146">
        <v>65630473.719999999</v>
      </c>
      <c r="F41" s="187">
        <f t="shared" si="0"/>
        <v>0.89571298027912805</v>
      </c>
      <c r="G41" s="149">
        <v>60</v>
      </c>
      <c r="H41" s="245">
        <v>83406526.349999994</v>
      </c>
      <c r="I41" s="245">
        <v>65630473.719999991</v>
      </c>
      <c r="J41" s="202">
        <f t="shared" si="1"/>
        <v>0.89571298027912805</v>
      </c>
      <c r="K41" s="149">
        <v>4</v>
      </c>
      <c r="L41" s="148">
        <v>1559500</v>
      </c>
      <c r="M41" s="150">
        <v>1403550</v>
      </c>
      <c r="N41" s="149">
        <v>55</v>
      </c>
      <c r="O41" s="245">
        <v>78940919.989999995</v>
      </c>
      <c r="P41" s="245">
        <v>61611861.969999999</v>
      </c>
      <c r="Q41" s="202">
        <f t="shared" si="8"/>
        <v>0.84775628244610501</v>
      </c>
      <c r="R41" s="149">
        <v>1</v>
      </c>
      <c r="S41" s="148">
        <v>960000</v>
      </c>
      <c r="T41" s="150">
        <v>672000</v>
      </c>
      <c r="U41" s="149">
        <v>3</v>
      </c>
      <c r="V41" s="148">
        <v>591011.5</v>
      </c>
      <c r="W41" s="150">
        <v>531910.35</v>
      </c>
      <c r="X41" s="149">
        <v>54</v>
      </c>
      <c r="Y41" s="147">
        <v>77389908.489999995</v>
      </c>
      <c r="Z41" s="147">
        <v>60407951.619999997</v>
      </c>
      <c r="AA41" s="187">
        <f t="shared" si="2"/>
        <v>0.83109977852598693</v>
      </c>
      <c r="AB41" s="143">
        <v>50</v>
      </c>
      <c r="AC41" s="143">
        <v>129</v>
      </c>
      <c r="AD41" s="147">
        <v>26353982.879999999</v>
      </c>
      <c r="AE41" s="147">
        <v>23716024.59</v>
      </c>
      <c r="AF41" s="187">
        <f t="shared" si="3"/>
        <v>0.28301867468516051</v>
      </c>
      <c r="AG41" s="145">
        <v>1</v>
      </c>
      <c r="AH41" s="144">
        <v>139922.82999999999</v>
      </c>
      <c r="AI41" s="143">
        <v>46</v>
      </c>
      <c r="AJ41" s="147">
        <v>23609815.02</v>
      </c>
      <c r="AK41" s="147">
        <v>21246273.400000002</v>
      </c>
      <c r="AL41" s="147">
        <v>0</v>
      </c>
      <c r="AM41" s="147">
        <v>0</v>
      </c>
      <c r="AN41" s="187">
        <f t="shared" si="4"/>
        <v>0.25354871735889195</v>
      </c>
      <c r="AO41" s="143">
        <v>46</v>
      </c>
      <c r="AP41" s="147">
        <v>23609815.02</v>
      </c>
      <c r="AQ41" s="147">
        <v>21246273.399999999</v>
      </c>
      <c r="AR41" s="187">
        <f t="shared" si="5"/>
        <v>0.25354871735889195</v>
      </c>
    </row>
    <row r="42" spans="1:44" s="126" customFormat="1" ht="37.5" customHeight="1" outlineLevel="1" x14ac:dyDescent="0.2">
      <c r="A42" s="164" t="s">
        <v>46</v>
      </c>
      <c r="B42" s="170">
        <v>40592674.525187753</v>
      </c>
      <c r="C42" s="182">
        <v>56</v>
      </c>
      <c r="D42" s="183">
        <v>36229526.350000001</v>
      </c>
      <c r="E42" s="183">
        <v>32606573.719999999</v>
      </c>
      <c r="F42" s="187">
        <f t="shared" si="0"/>
        <v>0.89251390241654516</v>
      </c>
      <c r="G42" s="111">
        <v>56</v>
      </c>
      <c r="H42" s="110">
        <v>36229526.349999994</v>
      </c>
      <c r="I42" s="110">
        <v>32606573.719999995</v>
      </c>
      <c r="J42" s="202">
        <f t="shared" si="1"/>
        <v>0.89251390241654494</v>
      </c>
      <c r="K42" s="111">
        <v>4</v>
      </c>
      <c r="L42" s="110">
        <v>1559500</v>
      </c>
      <c r="M42" s="112">
        <v>1403550</v>
      </c>
      <c r="N42" s="111">
        <v>51</v>
      </c>
      <c r="O42" s="110">
        <v>31766089.989999998</v>
      </c>
      <c r="P42" s="110">
        <v>28589480.969999999</v>
      </c>
      <c r="Q42" s="202">
        <f t="shared" si="8"/>
        <v>0.78255720672677387</v>
      </c>
      <c r="R42" s="111">
        <v>0</v>
      </c>
      <c r="S42" s="110">
        <v>0</v>
      </c>
      <c r="T42" s="112">
        <v>0</v>
      </c>
      <c r="U42" s="111">
        <v>3</v>
      </c>
      <c r="V42" s="110">
        <v>591011.5</v>
      </c>
      <c r="W42" s="112">
        <v>531910.35</v>
      </c>
      <c r="X42" s="111">
        <v>51</v>
      </c>
      <c r="Y42" s="183">
        <v>31175078.489999998</v>
      </c>
      <c r="Z42" s="183">
        <v>28057570.619999997</v>
      </c>
      <c r="AA42" s="187">
        <f t="shared" si="2"/>
        <v>0.76799764624170952</v>
      </c>
      <c r="AB42" s="184">
        <v>49</v>
      </c>
      <c r="AC42" s="186">
        <v>128</v>
      </c>
      <c r="AD42" s="183">
        <v>26341182.879999999</v>
      </c>
      <c r="AE42" s="183">
        <v>23707064.59</v>
      </c>
      <c r="AF42" s="187">
        <f t="shared" si="3"/>
        <v>0.64891469182833217</v>
      </c>
      <c r="AG42" s="186">
        <v>1</v>
      </c>
      <c r="AH42" s="185">
        <v>139922.82999999999</v>
      </c>
      <c r="AI42" s="111">
        <v>45</v>
      </c>
      <c r="AJ42" s="110">
        <v>23597015.02</v>
      </c>
      <c r="AK42" s="110">
        <v>21237313.400000002</v>
      </c>
      <c r="AL42" s="183">
        <v>0</v>
      </c>
      <c r="AM42" s="183">
        <v>0</v>
      </c>
      <c r="AN42" s="187">
        <f t="shared" si="4"/>
        <v>0.58131215289492821</v>
      </c>
      <c r="AO42" s="184">
        <v>45</v>
      </c>
      <c r="AP42" s="183">
        <v>23597015.02</v>
      </c>
      <c r="AQ42" s="183">
        <v>21237313.399999999</v>
      </c>
      <c r="AR42" s="187">
        <f t="shared" si="5"/>
        <v>0.58131215289492821</v>
      </c>
    </row>
    <row r="43" spans="1:44" s="126" customFormat="1" outlineLevel="1" x14ac:dyDescent="0.2">
      <c r="A43" s="164" t="s">
        <v>47</v>
      </c>
      <c r="B43" s="170">
        <v>52524795.229474388</v>
      </c>
      <c r="C43" s="119">
        <v>4</v>
      </c>
      <c r="D43" s="120">
        <v>47177000</v>
      </c>
      <c r="E43" s="120">
        <v>33023900</v>
      </c>
      <c r="F43" s="187">
        <f t="shared" si="0"/>
        <v>0.89818531978829186</v>
      </c>
      <c r="G43" s="116">
        <v>4</v>
      </c>
      <c r="H43" s="115">
        <v>47177000</v>
      </c>
      <c r="I43" s="115">
        <v>33023900</v>
      </c>
      <c r="J43" s="202">
        <f t="shared" si="1"/>
        <v>0.89818531978829186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202">
        <f t="shared" si="8"/>
        <v>0.89814400596706667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83">
        <v>32350381</v>
      </c>
      <c r="AA43" s="187">
        <f t="shared" si="2"/>
        <v>0.87986692376606279</v>
      </c>
      <c r="AB43" s="121">
        <v>1</v>
      </c>
      <c r="AC43" s="123">
        <v>1</v>
      </c>
      <c r="AD43" s="120">
        <v>12800</v>
      </c>
      <c r="AE43" s="120">
        <v>8960</v>
      </c>
      <c r="AF43" s="187">
        <f t="shared" si="3"/>
        <v>2.4369442934671844E-4</v>
      </c>
      <c r="AG43" s="123">
        <v>0</v>
      </c>
      <c r="AH43" s="122">
        <v>0</v>
      </c>
      <c r="AI43" s="121">
        <v>1</v>
      </c>
      <c r="AJ43" s="120">
        <v>12800</v>
      </c>
      <c r="AK43" s="120">
        <v>8960</v>
      </c>
      <c r="AL43" s="120">
        <v>0</v>
      </c>
      <c r="AM43" s="120">
        <v>0</v>
      </c>
      <c r="AN43" s="187">
        <f t="shared" si="4"/>
        <v>2.4369442934671844E-4</v>
      </c>
      <c r="AO43" s="121">
        <v>1</v>
      </c>
      <c r="AP43" s="120">
        <v>12800</v>
      </c>
      <c r="AQ43" s="120">
        <v>8960</v>
      </c>
      <c r="AR43" s="187">
        <f t="shared" si="5"/>
        <v>2.4369442934671844E-4</v>
      </c>
    </row>
    <row r="44" spans="1:44" s="76" customFormat="1" ht="13.5" thickBot="1" x14ac:dyDescent="0.25">
      <c r="A44" s="165" t="s">
        <v>48</v>
      </c>
      <c r="B44" s="171">
        <v>41098715.999749601</v>
      </c>
      <c r="C44" s="119">
        <v>4</v>
      </c>
      <c r="D44" s="120">
        <v>42815688.18</v>
      </c>
      <c r="E44" s="120">
        <v>34252550.539999999</v>
      </c>
      <c r="F44" s="187">
        <f t="shared" si="0"/>
        <v>1.0417767839817882</v>
      </c>
      <c r="G44" s="116">
        <v>4</v>
      </c>
      <c r="H44" s="115">
        <v>42815688.18</v>
      </c>
      <c r="I44" s="115">
        <v>34252550.539999999</v>
      </c>
      <c r="J44" s="202">
        <f t="shared" si="1"/>
        <v>1.0417767839817882</v>
      </c>
      <c r="K44" s="116">
        <v>0</v>
      </c>
      <c r="L44" s="115">
        <v>0</v>
      </c>
      <c r="M44" s="117">
        <v>0</v>
      </c>
      <c r="N44" s="116">
        <v>4</v>
      </c>
      <c r="O44" s="115">
        <v>41533840.239999995</v>
      </c>
      <c r="P44" s="115">
        <v>33227072.18</v>
      </c>
      <c r="Q44" s="202">
        <f t="shared" si="8"/>
        <v>1.0105872952394193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40830062.879999995</v>
      </c>
      <c r="Z44" s="120">
        <v>32664050.289999999</v>
      </c>
      <c r="AA44" s="187">
        <f t="shared" si="2"/>
        <v>0.99346322352865613</v>
      </c>
      <c r="AB44" s="121">
        <v>2</v>
      </c>
      <c r="AC44" s="123">
        <v>5</v>
      </c>
      <c r="AD44" s="120">
        <v>25579584.41</v>
      </c>
      <c r="AE44" s="120">
        <v>20463667.530000001</v>
      </c>
      <c r="AF44" s="187">
        <f t="shared" si="3"/>
        <v>0.62239376067504992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7">
        <f t="shared" si="4"/>
        <v>0.93411498379253266</v>
      </c>
      <c r="AO44" s="121">
        <v>3</v>
      </c>
      <c r="AP44" s="120">
        <v>35161218.07</v>
      </c>
      <c r="AQ44" s="120">
        <v>28128974.43</v>
      </c>
      <c r="AR44" s="187">
        <f t="shared" si="5"/>
        <v>0.85553081683170407</v>
      </c>
    </row>
    <row r="45" spans="1:44" s="77" customFormat="1" ht="26.25" thickBot="1" x14ac:dyDescent="0.25">
      <c r="A45" s="158" t="s">
        <v>181</v>
      </c>
      <c r="B45" s="129">
        <f>SUM(B46:B48)</f>
        <v>420754202.97792941</v>
      </c>
      <c r="C45" s="139">
        <v>3903</v>
      </c>
      <c r="D45" s="140">
        <v>549105101.12999988</v>
      </c>
      <c r="E45" s="238">
        <v>466739334.54250002</v>
      </c>
      <c r="F45" s="236">
        <f>D45/B45</f>
        <v>1.3050495924785881</v>
      </c>
      <c r="G45" s="237">
        <v>3872</v>
      </c>
      <c r="H45" s="238">
        <v>545534444.19999993</v>
      </c>
      <c r="I45" s="238">
        <v>463704276.09950006</v>
      </c>
      <c r="J45" s="236">
        <f t="shared" si="1"/>
        <v>1.2965632674348255</v>
      </c>
      <c r="K45" s="237">
        <v>1018</v>
      </c>
      <c r="L45" s="238">
        <v>144338620.13</v>
      </c>
      <c r="M45" s="238">
        <v>122687826.77599999</v>
      </c>
      <c r="N45" s="237">
        <v>2582</v>
      </c>
      <c r="O45" s="238">
        <v>360237051.25</v>
      </c>
      <c r="P45" s="238">
        <v>306201492.91000098</v>
      </c>
      <c r="Q45" s="236">
        <f t="shared" si="8"/>
        <v>0.85616982242931072</v>
      </c>
      <c r="R45" s="237">
        <v>209</v>
      </c>
      <c r="S45" s="238">
        <v>29723497.190000001</v>
      </c>
      <c r="T45" s="238">
        <v>25264972.57</v>
      </c>
      <c r="U45" s="237">
        <v>343</v>
      </c>
      <c r="V45" s="238">
        <v>5280642.2019999996</v>
      </c>
      <c r="W45" s="238">
        <v>4488546.1324999994</v>
      </c>
      <c r="X45" s="237">
        <f>N45-R45</f>
        <v>2373</v>
      </c>
      <c r="Y45" s="238">
        <f>O45-S45-V45</f>
        <v>325232911.85799998</v>
      </c>
      <c r="Z45" s="238">
        <f>P45-T45-W45</f>
        <v>276447974.20750099</v>
      </c>
      <c r="AA45" s="188">
        <f t="shared" si="2"/>
        <v>0.7729760262788391</v>
      </c>
      <c r="AB45" s="139">
        <v>2030</v>
      </c>
      <c r="AC45" s="139">
        <v>2180</v>
      </c>
      <c r="AD45" s="140">
        <v>272351872.11000001</v>
      </c>
      <c r="AE45" s="140">
        <v>231480090.60099998</v>
      </c>
      <c r="AF45" s="188">
        <f t="shared" si="3"/>
        <v>0.64729447782672822</v>
      </c>
      <c r="AG45" s="139">
        <v>42</v>
      </c>
      <c r="AH45" s="140">
        <v>6206597.0499999998</v>
      </c>
      <c r="AI45" s="139">
        <v>2058</v>
      </c>
      <c r="AJ45" s="140">
        <v>285715998.44999999</v>
      </c>
      <c r="AK45" s="140">
        <v>242858596.68000001</v>
      </c>
      <c r="AL45" s="140">
        <v>149195580.16</v>
      </c>
      <c r="AM45" s="140">
        <v>126816242.45000002</v>
      </c>
      <c r="AN45" s="188">
        <f t="shared" si="4"/>
        <v>0.67905678999239172</v>
      </c>
      <c r="AO45" s="139">
        <v>1758</v>
      </c>
      <c r="AP45" s="140">
        <v>231041567.75999999</v>
      </c>
      <c r="AQ45" s="140">
        <v>196385330.67000005</v>
      </c>
      <c r="AR45" s="188">
        <f t="shared" si="5"/>
        <v>0.54911291705413867</v>
      </c>
    </row>
    <row r="46" spans="1:44" s="114" customFormat="1" x14ac:dyDescent="0.2">
      <c r="A46" s="159" t="s">
        <v>50</v>
      </c>
      <c r="B46" s="168">
        <v>109572.1470117647</v>
      </c>
      <c r="C46" s="201">
        <v>5</v>
      </c>
      <c r="D46" s="148">
        <v>99811</v>
      </c>
      <c r="E46" s="148">
        <v>84839.35</v>
      </c>
      <c r="F46" s="202">
        <f>D46/B46</f>
        <v>0.9109158004294956</v>
      </c>
      <c r="G46" s="149">
        <v>5</v>
      </c>
      <c r="H46" s="148">
        <v>99811</v>
      </c>
      <c r="I46" s="148">
        <v>84839.35</v>
      </c>
      <c r="J46" s="202">
        <f t="shared" si="1"/>
        <v>0.9109158004294956</v>
      </c>
      <c r="K46" s="149">
        <v>0</v>
      </c>
      <c r="L46" s="148">
        <v>0</v>
      </c>
      <c r="M46" s="150">
        <v>0</v>
      </c>
      <c r="N46" s="149">
        <v>5</v>
      </c>
      <c r="O46" s="148">
        <v>99811</v>
      </c>
      <c r="P46" s="148">
        <v>84839.35</v>
      </c>
      <c r="Q46" s="202">
        <f t="shared" si="8"/>
        <v>0.9109158004294956</v>
      </c>
      <c r="R46" s="149">
        <v>0</v>
      </c>
      <c r="S46" s="148">
        <v>0</v>
      </c>
      <c r="T46" s="150">
        <v>0</v>
      </c>
      <c r="U46" s="149">
        <v>0</v>
      </c>
      <c r="V46" s="148">
        <v>0</v>
      </c>
      <c r="W46" s="150">
        <v>0</v>
      </c>
      <c r="X46" s="149">
        <f t="shared" ref="X46:X48" si="10">N46-R46</f>
        <v>5</v>
      </c>
      <c r="Y46" s="148">
        <f t="shared" ref="Y46:Z48" si="11">O46-S46-V46</f>
        <v>99811</v>
      </c>
      <c r="Z46" s="150">
        <f t="shared" si="11"/>
        <v>84839.35</v>
      </c>
      <c r="AA46" s="202">
        <f t="shared" si="2"/>
        <v>0.9109158004294956</v>
      </c>
      <c r="AB46" s="149">
        <v>5</v>
      </c>
      <c r="AC46" s="151">
        <v>5</v>
      </c>
      <c r="AD46" s="148">
        <v>99811</v>
      </c>
      <c r="AE46" s="148">
        <v>84839.35</v>
      </c>
      <c r="AF46" s="202">
        <f t="shared" si="3"/>
        <v>0.9109158004294956</v>
      </c>
      <c r="AG46" s="151">
        <v>0</v>
      </c>
      <c r="AH46" s="150">
        <v>0</v>
      </c>
      <c r="AI46" s="149">
        <v>5</v>
      </c>
      <c r="AJ46" s="148">
        <v>99811</v>
      </c>
      <c r="AK46" s="148">
        <v>84839.35</v>
      </c>
      <c r="AL46" s="148">
        <v>0</v>
      </c>
      <c r="AM46" s="148">
        <v>0</v>
      </c>
      <c r="AN46" s="202">
        <f t="shared" si="4"/>
        <v>0.9109158004294956</v>
      </c>
      <c r="AO46" s="149">
        <v>5</v>
      </c>
      <c r="AP46" s="148">
        <v>99811</v>
      </c>
      <c r="AQ46" s="148">
        <v>84839.35</v>
      </c>
      <c r="AR46" s="202">
        <f t="shared" si="5"/>
        <v>0.9109158004294956</v>
      </c>
    </row>
    <row r="47" spans="1:44" s="114" customFormat="1" x14ac:dyDescent="0.2">
      <c r="A47" s="160" t="s">
        <v>51</v>
      </c>
      <c r="B47" s="169">
        <v>407567514.00480002</v>
      </c>
      <c r="C47" s="203">
        <v>3775</v>
      </c>
      <c r="D47" s="110">
        <v>535216750.87999994</v>
      </c>
      <c r="E47" s="110">
        <v>454934236.86549997</v>
      </c>
      <c r="F47" s="202">
        <f t="shared" ref="F47:F48" si="12">D47/B47</f>
        <v>1.3131977708942144</v>
      </c>
      <c r="G47" s="111">
        <v>3744</v>
      </c>
      <c r="H47" s="110">
        <v>531646093.94999993</v>
      </c>
      <c r="I47" s="110">
        <v>451899178.42250001</v>
      </c>
      <c r="J47" s="202">
        <f t="shared" si="1"/>
        <v>1.3044368740923218</v>
      </c>
      <c r="K47" s="111">
        <v>1012</v>
      </c>
      <c r="L47" s="110">
        <v>143398620.13</v>
      </c>
      <c r="M47" s="112">
        <v>121888826.77599999</v>
      </c>
      <c r="N47" s="111">
        <v>2490</v>
      </c>
      <c r="O47" s="110">
        <v>354157890.98000002</v>
      </c>
      <c r="P47" s="110">
        <v>301034206.69000101</v>
      </c>
      <c r="Q47" s="202">
        <f t="shared" si="8"/>
        <v>0.86895515174899096</v>
      </c>
      <c r="R47" s="111">
        <v>199</v>
      </c>
      <c r="S47" s="110">
        <v>29156397.190000001</v>
      </c>
      <c r="T47" s="112">
        <v>24782937.57</v>
      </c>
      <c r="U47" s="111">
        <v>324</v>
      </c>
      <c r="V47" s="110">
        <v>5163800.3119999999</v>
      </c>
      <c r="W47" s="112">
        <v>4389230.522499999</v>
      </c>
      <c r="X47" s="111">
        <f t="shared" si="10"/>
        <v>2291</v>
      </c>
      <c r="Y47" s="110">
        <f t="shared" si="11"/>
        <v>319837693.47800004</v>
      </c>
      <c r="Z47" s="112">
        <f t="shared" si="11"/>
        <v>271862038.59750104</v>
      </c>
      <c r="AA47" s="202">
        <f t="shared" si="2"/>
        <v>0.78474775954354703</v>
      </c>
      <c r="AB47" s="111">
        <v>1958</v>
      </c>
      <c r="AC47" s="113">
        <v>2107</v>
      </c>
      <c r="AD47" s="110">
        <v>268179960.97999999</v>
      </c>
      <c r="AE47" s="110">
        <v>227933966.1505</v>
      </c>
      <c r="AF47" s="202">
        <f t="shared" si="3"/>
        <v>0.65800131699613718</v>
      </c>
      <c r="AG47" s="113">
        <v>42</v>
      </c>
      <c r="AH47" s="112">
        <v>6206597.0499999998</v>
      </c>
      <c r="AI47" s="111">
        <v>1979</v>
      </c>
      <c r="AJ47" s="110">
        <v>280733071.94999999</v>
      </c>
      <c r="AK47" s="148">
        <v>238623109.20000002</v>
      </c>
      <c r="AL47" s="110">
        <v>145690822.25</v>
      </c>
      <c r="AM47" s="110">
        <v>123837198.23000002</v>
      </c>
      <c r="AN47" s="202">
        <f t="shared" si="4"/>
        <v>0.68880139437878196</v>
      </c>
      <c r="AO47" s="111">
        <v>1690</v>
      </c>
      <c r="AP47" s="110">
        <v>227494546.22999999</v>
      </c>
      <c r="AQ47" s="110">
        <v>193370362.42000005</v>
      </c>
      <c r="AR47" s="202">
        <f t="shared" si="5"/>
        <v>0.55817634726235987</v>
      </c>
    </row>
    <row r="48" spans="1:44" s="114" customFormat="1" ht="33.75" customHeight="1" thickBot="1" x14ac:dyDescent="0.25">
      <c r="A48" s="162" t="s">
        <v>52</v>
      </c>
      <c r="B48" s="171">
        <v>13077116.826117646</v>
      </c>
      <c r="C48" s="204">
        <v>123</v>
      </c>
      <c r="D48" s="115">
        <v>13788539.25</v>
      </c>
      <c r="E48" s="110">
        <v>11720258.327</v>
      </c>
      <c r="F48" s="202">
        <f t="shared" si="12"/>
        <v>1.0544020852105183</v>
      </c>
      <c r="G48" s="116">
        <v>123</v>
      </c>
      <c r="H48" s="115">
        <v>13788539.25</v>
      </c>
      <c r="I48" s="115">
        <v>11720258.327</v>
      </c>
      <c r="J48" s="202">
        <f t="shared" si="1"/>
        <v>1.0544020852105183</v>
      </c>
      <c r="K48" s="116">
        <v>6</v>
      </c>
      <c r="L48" s="115">
        <v>940000</v>
      </c>
      <c r="M48" s="117">
        <v>799000</v>
      </c>
      <c r="N48" s="116">
        <v>87</v>
      </c>
      <c r="O48" s="115">
        <v>5979349.2699999996</v>
      </c>
      <c r="P48" s="115">
        <v>5082446.8699999992</v>
      </c>
      <c r="Q48" s="202">
        <f t="shared" si="8"/>
        <v>0.45723758145664267</v>
      </c>
      <c r="R48" s="116">
        <v>10</v>
      </c>
      <c r="S48" s="115">
        <v>567100</v>
      </c>
      <c r="T48" s="117">
        <v>482035</v>
      </c>
      <c r="U48" s="116">
        <v>19</v>
      </c>
      <c r="V48" s="115">
        <v>116841.89</v>
      </c>
      <c r="W48" s="117">
        <v>99315.61</v>
      </c>
      <c r="X48" s="116">
        <f t="shared" si="10"/>
        <v>77</v>
      </c>
      <c r="Y48" s="115">
        <f t="shared" si="11"/>
        <v>5295407.38</v>
      </c>
      <c r="Z48" s="117">
        <f t="shared" si="11"/>
        <v>4501096.2599999988</v>
      </c>
      <c r="AA48" s="202">
        <f t="shared" si="2"/>
        <v>0.40493691770222628</v>
      </c>
      <c r="AB48" s="116">
        <v>67</v>
      </c>
      <c r="AC48" s="118">
        <v>68</v>
      </c>
      <c r="AD48" s="115">
        <v>4072100.13</v>
      </c>
      <c r="AE48" s="110">
        <v>3461285.1004999997</v>
      </c>
      <c r="AF48" s="202">
        <f t="shared" si="3"/>
        <v>0.31139127868516037</v>
      </c>
      <c r="AG48" s="118">
        <v>0</v>
      </c>
      <c r="AH48" s="117">
        <v>0</v>
      </c>
      <c r="AI48" s="116">
        <v>74</v>
      </c>
      <c r="AJ48" s="115">
        <v>4883115.5</v>
      </c>
      <c r="AK48" s="115">
        <v>4150648.1300000008</v>
      </c>
      <c r="AL48" s="115">
        <v>3504757.9099999997</v>
      </c>
      <c r="AM48" s="115">
        <v>2979044.2199999997</v>
      </c>
      <c r="AN48" s="202">
        <f t="shared" si="4"/>
        <v>0.3734091822325416</v>
      </c>
      <c r="AO48" s="116">
        <v>63</v>
      </c>
      <c r="AP48" s="115">
        <v>3447210.53</v>
      </c>
      <c r="AQ48" s="115">
        <v>2930128.9000000004</v>
      </c>
      <c r="AR48" s="202">
        <f t="shared" si="5"/>
        <v>0.26360631137860779</v>
      </c>
    </row>
    <row r="49" spans="1:44" s="77" customFormat="1" ht="48" customHeight="1" thickBot="1" x14ac:dyDescent="0.25">
      <c r="A49" s="158" t="s">
        <v>182</v>
      </c>
      <c r="B49" s="129">
        <f>SUM(B50:B53)</f>
        <v>440659026.92350662</v>
      </c>
      <c r="C49" s="139">
        <v>482</v>
      </c>
      <c r="D49" s="140">
        <v>657004894.55999994</v>
      </c>
      <c r="E49" s="140">
        <v>492800118.94</v>
      </c>
      <c r="F49" s="188">
        <f t="shared" si="0"/>
        <v>1.4909597997956106</v>
      </c>
      <c r="G49" s="237">
        <v>300</v>
      </c>
      <c r="H49" s="238">
        <v>415101071.35999995</v>
      </c>
      <c r="I49" s="238">
        <v>311372251.53000003</v>
      </c>
      <c r="J49" s="236">
        <f t="shared" si="1"/>
        <v>0.94200060817557418</v>
      </c>
      <c r="K49" s="237">
        <v>149</v>
      </c>
      <c r="L49" s="238">
        <v>198106823.45999995</v>
      </c>
      <c r="M49" s="238">
        <v>148580117.60999998</v>
      </c>
      <c r="N49" s="237">
        <v>271</v>
      </c>
      <c r="O49" s="238">
        <v>305471658.88</v>
      </c>
      <c r="P49" s="238">
        <v>229150182.34</v>
      </c>
      <c r="Q49" s="236">
        <f t="shared" si="8"/>
        <v>0.69321548003378675</v>
      </c>
      <c r="R49" s="237">
        <v>4</v>
      </c>
      <c r="S49" s="238">
        <v>1253031.04</v>
      </c>
      <c r="T49" s="238">
        <v>939773.28</v>
      </c>
      <c r="U49" s="237">
        <v>23</v>
      </c>
      <c r="V49" s="238">
        <v>4404024.4400000004</v>
      </c>
      <c r="W49" s="238">
        <v>3303018.34</v>
      </c>
      <c r="X49" s="237">
        <v>267</v>
      </c>
      <c r="Y49" s="238">
        <v>299814603.39999998</v>
      </c>
      <c r="Z49" s="140">
        <v>224907390.72</v>
      </c>
      <c r="AA49" s="188">
        <f t="shared" si="2"/>
        <v>0.68037776394410354</v>
      </c>
      <c r="AB49" s="139">
        <v>114</v>
      </c>
      <c r="AC49" s="139">
        <v>164</v>
      </c>
      <c r="AD49" s="140">
        <v>129317560.45999999</v>
      </c>
      <c r="AE49" s="140">
        <v>96988170.349999994</v>
      </c>
      <c r="AF49" s="188">
        <f t="shared" si="3"/>
        <v>0.29346399950737434</v>
      </c>
      <c r="AG49" s="139">
        <v>2</v>
      </c>
      <c r="AH49" s="140">
        <v>104079.09999999999</v>
      </c>
      <c r="AI49" s="139">
        <v>249</v>
      </c>
      <c r="AJ49" s="140">
        <v>246498329.46000001</v>
      </c>
      <c r="AK49" s="140">
        <v>184920185.16</v>
      </c>
      <c r="AL49" s="140">
        <v>85834702.24000001</v>
      </c>
      <c r="AM49" s="140">
        <v>64376026.559999995</v>
      </c>
      <c r="AN49" s="188">
        <f t="shared" si="4"/>
        <v>0.55938563469571068</v>
      </c>
      <c r="AO49" s="139">
        <v>231</v>
      </c>
      <c r="AP49" s="140">
        <v>207025970.67000002</v>
      </c>
      <c r="AQ49" s="140">
        <v>155315916.06</v>
      </c>
      <c r="AR49" s="188">
        <f t="shared" si="5"/>
        <v>0.46980989386593769</v>
      </c>
    </row>
    <row r="50" spans="1:44" x14ac:dyDescent="0.2">
      <c r="A50" s="159" t="s">
        <v>54</v>
      </c>
      <c r="B50" s="168">
        <v>105611427.21328001</v>
      </c>
      <c r="C50" s="133">
        <v>48</v>
      </c>
      <c r="D50" s="134">
        <v>106561283.98</v>
      </c>
      <c r="E50" s="148">
        <v>79920962.959999993</v>
      </c>
      <c r="F50" s="202">
        <f t="shared" si="0"/>
        <v>1.0089938824972204</v>
      </c>
      <c r="G50" s="149">
        <v>45</v>
      </c>
      <c r="H50" s="148">
        <v>106305660.16</v>
      </c>
      <c r="I50" s="148">
        <v>79729245.090000004</v>
      </c>
      <c r="J50" s="202">
        <f t="shared" si="1"/>
        <v>1.0065734643024755</v>
      </c>
      <c r="K50" s="149">
        <v>2</v>
      </c>
      <c r="L50" s="148">
        <v>85531</v>
      </c>
      <c r="M50" s="150">
        <v>64148.25</v>
      </c>
      <c r="N50" s="149">
        <v>41</v>
      </c>
      <c r="O50" s="148">
        <v>52940270.940000005</v>
      </c>
      <c r="P50" s="148">
        <v>39705203.090000004</v>
      </c>
      <c r="Q50" s="202">
        <f t="shared" si="8"/>
        <v>0.50127407930098578</v>
      </c>
      <c r="R50" s="149">
        <v>1</v>
      </c>
      <c r="S50" s="148">
        <v>34698.800000000003</v>
      </c>
      <c r="T50" s="150">
        <v>26024.1</v>
      </c>
      <c r="U50" s="149">
        <v>4</v>
      </c>
      <c r="V50" s="148">
        <v>830601.74</v>
      </c>
      <c r="W50" s="150">
        <v>622951.30000000005</v>
      </c>
      <c r="X50" s="136">
        <v>40</v>
      </c>
      <c r="Y50" s="134">
        <v>52074970.399999999</v>
      </c>
      <c r="Z50" s="134">
        <v>39056227.689999998</v>
      </c>
      <c r="AA50" s="187">
        <f t="shared" si="2"/>
        <v>0.49308083200916997</v>
      </c>
      <c r="AB50" s="149">
        <v>34</v>
      </c>
      <c r="AC50" s="138">
        <v>44</v>
      </c>
      <c r="AD50" s="134">
        <v>42019243.420000002</v>
      </c>
      <c r="AE50" s="134">
        <v>31514432.57</v>
      </c>
      <c r="AF50" s="187">
        <f t="shared" si="3"/>
        <v>0.3978664480609948</v>
      </c>
      <c r="AG50" s="138">
        <v>1</v>
      </c>
      <c r="AH50" s="137">
        <v>32938.699999999997</v>
      </c>
      <c r="AI50" s="136">
        <v>31</v>
      </c>
      <c r="AJ50" s="148">
        <v>42525009.539999999</v>
      </c>
      <c r="AK50" s="148">
        <v>31893757.039999999</v>
      </c>
      <c r="AL50" s="134">
        <v>20090828.18</v>
      </c>
      <c r="AM50" s="134">
        <v>15068121.129999999</v>
      </c>
      <c r="AN50" s="187">
        <f t="shared" si="4"/>
        <v>0.40265538173366083</v>
      </c>
      <c r="AO50" s="136">
        <v>26</v>
      </c>
      <c r="AP50" s="148">
        <v>34562500.280000001</v>
      </c>
      <c r="AQ50" s="148">
        <v>25921875.109999999</v>
      </c>
      <c r="AR50" s="187">
        <f t="shared" si="5"/>
        <v>0.327260990519537</v>
      </c>
    </row>
    <row r="51" spans="1:44" x14ac:dyDescent="0.2">
      <c r="A51" s="160" t="s">
        <v>55</v>
      </c>
      <c r="B51" s="169">
        <v>11530226.420840001</v>
      </c>
      <c r="C51" s="70">
        <v>2</v>
      </c>
      <c r="D51" s="71">
        <v>185791.93</v>
      </c>
      <c r="E51" s="110">
        <v>185791.93</v>
      </c>
      <c r="F51" s="202">
        <f t="shared" si="0"/>
        <v>1.6113467612760432E-2</v>
      </c>
      <c r="G51" s="111">
        <v>2</v>
      </c>
      <c r="H51" s="110">
        <v>185791.93</v>
      </c>
      <c r="I51" s="110">
        <v>185791.93</v>
      </c>
      <c r="J51" s="202">
        <f t="shared" si="1"/>
        <v>1.6113467612760432E-2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202">
        <f t="shared" si="8"/>
        <v>1.6110276001541638E-2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7">
        <f t="shared" si="2"/>
        <v>1.6110276001541638E-2</v>
      </c>
      <c r="AB51" s="111">
        <v>0</v>
      </c>
      <c r="AC51" s="74">
        <v>0</v>
      </c>
      <c r="AD51" s="71">
        <v>0</v>
      </c>
      <c r="AE51" s="134">
        <v>0</v>
      </c>
      <c r="AF51" s="187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7">
        <f t="shared" si="4"/>
        <v>1.6110276001541638E-2</v>
      </c>
      <c r="AO51" s="73">
        <v>2</v>
      </c>
      <c r="AP51" s="110">
        <v>185755.13</v>
      </c>
      <c r="AQ51" s="110">
        <v>185755.13</v>
      </c>
      <c r="AR51" s="187">
        <f t="shared" si="5"/>
        <v>1.6110276001541638E-2</v>
      </c>
    </row>
    <row r="52" spans="1:44" x14ac:dyDescent="0.2">
      <c r="A52" s="160" t="s">
        <v>56</v>
      </c>
      <c r="B52" s="169">
        <v>83282356.814773321</v>
      </c>
      <c r="C52" s="70">
        <v>40</v>
      </c>
      <c r="D52" s="71">
        <v>82577170.900000006</v>
      </c>
      <c r="E52" s="110">
        <v>61932878.210000001</v>
      </c>
      <c r="F52" s="202">
        <f t="shared" si="0"/>
        <v>0.99153258935332844</v>
      </c>
      <c r="G52" s="111">
        <v>25</v>
      </c>
      <c r="H52" s="110">
        <v>72112960.070000008</v>
      </c>
      <c r="I52" s="110">
        <v>54084720.090000004</v>
      </c>
      <c r="J52" s="202">
        <f t="shared" si="1"/>
        <v>0.8658851985947642</v>
      </c>
      <c r="K52" s="111">
        <v>14</v>
      </c>
      <c r="L52" s="110">
        <v>10434210.83</v>
      </c>
      <c r="M52" s="112">
        <v>7825658.120000001</v>
      </c>
      <c r="N52" s="111">
        <v>25</v>
      </c>
      <c r="O52" s="110">
        <v>68952203.930000007</v>
      </c>
      <c r="P52" s="110">
        <v>51714152.870000005</v>
      </c>
      <c r="Q52" s="202">
        <f t="shared" si="8"/>
        <v>0.82793290880750736</v>
      </c>
      <c r="R52" s="111">
        <v>1</v>
      </c>
      <c r="S52" s="110">
        <v>30000</v>
      </c>
      <c r="T52" s="112">
        <v>22500</v>
      </c>
      <c r="U52" s="111">
        <v>3</v>
      </c>
      <c r="V52" s="110">
        <v>284084.65000000002</v>
      </c>
      <c r="W52" s="112">
        <v>213063.49</v>
      </c>
      <c r="X52" s="73">
        <v>24</v>
      </c>
      <c r="Y52" s="71">
        <v>68638119.280000001</v>
      </c>
      <c r="Z52" s="71">
        <v>51478589.380000003</v>
      </c>
      <c r="AA52" s="187">
        <f t="shared" si="2"/>
        <v>0.82416158602063483</v>
      </c>
      <c r="AB52" s="111">
        <v>19</v>
      </c>
      <c r="AC52" s="74">
        <v>28</v>
      </c>
      <c r="AD52" s="71">
        <v>31263867.219999999</v>
      </c>
      <c r="AE52" s="134">
        <v>23447900.420000002</v>
      </c>
      <c r="AF52" s="187">
        <f t="shared" si="3"/>
        <v>0.37539604324038717</v>
      </c>
      <c r="AG52" s="74">
        <v>0</v>
      </c>
      <c r="AH52" s="72">
        <v>0</v>
      </c>
      <c r="AI52" s="111">
        <v>22</v>
      </c>
      <c r="AJ52" s="110">
        <v>51621796.900000006</v>
      </c>
      <c r="AK52" s="110">
        <v>38716347.590000004</v>
      </c>
      <c r="AL52" s="71">
        <v>50226915.260000005</v>
      </c>
      <c r="AM52" s="71">
        <v>37670186.390000001</v>
      </c>
      <c r="AN52" s="187">
        <f t="shared" si="4"/>
        <v>0.61984073067013512</v>
      </c>
      <c r="AO52" s="73">
        <v>14</v>
      </c>
      <c r="AP52" s="110">
        <v>27737006.210000001</v>
      </c>
      <c r="AQ52" s="110">
        <v>20802754.57</v>
      </c>
      <c r="AR52" s="187">
        <f t="shared" si="5"/>
        <v>0.33304780593192551</v>
      </c>
    </row>
    <row r="53" spans="1:44" ht="26.25" thickBot="1" x14ac:dyDescent="0.25">
      <c r="A53" s="162" t="s">
        <v>57</v>
      </c>
      <c r="B53" s="171">
        <v>240235016.47461331</v>
      </c>
      <c r="C53" s="96">
        <v>392</v>
      </c>
      <c r="D53" s="92">
        <v>467680647.75</v>
      </c>
      <c r="E53" s="115">
        <v>350760485.83999997</v>
      </c>
      <c r="F53" s="202">
        <f t="shared" si="0"/>
        <v>1.9467630265274916</v>
      </c>
      <c r="G53" s="116">
        <v>228</v>
      </c>
      <c r="H53" s="115">
        <v>236496659.19999993</v>
      </c>
      <c r="I53" s="115">
        <v>177372494.41999999</v>
      </c>
      <c r="J53" s="202">
        <f t="shared" si="1"/>
        <v>0.98443874948176657</v>
      </c>
      <c r="K53" s="116">
        <v>133</v>
      </c>
      <c r="L53" s="115">
        <v>187587081.62999994</v>
      </c>
      <c r="M53" s="117">
        <v>140690311.23999998</v>
      </c>
      <c r="N53" s="116">
        <v>203</v>
      </c>
      <c r="O53" s="115">
        <v>183393428.88</v>
      </c>
      <c r="P53" s="115">
        <v>137545071.25</v>
      </c>
      <c r="Q53" s="202">
        <f t="shared" si="8"/>
        <v>0.76339174684544786</v>
      </c>
      <c r="R53" s="116">
        <v>2</v>
      </c>
      <c r="S53" s="115">
        <v>1188332.24</v>
      </c>
      <c r="T53" s="117">
        <v>891249.18</v>
      </c>
      <c r="U53" s="116">
        <v>16</v>
      </c>
      <c r="V53" s="115">
        <v>3289338.05</v>
      </c>
      <c r="W53" s="117">
        <v>2467003.5499999998</v>
      </c>
      <c r="X53" s="94">
        <v>201</v>
      </c>
      <c r="Y53" s="92">
        <v>178915758.59</v>
      </c>
      <c r="Z53" s="92">
        <v>134186818.52</v>
      </c>
      <c r="AA53" s="187">
        <f t="shared" si="2"/>
        <v>0.74475303898466783</v>
      </c>
      <c r="AB53" s="116">
        <v>61</v>
      </c>
      <c r="AC53" s="95">
        <v>92</v>
      </c>
      <c r="AD53" s="92">
        <v>56034449.82</v>
      </c>
      <c r="AE53" s="134">
        <v>42025837.359999999</v>
      </c>
      <c r="AF53" s="187">
        <f t="shared" si="3"/>
        <v>0.23324846911283395</v>
      </c>
      <c r="AG53" s="95">
        <v>1</v>
      </c>
      <c r="AH53" s="97">
        <v>71140.399999999994</v>
      </c>
      <c r="AI53" s="116">
        <v>194</v>
      </c>
      <c r="AJ53" s="115">
        <v>152165767.88999999</v>
      </c>
      <c r="AK53" s="115">
        <v>114124325.39999999</v>
      </c>
      <c r="AL53" s="92">
        <v>15516958.800000003</v>
      </c>
      <c r="AM53" s="92">
        <v>11637719.039999999</v>
      </c>
      <c r="AN53" s="187">
        <f t="shared" si="4"/>
        <v>0.63340378152607912</v>
      </c>
      <c r="AO53" s="94">
        <v>189</v>
      </c>
      <c r="AP53" s="115">
        <v>144540709.04999998</v>
      </c>
      <c r="AQ53" s="115">
        <v>108405531.25</v>
      </c>
      <c r="AR53" s="187">
        <f t="shared" si="5"/>
        <v>0.60166378395247067</v>
      </c>
    </row>
    <row r="54" spans="1:44" s="77" customFormat="1" ht="26.25" thickBot="1" x14ac:dyDescent="0.25">
      <c r="A54" s="158" t="s">
        <v>183</v>
      </c>
      <c r="B54" s="129">
        <f>SUM(B55:B57)</f>
        <v>1194941.6159999999</v>
      </c>
      <c r="C54" s="139">
        <v>10</v>
      </c>
      <c r="D54" s="238">
        <v>3660935.08</v>
      </c>
      <c r="E54" s="238">
        <v>2745701.3000000003</v>
      </c>
      <c r="F54" s="236">
        <f t="shared" si="0"/>
        <v>3.0636936825874179</v>
      </c>
      <c r="G54" s="237">
        <v>1</v>
      </c>
      <c r="H54" s="238">
        <v>1129660.8400000001</v>
      </c>
      <c r="I54" s="238">
        <v>847245.63</v>
      </c>
      <c r="J54" s="236">
        <f t="shared" si="1"/>
        <v>0.94536906646659147</v>
      </c>
      <c r="K54" s="237">
        <v>9</v>
      </c>
      <c r="L54" s="238">
        <v>2531274.2400000002</v>
      </c>
      <c r="M54" s="238">
        <v>1898455.67</v>
      </c>
      <c r="N54" s="237">
        <v>1</v>
      </c>
      <c r="O54" s="238">
        <v>1127820.8400000001</v>
      </c>
      <c r="P54" s="238">
        <v>845865.63</v>
      </c>
      <c r="Q54" s="236">
        <f t="shared" si="8"/>
        <v>0.9438292422815745</v>
      </c>
      <c r="R54" s="237">
        <v>0</v>
      </c>
      <c r="S54" s="238">
        <v>0</v>
      </c>
      <c r="T54" s="238">
        <v>0</v>
      </c>
      <c r="U54" s="237">
        <v>0</v>
      </c>
      <c r="V54" s="238">
        <v>0</v>
      </c>
      <c r="W54" s="238">
        <v>0</v>
      </c>
      <c r="X54" s="139">
        <v>1</v>
      </c>
      <c r="Y54" s="140">
        <v>1127820.8400000001</v>
      </c>
      <c r="Z54" s="140">
        <v>845865.63</v>
      </c>
      <c r="AA54" s="188">
        <f t="shared" si="2"/>
        <v>0.9438292422815745</v>
      </c>
      <c r="AB54" s="139">
        <v>0</v>
      </c>
      <c r="AC54" s="139">
        <v>0</v>
      </c>
      <c r="AD54" s="140">
        <v>0</v>
      </c>
      <c r="AE54" s="140">
        <v>0</v>
      </c>
      <c r="AF54" s="188">
        <f t="shared" si="3"/>
        <v>0</v>
      </c>
      <c r="AG54" s="139">
        <v>0</v>
      </c>
      <c r="AH54" s="140">
        <v>0</v>
      </c>
      <c r="AI54" s="139">
        <v>0</v>
      </c>
      <c r="AJ54" s="140">
        <v>0</v>
      </c>
      <c r="AK54" s="140">
        <v>0</v>
      </c>
      <c r="AL54" s="140">
        <v>0</v>
      </c>
      <c r="AM54" s="140">
        <v>0</v>
      </c>
      <c r="AN54" s="188">
        <f t="shared" si="4"/>
        <v>0</v>
      </c>
      <c r="AO54" s="139">
        <v>0</v>
      </c>
      <c r="AP54" s="140">
        <v>0</v>
      </c>
      <c r="AQ54" s="140">
        <v>0</v>
      </c>
      <c r="AR54" s="188">
        <f t="shared" si="5"/>
        <v>0</v>
      </c>
    </row>
    <row r="55" spans="1:44" x14ac:dyDescent="0.2">
      <c r="A55" s="159" t="s">
        <v>59</v>
      </c>
      <c r="B55" s="168">
        <v>1194941.6159999999</v>
      </c>
      <c r="C55" s="133">
        <v>4</v>
      </c>
      <c r="D55" s="134">
        <v>3030195.58</v>
      </c>
      <c r="E55" s="134">
        <v>2272646.6800000002</v>
      </c>
      <c r="F55" s="187">
        <f t="shared" si="0"/>
        <v>2.5358524127257445</v>
      </c>
      <c r="G55" s="149">
        <v>1</v>
      </c>
      <c r="H55" s="148">
        <v>1129660.8400000001</v>
      </c>
      <c r="I55" s="148">
        <v>847245.63</v>
      </c>
      <c r="J55" s="202">
        <f t="shared" si="1"/>
        <v>0.94536906646659147</v>
      </c>
      <c r="K55" s="149">
        <v>3</v>
      </c>
      <c r="L55" s="148">
        <v>1900534.74</v>
      </c>
      <c r="M55" s="150">
        <v>1425401.05</v>
      </c>
      <c r="N55" s="149">
        <v>1</v>
      </c>
      <c r="O55" s="148">
        <v>1127820.8400000001</v>
      </c>
      <c r="P55" s="148">
        <v>845865.63</v>
      </c>
      <c r="Q55" s="202">
        <f t="shared" si="8"/>
        <v>0.9438292422815745</v>
      </c>
      <c r="R55" s="149">
        <v>0</v>
      </c>
      <c r="S55" s="148">
        <v>0</v>
      </c>
      <c r="T55" s="150">
        <v>0</v>
      </c>
      <c r="U55" s="149">
        <v>0</v>
      </c>
      <c r="V55" s="148">
        <v>0</v>
      </c>
      <c r="W55" s="150">
        <v>0</v>
      </c>
      <c r="X55" s="149">
        <v>1</v>
      </c>
      <c r="Y55" s="148">
        <v>1127820.8400000001</v>
      </c>
      <c r="Z55" s="148">
        <v>845865.63</v>
      </c>
      <c r="AA55" s="202">
        <f t="shared" si="2"/>
        <v>0.9438292422815745</v>
      </c>
      <c r="AB55" s="136">
        <v>0</v>
      </c>
      <c r="AC55" s="138">
        <v>0</v>
      </c>
      <c r="AD55" s="134">
        <v>0</v>
      </c>
      <c r="AE55" s="134">
        <v>0</v>
      </c>
      <c r="AF55" s="187">
        <f t="shared" si="3"/>
        <v>0</v>
      </c>
      <c r="AG55" s="138">
        <v>0</v>
      </c>
      <c r="AH55" s="137">
        <v>0</v>
      </c>
      <c r="AI55" s="152">
        <v>0</v>
      </c>
      <c r="AJ55" s="134">
        <v>0</v>
      </c>
      <c r="AK55" s="134">
        <v>0</v>
      </c>
      <c r="AL55" s="134">
        <v>0</v>
      </c>
      <c r="AM55" s="134">
        <v>0</v>
      </c>
      <c r="AN55" s="187">
        <f t="shared" si="4"/>
        <v>0</v>
      </c>
      <c r="AO55" s="136">
        <v>0</v>
      </c>
      <c r="AP55" s="134">
        <v>0</v>
      </c>
      <c r="AQ55" s="134">
        <v>0</v>
      </c>
      <c r="AR55" s="187">
        <f t="shared" si="5"/>
        <v>0</v>
      </c>
    </row>
    <row r="56" spans="1:44" ht="38.25" x14ac:dyDescent="0.2">
      <c r="A56" s="160" t="s">
        <v>60</v>
      </c>
      <c r="B56" s="169">
        <v>0</v>
      </c>
      <c r="C56" s="70">
        <v>3</v>
      </c>
      <c r="D56" s="71">
        <v>421000</v>
      </c>
      <c r="E56" s="71">
        <v>315750</v>
      </c>
      <c r="F56" s="187">
        <v>0</v>
      </c>
      <c r="G56" s="111">
        <v>0</v>
      </c>
      <c r="H56" s="110">
        <v>0</v>
      </c>
      <c r="I56" s="110">
        <v>0</v>
      </c>
      <c r="J56" s="202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202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202">
        <v>0</v>
      </c>
      <c r="AB56" s="73">
        <v>0</v>
      </c>
      <c r="AC56" s="74">
        <v>0</v>
      </c>
      <c r="AD56" s="71">
        <v>0</v>
      </c>
      <c r="AE56" s="71">
        <v>0</v>
      </c>
      <c r="AF56" s="187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7">
        <v>0</v>
      </c>
      <c r="AO56" s="73">
        <v>0</v>
      </c>
      <c r="AP56" s="71">
        <v>0</v>
      </c>
      <c r="AQ56" s="71">
        <v>0</v>
      </c>
      <c r="AR56" s="187">
        <v>0</v>
      </c>
    </row>
    <row r="57" spans="1:44" ht="26.25" thickBot="1" x14ac:dyDescent="0.25">
      <c r="A57" s="162" t="s">
        <v>61</v>
      </c>
      <c r="B57" s="171">
        <v>0</v>
      </c>
      <c r="C57" s="96">
        <v>3</v>
      </c>
      <c r="D57" s="92">
        <v>209739.5</v>
      </c>
      <c r="E57" s="92">
        <v>157304.62</v>
      </c>
      <c r="F57" s="187">
        <v>0</v>
      </c>
      <c r="G57" s="116">
        <v>0</v>
      </c>
      <c r="H57" s="115">
        <v>0</v>
      </c>
      <c r="I57" s="115">
        <v>0</v>
      </c>
      <c r="J57" s="202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202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202">
        <v>0</v>
      </c>
      <c r="AB57" s="94">
        <v>0</v>
      </c>
      <c r="AC57" s="95">
        <v>0</v>
      </c>
      <c r="AD57" s="92">
        <v>0</v>
      </c>
      <c r="AE57" s="92">
        <v>0</v>
      </c>
      <c r="AF57" s="187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7">
        <v>0</v>
      </c>
      <c r="AO57" s="94">
        <v>0</v>
      </c>
      <c r="AP57" s="92">
        <v>0</v>
      </c>
      <c r="AQ57" s="92">
        <v>0</v>
      </c>
      <c r="AR57" s="187">
        <v>0</v>
      </c>
    </row>
    <row r="58" spans="1:44" ht="13.5" thickBot="1" x14ac:dyDescent="0.25">
      <c r="A58" s="158" t="s">
        <v>184</v>
      </c>
      <c r="B58" s="129">
        <f>B59</f>
        <v>190053142.41093335</v>
      </c>
      <c r="C58" s="139">
        <v>174</v>
      </c>
      <c r="D58" s="140">
        <v>171939315.19</v>
      </c>
      <c r="E58" s="140">
        <v>128954486.42999999</v>
      </c>
      <c r="F58" s="188">
        <f t="shared" si="0"/>
        <v>0.90469072496698011</v>
      </c>
      <c r="G58" s="237">
        <v>174</v>
      </c>
      <c r="H58" s="238">
        <v>171939315.19000003</v>
      </c>
      <c r="I58" s="238">
        <v>128954486.42999996</v>
      </c>
      <c r="J58" s="236">
        <f t="shared" si="1"/>
        <v>0.90469072496698022</v>
      </c>
      <c r="K58" s="237">
        <v>2</v>
      </c>
      <c r="L58" s="238">
        <v>925216.37999999989</v>
      </c>
      <c r="M58" s="238">
        <v>693912.28</v>
      </c>
      <c r="N58" s="237">
        <v>147</v>
      </c>
      <c r="O58" s="238">
        <v>147850335.31000003</v>
      </c>
      <c r="P58" s="238">
        <v>110887750.98000005</v>
      </c>
      <c r="Q58" s="236">
        <f t="shared" si="8"/>
        <v>0.77794207154079931</v>
      </c>
      <c r="R58" s="237">
        <v>0</v>
      </c>
      <c r="S58" s="238">
        <v>0</v>
      </c>
      <c r="T58" s="238">
        <v>0</v>
      </c>
      <c r="U58" s="237">
        <v>9</v>
      </c>
      <c r="V58" s="238">
        <v>528204.84</v>
      </c>
      <c r="W58" s="238">
        <v>396153.63</v>
      </c>
      <c r="X58" s="237">
        <v>147</v>
      </c>
      <c r="Y58" s="238">
        <v>147322130.47000003</v>
      </c>
      <c r="Z58" s="140">
        <v>110491597.35000005</v>
      </c>
      <c r="AA58" s="188">
        <f t="shared" si="2"/>
        <v>0.77516282341419951</v>
      </c>
      <c r="AB58" s="139">
        <v>141</v>
      </c>
      <c r="AC58" s="139">
        <v>208</v>
      </c>
      <c r="AD58" s="140">
        <v>139904884.59</v>
      </c>
      <c r="AE58" s="140">
        <v>104928663.44</v>
      </c>
      <c r="AF58" s="188">
        <f t="shared" si="3"/>
        <v>0.73613560299622582</v>
      </c>
      <c r="AG58" s="139">
        <v>0</v>
      </c>
      <c r="AH58" s="139">
        <v>0</v>
      </c>
      <c r="AI58" s="139">
        <v>138</v>
      </c>
      <c r="AJ58" s="140">
        <v>136473884.12</v>
      </c>
      <c r="AK58" s="140">
        <v>102355412.28</v>
      </c>
      <c r="AL58" s="139">
        <v>0</v>
      </c>
      <c r="AM58" s="139">
        <v>0</v>
      </c>
      <c r="AN58" s="188">
        <f t="shared" si="4"/>
        <v>0.71808275511128283</v>
      </c>
      <c r="AO58" s="139">
        <v>138</v>
      </c>
      <c r="AP58" s="140">
        <v>136473884.12</v>
      </c>
      <c r="AQ58" s="140">
        <v>102355412.28</v>
      </c>
      <c r="AR58" s="188">
        <f t="shared" si="5"/>
        <v>0.71808275511128283</v>
      </c>
    </row>
    <row r="59" spans="1:44" ht="13.5" thickBot="1" x14ac:dyDescent="0.25">
      <c r="A59" s="166" t="s">
        <v>62</v>
      </c>
      <c r="B59" s="172">
        <v>190053142.41093335</v>
      </c>
      <c r="C59" s="153">
        <v>174</v>
      </c>
      <c r="D59" s="154">
        <v>171939315.19</v>
      </c>
      <c r="E59" s="206">
        <v>128954486.42999999</v>
      </c>
      <c r="F59" s="202">
        <f t="shared" si="0"/>
        <v>0.90469072496698011</v>
      </c>
      <c r="G59" s="246">
        <v>174</v>
      </c>
      <c r="H59" s="206">
        <v>171939315.19000003</v>
      </c>
      <c r="I59" s="206">
        <v>128954486.42999996</v>
      </c>
      <c r="J59" s="202">
        <f t="shared" si="1"/>
        <v>0.90469072496698022</v>
      </c>
      <c r="K59" s="246">
        <v>2</v>
      </c>
      <c r="L59" s="206">
        <v>925216.37999999989</v>
      </c>
      <c r="M59" s="247">
        <v>693912.28</v>
      </c>
      <c r="N59" s="246">
        <v>147</v>
      </c>
      <c r="O59" s="206">
        <v>147850335.31000003</v>
      </c>
      <c r="P59" s="206">
        <v>110887750.98000005</v>
      </c>
      <c r="Q59" s="202">
        <f t="shared" si="8"/>
        <v>0.77794207154079931</v>
      </c>
      <c r="R59" s="246">
        <v>0</v>
      </c>
      <c r="S59" s="206">
        <v>0</v>
      </c>
      <c r="T59" s="247">
        <v>0</v>
      </c>
      <c r="U59" s="246">
        <v>9</v>
      </c>
      <c r="V59" s="206">
        <v>528204.84</v>
      </c>
      <c r="W59" s="247">
        <v>396153.63</v>
      </c>
      <c r="X59" s="155">
        <v>147</v>
      </c>
      <c r="Y59" s="154">
        <v>147322130.47000003</v>
      </c>
      <c r="Z59" s="154">
        <v>110491597.35000005</v>
      </c>
      <c r="AA59" s="187">
        <f t="shared" si="2"/>
        <v>0.77516282341419951</v>
      </c>
      <c r="AB59" s="155">
        <v>141</v>
      </c>
      <c r="AC59" s="157">
        <v>208</v>
      </c>
      <c r="AD59" s="154">
        <v>139904884.59</v>
      </c>
      <c r="AE59" s="154">
        <v>104928663.44</v>
      </c>
      <c r="AF59" s="187">
        <f t="shared" si="3"/>
        <v>0.73613560299622582</v>
      </c>
      <c r="AG59" s="157">
        <v>0</v>
      </c>
      <c r="AH59" s="156">
        <v>0</v>
      </c>
      <c r="AI59" s="155">
        <v>138</v>
      </c>
      <c r="AJ59" s="206">
        <v>136473884.12</v>
      </c>
      <c r="AK59" s="206">
        <v>102355412.28</v>
      </c>
      <c r="AL59" s="154">
        <v>0</v>
      </c>
      <c r="AM59" s="154">
        <v>0</v>
      </c>
      <c r="AN59" s="187">
        <f t="shared" si="4"/>
        <v>0.71808275511128283</v>
      </c>
      <c r="AO59" s="155">
        <v>138</v>
      </c>
      <c r="AP59" s="154">
        <v>136473884.12</v>
      </c>
      <c r="AQ59" s="154">
        <v>102355412.28</v>
      </c>
      <c r="AR59" s="187">
        <f t="shared" si="5"/>
        <v>0.71808275511128283</v>
      </c>
    </row>
    <row r="60" spans="1:44" ht="13.5" thickBot="1" x14ac:dyDescent="0.25">
      <c r="A60" s="167" t="s">
        <v>63</v>
      </c>
      <c r="B60" s="129">
        <f>SUM(B6+B28+B40+B45+B49+B54+B58)</f>
        <v>3206123267.1939754</v>
      </c>
      <c r="C60" s="130">
        <f>SUM(C6+C28+C40+C45+C49+C54+C58)</f>
        <v>14129</v>
      </c>
      <c r="D60" s="131">
        <f>SUM(D6+D28+D40+D45+D49+D54+D58)</f>
        <v>4579366713.5899992</v>
      </c>
      <c r="E60" s="131">
        <f>SUM(E6+E28+E40+E45+E49+E54+E58)</f>
        <v>3437504011.1925006</v>
      </c>
      <c r="F60" s="188">
        <f t="shared" si="0"/>
        <v>1.4283189796373292</v>
      </c>
      <c r="G60" s="237">
        <f>SUM(G6+G28+G40+G45+G49+G54+G58)</f>
        <v>12347</v>
      </c>
      <c r="H60" s="240">
        <f>SUM(H6+H28+H40+H45+H49+H54+H58)</f>
        <v>3110240606.4200001</v>
      </c>
      <c r="I60" s="240">
        <f>SUM(I6+I28+I40+I45+I49+I54+I58)</f>
        <v>2335302364.9695001</v>
      </c>
      <c r="J60" s="236">
        <f t="shared" si="1"/>
        <v>0.97009389446903815</v>
      </c>
      <c r="K60" s="237">
        <f t="shared" ref="K60:Z60" si="13">SUM(K6+K28+K40+K45+K49+K54+K58)</f>
        <v>2430</v>
      </c>
      <c r="L60" s="240">
        <f t="shared" si="13"/>
        <v>1230411236.3900001</v>
      </c>
      <c r="M60" s="240">
        <f t="shared" si="13"/>
        <v>933247835.83599997</v>
      </c>
      <c r="N60" s="237">
        <f t="shared" si="13"/>
        <v>10842</v>
      </c>
      <c r="O60" s="240">
        <f t="shared" si="13"/>
        <v>2845761256.0999999</v>
      </c>
      <c r="P60" s="240">
        <f t="shared" si="13"/>
        <v>2122493022.9900012</v>
      </c>
      <c r="Q60" s="236">
        <f t="shared" si="8"/>
        <v>0.88760194756661137</v>
      </c>
      <c r="R60" s="237">
        <f t="shared" si="13"/>
        <v>336</v>
      </c>
      <c r="S60" s="240">
        <f t="shared" si="13"/>
        <v>272009580.80000007</v>
      </c>
      <c r="T60" s="240">
        <f t="shared" si="13"/>
        <v>206026183.23999998</v>
      </c>
      <c r="U60" s="237">
        <f t="shared" si="13"/>
        <v>595</v>
      </c>
      <c r="V60" s="240">
        <f t="shared" si="13"/>
        <v>17735583.651999999</v>
      </c>
      <c r="W60" s="240">
        <f t="shared" si="13"/>
        <v>13953592.862500001</v>
      </c>
      <c r="X60" s="130">
        <f t="shared" si="13"/>
        <v>10506</v>
      </c>
      <c r="Y60" s="132">
        <f t="shared" si="13"/>
        <v>2556016091.6479998</v>
      </c>
      <c r="Z60" s="132">
        <f t="shared" si="13"/>
        <v>1902513246.8875012</v>
      </c>
      <c r="AA60" s="188">
        <f t="shared" si="2"/>
        <v>0.7972295132261229</v>
      </c>
      <c r="AB60" s="130">
        <f t="shared" ref="AB60:AE60" si="14">SUM(AB6+AB28+AB40+AB45+AB49+AB54+AB58)</f>
        <v>7856</v>
      </c>
      <c r="AC60" s="130">
        <f t="shared" si="14"/>
        <v>8481</v>
      </c>
      <c r="AD60" s="132">
        <f t="shared" si="14"/>
        <v>1499453341.1699998</v>
      </c>
      <c r="AE60" s="205">
        <f t="shared" si="14"/>
        <v>1108207066.7909999</v>
      </c>
      <c r="AF60" s="188">
        <f t="shared" si="3"/>
        <v>0.46768424549138854</v>
      </c>
      <c r="AG60" s="130">
        <f t="shared" ref="AG60:AM60" si="15">SUM(AG6+AG28+AG40+AG45+AG49+AG54+AG58)</f>
        <v>86</v>
      </c>
      <c r="AH60" s="132">
        <f t="shared" si="15"/>
        <v>16521804.959999999</v>
      </c>
      <c r="AI60" s="130">
        <f t="shared" si="15"/>
        <v>9881</v>
      </c>
      <c r="AJ60" s="131">
        <f t="shared" si="15"/>
        <v>2013890410.2400002</v>
      </c>
      <c r="AK60" s="131">
        <f t="shared" si="15"/>
        <v>1493346066.5900002</v>
      </c>
      <c r="AL60" s="131">
        <f t="shared" si="15"/>
        <v>783892750.38999987</v>
      </c>
      <c r="AM60" s="131">
        <f t="shared" si="15"/>
        <v>603196618.23000002</v>
      </c>
      <c r="AN60" s="188">
        <f t="shared" si="4"/>
        <v>0.62813879642331194</v>
      </c>
      <c r="AO60" s="130">
        <f>SUM(AO6+AO28+AO40+AO45+AO49+AO54+AO58)</f>
        <v>9157</v>
      </c>
      <c r="AP60" s="132">
        <f>SUM(AP6+AP28+AP40+AP45+AP49+AP54+AP58)</f>
        <v>1694542464.3499999</v>
      </c>
      <c r="AQ60" s="132">
        <f>SUM(AQ6+AQ28+AQ40+AQ45+AQ49+AQ54+AQ58)</f>
        <v>1248206179.5400002</v>
      </c>
      <c r="AR60" s="188">
        <f t="shared" si="5"/>
        <v>0.52853316080796764</v>
      </c>
    </row>
    <row r="61" spans="1:44" ht="21" hidden="1" customHeight="1" x14ac:dyDescent="0.2">
      <c r="A61" s="57" t="s">
        <v>168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14"/>
      <c r="AE61" s="76"/>
      <c r="AF61" s="76"/>
      <c r="AG61" s="76"/>
      <c r="AH61" s="58"/>
      <c r="AJ61" s="207"/>
      <c r="AK61" s="207"/>
      <c r="AL61" s="207"/>
      <c r="AM61" s="207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167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15"/>
      <c r="AE62" s="216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220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219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15"/>
      <c r="AE64" s="216"/>
      <c r="AF64" s="76"/>
      <c r="AG64" s="76"/>
      <c r="AH64" s="76"/>
      <c r="AJ64" s="75"/>
      <c r="AK64" s="75"/>
      <c r="AL64" s="75"/>
      <c r="AM64" s="75"/>
      <c r="AN64" s="75"/>
      <c r="AO64" s="75"/>
      <c r="AP64" s="213"/>
      <c r="AQ64" s="81"/>
      <c r="AR64" s="75"/>
    </row>
    <row r="65" spans="1:44" ht="12.75" customHeight="1" x14ac:dyDescent="0.2">
      <c r="A65" s="57" t="s">
        <v>217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F67" s="82"/>
      <c r="G67" s="60"/>
      <c r="H67" s="60"/>
      <c r="I67" s="60"/>
      <c r="J67" s="60"/>
      <c r="X67" s="81"/>
      <c r="Y67" s="83"/>
      <c r="Z67" s="83"/>
      <c r="AB67" s="76"/>
      <c r="AC67" s="76"/>
      <c r="AD67" s="76"/>
      <c r="AE67" s="76"/>
      <c r="AF67" s="76"/>
      <c r="AG67" s="76"/>
      <c r="AH67" s="76"/>
      <c r="AJ67" s="75"/>
      <c r="AK67" s="75"/>
      <c r="AL67" s="75"/>
      <c r="AM67" s="75"/>
      <c r="AN67" s="75"/>
      <c r="AO67" s="75"/>
      <c r="AP67" s="81"/>
      <c r="AQ67" s="81"/>
      <c r="AR67" s="75"/>
    </row>
    <row r="68" spans="1:44" x14ac:dyDescent="0.2">
      <c r="B68" s="78"/>
      <c r="F68" s="82"/>
      <c r="G68" s="60"/>
      <c r="H68" s="60"/>
      <c r="I68" s="60"/>
      <c r="J68" s="60"/>
      <c r="O68" s="59"/>
      <c r="P68" s="59"/>
      <c r="X68" s="81"/>
      <c r="Y68" s="83"/>
      <c r="Z68" s="83"/>
      <c r="AB68" s="76"/>
      <c r="AC68" s="76"/>
      <c r="AD68" s="76"/>
      <c r="AE68" s="76"/>
      <c r="AF68" s="76"/>
      <c r="AG68" s="76"/>
      <c r="AH68" s="76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F69" s="82"/>
      <c r="G69" s="60"/>
      <c r="H69" s="60"/>
      <c r="I69" s="60"/>
      <c r="J69" s="60"/>
      <c r="X69" s="81"/>
      <c r="Y69" s="83"/>
      <c r="Z69" s="83"/>
      <c r="AB69" s="76"/>
      <c r="AC69" s="76"/>
      <c r="AD69" s="76"/>
      <c r="AE69" s="76"/>
      <c r="AF69" s="76"/>
      <c r="AG69" s="76"/>
      <c r="AH69" s="76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F70" s="82"/>
      <c r="G70" s="60"/>
      <c r="H70" s="60"/>
      <c r="I70" s="60"/>
      <c r="J70" s="60"/>
      <c r="X70" s="81"/>
      <c r="Y70" s="83"/>
      <c r="Z70" s="83"/>
      <c r="AB70" s="76"/>
      <c r="AC70" s="76"/>
      <c r="AD70" s="76"/>
      <c r="AE70" s="76"/>
      <c r="AF70" s="76"/>
      <c r="AG70" s="76"/>
      <c r="AH70" s="76"/>
      <c r="AJ70" s="75"/>
      <c r="AK70" s="75"/>
      <c r="AL70" s="75"/>
      <c r="AM70" s="75"/>
      <c r="AN70" s="75"/>
      <c r="AO70" s="75"/>
      <c r="AP70" s="81"/>
      <c r="AQ70" s="81"/>
      <c r="AR70" s="75"/>
    </row>
    <row r="71" spans="1:44" x14ac:dyDescent="0.2">
      <c r="B71" s="78"/>
      <c r="F71" s="82"/>
      <c r="G71" s="60"/>
      <c r="H71" s="60"/>
      <c r="I71" s="60"/>
      <c r="J71" s="60"/>
      <c r="X71" s="81"/>
      <c r="Y71" s="83"/>
      <c r="Z71" s="83"/>
      <c r="AB71" s="76"/>
      <c r="AC71" s="76"/>
      <c r="AD71" s="76"/>
      <c r="AE71" s="76"/>
      <c r="AF71" s="76"/>
      <c r="AG71" s="76"/>
      <c r="AH71" s="76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ht="18" x14ac:dyDescent="0.25">
      <c r="B72" s="78"/>
      <c r="F72" s="82"/>
      <c r="G72" s="60"/>
      <c r="H72" s="60"/>
      <c r="I72" s="60"/>
      <c r="J72" s="60"/>
      <c r="P72" s="200"/>
      <c r="X72" s="81"/>
      <c r="Y72" s="83"/>
      <c r="Z72" s="83"/>
      <c r="AB72" s="76"/>
      <c r="AC72" s="76"/>
      <c r="AD72" s="76"/>
      <c r="AE72" s="76"/>
      <c r="AF72" s="76"/>
      <c r="AG72" s="76"/>
      <c r="AH72" s="76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</row>
    <row r="74" spans="1:44" x14ac:dyDescent="0.2">
      <c r="B74" s="78"/>
      <c r="X74" s="81"/>
      <c r="Y74" s="83"/>
      <c r="Z74" s="83"/>
    </row>
    <row r="75" spans="1:44" x14ac:dyDescent="0.2">
      <c r="B75" s="78"/>
      <c r="X75" s="81"/>
      <c r="Y75" s="83"/>
      <c r="Z75" s="83"/>
    </row>
    <row r="76" spans="1:44" x14ac:dyDescent="0.2">
      <c r="B76" s="78"/>
      <c r="P76" s="61"/>
      <c r="X76" s="81"/>
      <c r="Y76" s="83"/>
      <c r="Z76" s="83"/>
    </row>
    <row r="77" spans="1:44" x14ac:dyDescent="0.2">
      <c r="B77" s="78"/>
      <c r="X77" s="81"/>
      <c r="Y77" s="83"/>
      <c r="Z77" s="83"/>
    </row>
    <row r="78" spans="1:44" x14ac:dyDescent="0.2">
      <c r="B78" s="78"/>
      <c r="X78" s="81"/>
      <c r="Y78" s="83"/>
      <c r="Z78" s="83"/>
    </row>
    <row r="79" spans="1:44" x14ac:dyDescent="0.2">
      <c r="B79" s="78"/>
      <c r="X79" s="81"/>
      <c r="Y79" s="83"/>
      <c r="Z79" s="83"/>
    </row>
    <row r="80" spans="1:44" x14ac:dyDescent="0.2">
      <c r="B80" s="78"/>
      <c r="X80" s="81"/>
      <c r="Y80" s="83"/>
      <c r="Z80" s="83"/>
    </row>
    <row r="81" spans="2:44" x14ac:dyDescent="0.2">
      <c r="B81" s="78"/>
      <c r="X81" s="81"/>
      <c r="Y81" s="83"/>
      <c r="Z81" s="83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X109" s="81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X110" s="81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X111" s="81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X112" s="81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X113" s="81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X114" s="81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X115" s="81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X116" s="81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X117" s="81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X118" s="81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X119" s="81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X120" s="81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X121" s="81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X122" s="81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Y707" s="83"/>
      <c r="Z707" s="83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Y708" s="83"/>
      <c r="Z708" s="83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Y709" s="83"/>
      <c r="Z709" s="83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Y710" s="83"/>
      <c r="Z710" s="83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Y711" s="83"/>
      <c r="Z711" s="83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Y712" s="83"/>
      <c r="Z712" s="83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Y713" s="83"/>
      <c r="Z713" s="83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Y714" s="83"/>
      <c r="Z714" s="83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Y715" s="83"/>
      <c r="Z715" s="83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Y716" s="83"/>
      <c r="Z716" s="83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Y717" s="83"/>
      <c r="Z717" s="83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Y718" s="83"/>
      <c r="Z718" s="83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Y719" s="83"/>
      <c r="Z719" s="83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Y720" s="83"/>
      <c r="Z720" s="83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B1216" s="78"/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2:44" x14ac:dyDescent="0.2">
      <c r="B1217" s="78"/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2:44" x14ac:dyDescent="0.2">
      <c r="B1218" s="78"/>
      <c r="AJ1218" s="75"/>
      <c r="AK1218" s="75"/>
      <c r="AL1218" s="75"/>
      <c r="AM1218" s="75"/>
      <c r="AN1218" s="75"/>
      <c r="AO1218" s="75"/>
      <c r="AP1218" s="81"/>
      <c r="AQ1218" s="81"/>
      <c r="AR1218" s="75"/>
    </row>
    <row r="1219" spans="2:44" x14ac:dyDescent="0.2">
      <c r="B1219" s="78"/>
      <c r="AJ1219" s="75"/>
      <c r="AK1219" s="75"/>
      <c r="AL1219" s="75"/>
      <c r="AM1219" s="75"/>
      <c r="AN1219" s="75"/>
      <c r="AO1219" s="75"/>
      <c r="AP1219" s="81"/>
      <c r="AQ1219" s="81"/>
      <c r="AR1219" s="75"/>
    </row>
    <row r="1220" spans="2:44" x14ac:dyDescent="0.2">
      <c r="B1220" s="78"/>
      <c r="AJ1220" s="75"/>
      <c r="AK1220" s="75"/>
      <c r="AL1220" s="75"/>
      <c r="AM1220" s="75"/>
      <c r="AN1220" s="75"/>
      <c r="AO1220" s="75"/>
      <c r="AP1220" s="81"/>
      <c r="AQ1220" s="81"/>
      <c r="AR1220" s="75"/>
    </row>
    <row r="1221" spans="2:44" x14ac:dyDescent="0.2">
      <c r="B1221" s="78"/>
      <c r="AJ1221" s="75"/>
      <c r="AK1221" s="75"/>
      <c r="AL1221" s="75"/>
      <c r="AM1221" s="75"/>
      <c r="AN1221" s="75"/>
      <c r="AO1221" s="75"/>
      <c r="AP1221" s="81"/>
      <c r="AQ1221" s="81"/>
      <c r="AR1221" s="75"/>
    </row>
    <row r="1222" spans="2:44" x14ac:dyDescent="0.2">
      <c r="B1222" s="78"/>
      <c r="AJ1222" s="75"/>
      <c r="AK1222" s="75"/>
      <c r="AL1222" s="75"/>
      <c r="AM1222" s="75"/>
      <c r="AN1222" s="75"/>
      <c r="AO1222" s="75"/>
      <c r="AP1222" s="81"/>
      <c r="AQ1222" s="81"/>
      <c r="AR1222" s="75"/>
    </row>
    <row r="1223" spans="2:44" x14ac:dyDescent="0.2">
      <c r="B1223" s="78"/>
      <c r="AJ1223" s="75"/>
      <c r="AK1223" s="75"/>
      <c r="AL1223" s="75"/>
      <c r="AM1223" s="75"/>
      <c r="AN1223" s="75"/>
      <c r="AO1223" s="75"/>
      <c r="AP1223" s="81"/>
      <c r="AQ1223" s="81"/>
      <c r="AR1223" s="75"/>
    </row>
    <row r="1224" spans="2:44" x14ac:dyDescent="0.2">
      <c r="B1224" s="78"/>
      <c r="AJ1224" s="75"/>
      <c r="AK1224" s="75"/>
      <c r="AL1224" s="75"/>
      <c r="AM1224" s="75"/>
      <c r="AN1224" s="75"/>
      <c r="AO1224" s="75"/>
      <c r="AP1224" s="81"/>
      <c r="AQ1224" s="81"/>
      <c r="AR1224" s="75"/>
    </row>
    <row r="1225" spans="2:44" x14ac:dyDescent="0.2">
      <c r="B1225" s="78"/>
      <c r="AJ1225" s="75"/>
      <c r="AK1225" s="75"/>
      <c r="AL1225" s="75"/>
      <c r="AM1225" s="75"/>
      <c r="AN1225" s="75"/>
      <c r="AO1225" s="75"/>
      <c r="AP1225" s="81"/>
      <c r="AQ1225" s="81"/>
      <c r="AR1225" s="75"/>
    </row>
    <row r="1226" spans="2:44" x14ac:dyDescent="0.2">
      <c r="B1226" s="78"/>
      <c r="AJ1226" s="75"/>
      <c r="AK1226" s="75"/>
      <c r="AL1226" s="75"/>
      <c r="AM1226" s="75"/>
      <c r="AN1226" s="75"/>
      <c r="AO1226" s="75"/>
      <c r="AP1226" s="81"/>
      <c r="AQ1226" s="81"/>
      <c r="AR1226" s="75"/>
    </row>
    <row r="1227" spans="2:44" x14ac:dyDescent="0.2">
      <c r="B1227" s="78"/>
      <c r="AJ1227" s="75"/>
      <c r="AK1227" s="75"/>
      <c r="AL1227" s="75"/>
      <c r="AM1227" s="75"/>
      <c r="AN1227" s="75"/>
      <c r="AO1227" s="75"/>
      <c r="AP1227" s="81"/>
      <c r="AQ1227" s="81"/>
      <c r="AR1227" s="75"/>
    </row>
    <row r="1228" spans="2:44" x14ac:dyDescent="0.2">
      <c r="B1228" s="78"/>
      <c r="AJ1228" s="75"/>
      <c r="AK1228" s="75"/>
      <c r="AL1228" s="75"/>
      <c r="AM1228" s="75"/>
      <c r="AN1228" s="75"/>
      <c r="AO1228" s="75"/>
      <c r="AP1228" s="81"/>
      <c r="AQ1228" s="81"/>
      <c r="AR1228" s="75"/>
    </row>
    <row r="1229" spans="2:44" x14ac:dyDescent="0.2">
      <c r="B1229" s="78"/>
      <c r="AJ1229" s="75"/>
      <c r="AK1229" s="75"/>
      <c r="AL1229" s="75"/>
      <c r="AM1229" s="75"/>
      <c r="AN1229" s="75"/>
      <c r="AO1229" s="75"/>
      <c r="AP1229" s="81"/>
      <c r="AQ1229" s="81"/>
      <c r="AR1229" s="75"/>
    </row>
    <row r="1230" spans="2:44" x14ac:dyDescent="0.2">
      <c r="AJ1230" s="75"/>
      <c r="AK1230" s="75"/>
      <c r="AL1230" s="75"/>
      <c r="AM1230" s="75"/>
      <c r="AN1230" s="75"/>
      <c r="AO1230" s="75"/>
      <c r="AP1230" s="81"/>
      <c r="AQ1230" s="81"/>
      <c r="AR1230" s="75"/>
    </row>
    <row r="1231" spans="2:44" x14ac:dyDescent="0.2">
      <c r="AJ1231" s="75"/>
      <c r="AK1231" s="75"/>
      <c r="AL1231" s="75"/>
      <c r="AM1231" s="75"/>
      <c r="AN1231" s="75"/>
      <c r="AO1231" s="75"/>
      <c r="AP1231" s="81"/>
      <c r="AQ1231" s="81"/>
      <c r="AR1231" s="75"/>
    </row>
    <row r="1232" spans="2:44" x14ac:dyDescent="0.2">
      <c r="AJ1232" s="75"/>
      <c r="AK1232" s="75"/>
      <c r="AL1232" s="75"/>
      <c r="AM1232" s="75"/>
      <c r="AN1232" s="75"/>
      <c r="AO1232" s="75"/>
      <c r="AP1232" s="81"/>
      <c r="AQ1232" s="81"/>
      <c r="AR1232" s="75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A19" sqref="A19:XFD19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71" t="s">
        <v>65</v>
      </c>
      <c r="B1" s="271" t="s">
        <v>66</v>
      </c>
      <c r="C1" s="271"/>
      <c r="D1" s="271" t="s">
        <v>199</v>
      </c>
      <c r="E1" s="271" t="s">
        <v>67</v>
      </c>
      <c r="F1" s="280" t="s">
        <v>68</v>
      </c>
      <c r="G1" s="281"/>
      <c r="H1" s="282"/>
      <c r="I1" s="283" t="s">
        <v>200</v>
      </c>
      <c r="J1" s="284"/>
      <c r="K1" s="285"/>
      <c r="L1" s="273" t="s">
        <v>201</v>
      </c>
      <c r="M1" s="274"/>
      <c r="N1" s="275"/>
      <c r="O1" s="276" t="s">
        <v>69</v>
      </c>
    </row>
    <row r="2" spans="1:15" ht="30.75" customHeight="1" thickBot="1" x14ac:dyDescent="0.25">
      <c r="A2" s="272"/>
      <c r="B2" s="278"/>
      <c r="C2" s="272"/>
      <c r="D2" s="279"/>
      <c r="E2" s="272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77"/>
    </row>
    <row r="3" spans="1:15" x14ac:dyDescent="0.2">
      <c r="A3" s="14" t="s">
        <v>73</v>
      </c>
      <c r="B3" s="15" t="s">
        <v>74</v>
      </c>
      <c r="C3" s="1" t="s">
        <v>75</v>
      </c>
      <c r="D3" s="222">
        <v>1974320</v>
      </c>
      <c r="E3" s="222">
        <v>1480740</v>
      </c>
      <c r="F3" s="222">
        <f>'Dane - 31 grudnia 2021 r'!Z7</f>
        <v>6135577.9800000004</v>
      </c>
      <c r="G3" s="222">
        <f>F3/'Dane - 31 grudnia 2021 r'!$B$3</f>
        <v>1334982.1540469974</v>
      </c>
      <c r="H3" s="223">
        <f>G3/E3</f>
        <v>0.90156418685724526</v>
      </c>
      <c r="I3" s="222">
        <f>'Dane - 31 grudnia 2021 r'!AK7</f>
        <v>2107500</v>
      </c>
      <c r="J3" s="222">
        <f>I3/'Dane - 31 grudnia 2021 r'!$B$3</f>
        <v>458550.91383812012</v>
      </c>
      <c r="K3" s="223">
        <f>J3/E3</f>
        <v>0.30967686010921575</v>
      </c>
      <c r="L3" s="222">
        <f>'Dane - 31 grudnia 2021 r'!AQ7</f>
        <v>0</v>
      </c>
      <c r="M3" s="222">
        <f>L3/'Dane - 31 grudnia 2021 r'!$B$3</f>
        <v>0</v>
      </c>
      <c r="N3" s="223">
        <f>M3/E3</f>
        <v>0</v>
      </c>
      <c r="O3" s="224">
        <f>'Dane - 31 grudnia 2021 r'!X7</f>
        <v>1</v>
      </c>
    </row>
    <row r="4" spans="1:15" x14ac:dyDescent="0.2">
      <c r="A4" s="17" t="s">
        <v>73</v>
      </c>
      <c r="B4" s="18" t="s">
        <v>76</v>
      </c>
      <c r="C4" s="2" t="s">
        <v>77</v>
      </c>
      <c r="D4" s="225">
        <v>4794000</v>
      </c>
      <c r="E4" s="225">
        <v>3595500</v>
      </c>
      <c r="F4" s="225">
        <f>'Dane - 31 grudnia 2021 r'!Z8</f>
        <v>11555543.57</v>
      </c>
      <c r="G4" s="225">
        <f>F4/'Dane - 31 grudnia 2021 r'!$B$3</f>
        <v>2514261.003046127</v>
      </c>
      <c r="H4" s="226">
        <f t="shared" ref="H4:H56" si="0">G4/E4</f>
        <v>0.6992799340971011</v>
      </c>
      <c r="I4" s="225">
        <f>'Dane - 31 grudnia 2021 r'!AK8</f>
        <v>11624730.960000001</v>
      </c>
      <c r="J4" s="225">
        <f>I4/'Dane - 31 grudnia 2021 r'!$B$3</f>
        <v>2529314.8302872065</v>
      </c>
      <c r="K4" s="226">
        <f>J4/E4</f>
        <v>0.70346678634048299</v>
      </c>
      <c r="L4" s="225">
        <f>'Dane - 31 grudnia 2021 r'!AQ8</f>
        <v>10201259.309999999</v>
      </c>
      <c r="M4" s="225">
        <f>L4/'Dane - 31 grudnia 2021 r'!$B$3</f>
        <v>2219595.150130548</v>
      </c>
      <c r="N4" s="226">
        <f t="shared" ref="N4:N56" si="1">M4/E4</f>
        <v>0.61732586570172387</v>
      </c>
      <c r="O4" s="227">
        <f>'Dane - 31 grudnia 2021 r'!X8</f>
        <v>268</v>
      </c>
    </row>
    <row r="5" spans="1:15" x14ac:dyDescent="0.2">
      <c r="A5" s="17" t="s">
        <v>73</v>
      </c>
      <c r="B5" s="18" t="s">
        <v>78</v>
      </c>
      <c r="C5" s="2" t="s">
        <v>79</v>
      </c>
      <c r="D5" s="225">
        <v>2350000</v>
      </c>
      <c r="E5" s="225">
        <v>1762500</v>
      </c>
      <c r="F5" s="225">
        <f>'Dane - 31 grudnia 2021 r'!Z9</f>
        <v>3145888.14</v>
      </c>
      <c r="G5" s="225">
        <f>F5/'Dane - 31 grudnia 2021 r'!$B$3</f>
        <v>684483.92950391641</v>
      </c>
      <c r="H5" s="226">
        <f t="shared" si="0"/>
        <v>0.38835967631427881</v>
      </c>
      <c r="I5" s="225">
        <f>'Dane - 31 grudnia 2021 r'!AK9</f>
        <v>860483.86</v>
      </c>
      <c r="J5" s="225">
        <f>I5/'Dane - 31 grudnia 2021 r'!$B$3</f>
        <v>187224.51261966926</v>
      </c>
      <c r="K5" s="226">
        <f>J5/E5</f>
        <v>0.10622667382676269</v>
      </c>
      <c r="L5" s="225">
        <f>'Dane - 31 grudnia 2021 r'!AQ9</f>
        <v>0</v>
      </c>
      <c r="M5" s="225">
        <f>L5/'Dane - 31 grudnia 2021 r'!$B$3</f>
        <v>0</v>
      </c>
      <c r="N5" s="226">
        <f t="shared" si="1"/>
        <v>0</v>
      </c>
      <c r="O5" s="227">
        <f>'Dane - 31 grudnia 2021 r'!X9</f>
        <v>2</v>
      </c>
    </row>
    <row r="6" spans="1:15" x14ac:dyDescent="0.2">
      <c r="A6" s="37" t="s">
        <v>73</v>
      </c>
      <c r="B6" s="38" t="s">
        <v>80</v>
      </c>
      <c r="C6" s="39" t="s">
        <v>81</v>
      </c>
      <c r="D6" s="40">
        <v>25145602</v>
      </c>
      <c r="E6" s="40">
        <v>18859202</v>
      </c>
      <c r="F6" s="40">
        <f t="shared" ref="F6:M6" si="2">SUM(F7:F9)</f>
        <v>113149033.84999999</v>
      </c>
      <c r="G6" s="40">
        <f t="shared" si="2"/>
        <v>24619023.901218452</v>
      </c>
      <c r="H6" s="41">
        <f t="shared" si="0"/>
        <v>1.3054117507844951</v>
      </c>
      <c r="I6" s="40">
        <f t="shared" si="2"/>
        <v>105785497.68999998</v>
      </c>
      <c r="J6" s="40">
        <f t="shared" si="2"/>
        <v>23016861.986510005</v>
      </c>
      <c r="K6" s="41">
        <f>J6/E6</f>
        <v>1.2204578956474408</v>
      </c>
      <c r="L6" s="40">
        <f t="shared" si="2"/>
        <v>93178498.339999989</v>
      </c>
      <c r="M6" s="40">
        <f t="shared" si="2"/>
        <v>20273824.704090513</v>
      </c>
      <c r="N6" s="41">
        <f t="shared" si="1"/>
        <v>1.0750096798417299</v>
      </c>
      <c r="O6" s="42">
        <f>SUM(O7:O9)</f>
        <v>43</v>
      </c>
    </row>
    <row r="7" spans="1:15" x14ac:dyDescent="0.2">
      <c r="A7" s="17" t="s">
        <v>73</v>
      </c>
      <c r="B7" s="18" t="s">
        <v>82</v>
      </c>
      <c r="C7" s="2" t="s">
        <v>83</v>
      </c>
      <c r="D7" s="225">
        <v>7050000</v>
      </c>
      <c r="E7" s="225">
        <v>5287500</v>
      </c>
      <c r="F7" s="225">
        <f>'Dane - 31 grudnia 2021 r'!Z11</f>
        <v>62279533.090000004</v>
      </c>
      <c r="G7" s="225">
        <f>F7/'Dane - 31 grudnia 2021 r'!$B$3</f>
        <v>13550812.247606615</v>
      </c>
      <c r="H7" s="226">
        <f t="shared" si="0"/>
        <v>2.5628013707057429</v>
      </c>
      <c r="I7" s="225">
        <f>'Dane - 31 grudnia 2021 r'!AK11</f>
        <v>62890470.069999993</v>
      </c>
      <c r="J7" s="225">
        <f>I7/'Dane - 31 grudnia 2021 r'!$B$3</f>
        <v>13683740.224107917</v>
      </c>
      <c r="K7" s="226">
        <f>J7/E7</f>
        <v>2.5879414135428687</v>
      </c>
      <c r="L7" s="225">
        <f>'Dane - 31 grudnia 2021 r'!AQ11</f>
        <v>60814461.489999995</v>
      </c>
      <c r="M7" s="225">
        <f>L7/'Dane - 31 grudnia 2021 r'!$B$3</f>
        <v>13232041.229329851</v>
      </c>
      <c r="N7" s="226">
        <f t="shared" si="1"/>
        <v>2.5025137076746762</v>
      </c>
      <c r="O7" s="227">
        <f>'Dane - 31 grudnia 2021 r'!X11</f>
        <v>14</v>
      </c>
    </row>
    <row r="8" spans="1:15" x14ac:dyDescent="0.2">
      <c r="A8" s="17" t="s">
        <v>73</v>
      </c>
      <c r="B8" s="18" t="s">
        <v>84</v>
      </c>
      <c r="C8" s="2" t="s">
        <v>81</v>
      </c>
      <c r="D8" s="225">
        <v>15875602</v>
      </c>
      <c r="E8" s="225">
        <v>11906702</v>
      </c>
      <c r="F8" s="225">
        <f>'Dane - 31 grudnia 2021 r'!Z12</f>
        <v>50263597.379999995</v>
      </c>
      <c r="G8" s="225">
        <f>F8/'Dane - 31 grudnia 2021 r'!$B$3</f>
        <v>10936378.890339425</v>
      </c>
      <c r="H8" s="226">
        <f t="shared" si="0"/>
        <v>0.91850613967994033</v>
      </c>
      <c r="I8" s="225">
        <f>'Dane - 31 grudnia 2021 r'!AK12</f>
        <v>42315134.269999996</v>
      </c>
      <c r="J8" s="225">
        <f>I8/'Dane - 31 grudnia 2021 r'!$B$3</f>
        <v>9206948.2745865956</v>
      </c>
      <c r="K8" s="226">
        <f t="shared" ref="K8:K56" si="3">J8/E8</f>
        <v>0.77325763881439169</v>
      </c>
      <c r="L8" s="225">
        <f>'Dane - 31 grudnia 2021 r'!AQ12</f>
        <v>31784143.5</v>
      </c>
      <c r="M8" s="225">
        <f>L8/'Dane - 31 grudnia 2021 r'!$B$3</f>
        <v>6915609.98694517</v>
      </c>
      <c r="N8" s="226">
        <f t="shared" si="1"/>
        <v>0.58081658438627004</v>
      </c>
      <c r="O8" s="227">
        <f>'Dane - 31 grudnia 2021 r'!X12</f>
        <v>14</v>
      </c>
    </row>
    <row r="9" spans="1:15" ht="21" x14ac:dyDescent="0.2">
      <c r="A9" s="17" t="s">
        <v>73</v>
      </c>
      <c r="B9" s="18" t="s">
        <v>85</v>
      </c>
      <c r="C9" s="2" t="s">
        <v>86</v>
      </c>
      <c r="D9" s="225">
        <v>2220000</v>
      </c>
      <c r="E9" s="225">
        <v>1665000</v>
      </c>
      <c r="F9" s="225">
        <f>'Dane - 31 grudnia 2021 r'!Z13</f>
        <v>605903.38</v>
      </c>
      <c r="G9" s="225">
        <f>F9/'Dane - 31 grudnia 2021 r'!$B$3</f>
        <v>131832.76327241078</v>
      </c>
      <c r="H9" s="226">
        <f t="shared" si="0"/>
        <v>7.9178836800246719E-2</v>
      </c>
      <c r="I9" s="225">
        <f>'Dane - 31 grudnia 2021 r'!AK13</f>
        <v>579893.35</v>
      </c>
      <c r="J9" s="225">
        <f>I9/'Dane - 31 grudnia 2021 r'!$B$3</f>
        <v>126173.48781549172</v>
      </c>
      <c r="K9" s="226">
        <f t="shared" si="3"/>
        <v>7.5779872561856892E-2</v>
      </c>
      <c r="L9" s="225">
        <f>'Dane - 31 grudnia 2021 r'!AQ13</f>
        <v>579893.35</v>
      </c>
      <c r="M9" s="225">
        <f>L9/'Dane - 31 grudnia 2021 r'!$B$3</f>
        <v>126173.48781549172</v>
      </c>
      <c r="N9" s="226">
        <f t="shared" si="1"/>
        <v>7.5779872561856892E-2</v>
      </c>
      <c r="O9" s="227">
        <f>'Dane - 31 grudnia 2021 r'!X13</f>
        <v>15</v>
      </c>
    </row>
    <row r="10" spans="1:15" x14ac:dyDescent="0.2">
      <c r="A10" s="17" t="s">
        <v>73</v>
      </c>
      <c r="B10" s="18" t="s">
        <v>87</v>
      </c>
      <c r="C10" s="2" t="s">
        <v>88</v>
      </c>
      <c r="D10" s="225">
        <v>7520000</v>
      </c>
      <c r="E10" s="225">
        <v>5640000</v>
      </c>
      <c r="F10" s="225">
        <f>'Dane - 31 grudnia 2021 r'!Z14</f>
        <v>18686766.060000002</v>
      </c>
      <c r="G10" s="225">
        <f>F10/'Dane - 31 grudnia 2021 r'!$B$3</f>
        <v>4065875.9921671022</v>
      </c>
      <c r="H10" s="226">
        <f t="shared" si="0"/>
        <v>0.72089999861118836</v>
      </c>
      <c r="I10" s="225">
        <f>'Dane - 31 grudnia 2021 r'!AK14</f>
        <v>16485607.99</v>
      </c>
      <c r="J10" s="225">
        <f>I10/'Dane - 31 grudnia 2021 r'!$B$3</f>
        <v>3586946.908181027</v>
      </c>
      <c r="K10" s="226">
        <f t="shared" si="3"/>
        <v>0.63598349435833812</v>
      </c>
      <c r="L10" s="225">
        <f>'Dane - 31 grudnia 2021 r'!AQ14</f>
        <v>10702582.419999998</v>
      </c>
      <c r="M10" s="225">
        <f>L10/'Dane - 31 grudnia 2021 r'!$B$3</f>
        <v>2328673.2854656219</v>
      </c>
      <c r="N10" s="226">
        <f t="shared" si="1"/>
        <v>0.4128853343024152</v>
      </c>
      <c r="O10" s="227">
        <f>'Dane - 31 grudnia 2021 r'!X14</f>
        <v>11</v>
      </c>
    </row>
    <row r="11" spans="1:15" x14ac:dyDescent="0.2">
      <c r="A11" s="17" t="s">
        <v>73</v>
      </c>
      <c r="B11" s="18" t="s">
        <v>89</v>
      </c>
      <c r="C11" s="2" t="s">
        <v>90</v>
      </c>
      <c r="D11" s="225">
        <v>14700474</v>
      </c>
      <c r="E11" s="225">
        <v>7350237</v>
      </c>
      <c r="F11" s="225">
        <f>'Dane - 31 grudnia 2021 r'!Z15</f>
        <v>27490381</v>
      </c>
      <c r="G11" s="225">
        <f>F11/'Dane - 31 grudnia 2021 r'!$B$3</f>
        <v>5981370.9747606609</v>
      </c>
      <c r="H11" s="226">
        <f t="shared" si="0"/>
        <v>0.81376572956227955</v>
      </c>
      <c r="I11" s="225">
        <f>'Dane - 31 grudnia 2021 r'!AK15</f>
        <v>26835697.870000001</v>
      </c>
      <c r="J11" s="225">
        <f>I11/'Dane - 31 grudnia 2021 r'!$B$3</f>
        <v>5838924.6888598781</v>
      </c>
      <c r="K11" s="226">
        <f t="shared" si="3"/>
        <v>0.79438590740133663</v>
      </c>
      <c r="L11" s="225">
        <f>'Dane - 31 grudnia 2021 r'!AQ15</f>
        <v>26835697.870000001</v>
      </c>
      <c r="M11" s="225">
        <f>L11/'Dane - 31 grudnia 2021 r'!$B$3</f>
        <v>5838924.6888598781</v>
      </c>
      <c r="N11" s="226">
        <f t="shared" si="1"/>
        <v>0.79438590740133663</v>
      </c>
      <c r="O11" s="227">
        <f>'Dane - 31 grudnia 2021 r'!X15</f>
        <v>154</v>
      </c>
    </row>
    <row r="12" spans="1:15" x14ac:dyDescent="0.2">
      <c r="A12" s="17" t="s">
        <v>73</v>
      </c>
      <c r="B12" s="18" t="s">
        <v>91</v>
      </c>
      <c r="C12" s="2" t="s">
        <v>92</v>
      </c>
      <c r="D12" s="225">
        <v>940000</v>
      </c>
      <c r="E12" s="225">
        <v>705000</v>
      </c>
      <c r="F12" s="225">
        <f>'Dane - 31 grudnia 2021 r'!Z16</f>
        <v>2025000</v>
      </c>
      <c r="G12" s="225">
        <f>F12/'Dane - 31 grudnia 2021 r'!$B$3</f>
        <v>440600.52219321148</v>
      </c>
      <c r="H12" s="226">
        <f t="shared" si="0"/>
        <v>0.62496527970668292</v>
      </c>
      <c r="I12" s="225">
        <f>'Dane - 31 grudnia 2021 r'!AK16</f>
        <v>212737.2</v>
      </c>
      <c r="J12" s="225">
        <f>I12/'Dane - 31 grudnia 2021 r'!$B$3</f>
        <v>46287.467362924282</v>
      </c>
      <c r="K12" s="226">
        <f t="shared" si="3"/>
        <v>6.565598207506991E-2</v>
      </c>
      <c r="L12" s="225">
        <f>'Dane - 31 grudnia 2021 r'!AQ16</f>
        <v>212737.2</v>
      </c>
      <c r="M12" s="225">
        <f>L12/'Dane - 31 grudnia 2021 r'!$B$3</f>
        <v>46287.467362924282</v>
      </c>
      <c r="N12" s="226">
        <f t="shared" si="1"/>
        <v>6.565598207506991E-2</v>
      </c>
      <c r="O12" s="227">
        <f>'Dane - 31 grudnia 2021 r'!X16</f>
        <v>3</v>
      </c>
    </row>
    <row r="13" spans="1:15" x14ac:dyDescent="0.2">
      <c r="A13" s="17" t="s">
        <v>73</v>
      </c>
      <c r="B13" s="18" t="s">
        <v>93</v>
      </c>
      <c r="C13" s="2" t="s">
        <v>94</v>
      </c>
      <c r="D13" s="225">
        <v>20738008</v>
      </c>
      <c r="E13" s="225">
        <v>15553506</v>
      </c>
      <c r="F13" s="225">
        <f>'Dane - 31 grudnia 2021 r'!Z17</f>
        <v>31102999.649999984</v>
      </c>
      <c r="G13" s="225">
        <f>F13/'Dane - 31 grudnia 2021 r'!$B$3</f>
        <v>6767406.3642297611</v>
      </c>
      <c r="H13" s="226">
        <f t="shared" si="0"/>
        <v>0.43510488016205229</v>
      </c>
      <c r="I13" s="225">
        <f>'Dane - 31 grudnia 2021 r'!AK17</f>
        <v>22981934.849999998</v>
      </c>
      <c r="J13" s="225">
        <f>I13/'Dane - 31 grudnia 2021 r'!$B$3</f>
        <v>5000420.9856396858</v>
      </c>
      <c r="K13" s="226">
        <f t="shared" si="3"/>
        <v>0.32149799444830546</v>
      </c>
      <c r="L13" s="225">
        <f>'Dane - 31 grudnia 2021 r'!AQ17</f>
        <v>14295481.41</v>
      </c>
      <c r="M13" s="225">
        <f>L13/'Dane - 31 grudnia 2021 r'!$B$3</f>
        <v>3110418.0613577021</v>
      </c>
      <c r="N13" s="226">
        <f t="shared" si="1"/>
        <v>0.19998179583160877</v>
      </c>
      <c r="O13" s="227">
        <f>'Dane - 31 grudnia 2021 r'!X17</f>
        <v>193</v>
      </c>
    </row>
    <row r="14" spans="1:15" x14ac:dyDescent="0.2">
      <c r="A14" s="17" t="s">
        <v>73</v>
      </c>
      <c r="B14" s="18" t="s">
        <v>95</v>
      </c>
      <c r="C14" s="2" t="s">
        <v>96</v>
      </c>
      <c r="D14" s="225">
        <v>8397338</v>
      </c>
      <c r="E14" s="225">
        <v>6298003</v>
      </c>
      <c r="F14" s="225">
        <f>'Dane - 31 grudnia 2021 r'!Z18</f>
        <v>21468920.489999995</v>
      </c>
      <c r="G14" s="225">
        <f>F14/'Dane - 31 grudnia 2021 r'!$B$3</f>
        <v>4671218.5574412523</v>
      </c>
      <c r="H14" s="226">
        <f t="shared" si="0"/>
        <v>0.74169836969611669</v>
      </c>
      <c r="I14" s="225">
        <f>'Dane - 31 grudnia 2021 r'!AK18</f>
        <v>16848683.59</v>
      </c>
      <c r="J14" s="225">
        <f>I14/'Dane - 31 grudnia 2021 r'!$B$3</f>
        <v>3665945.0805047867</v>
      </c>
      <c r="K14" s="226">
        <f t="shared" si="3"/>
        <v>0.58208055482107368</v>
      </c>
      <c r="L14" s="225">
        <f>'Dane - 31 grudnia 2021 r'!AQ18</f>
        <v>13180913.77</v>
      </c>
      <c r="M14" s="225">
        <f>L14/'Dane - 31 grudnia 2021 r'!$B$3</f>
        <v>2867909.8716275021</v>
      </c>
      <c r="N14" s="226">
        <f t="shared" si="1"/>
        <v>0.45536813361751372</v>
      </c>
      <c r="O14" s="227">
        <f>'Dane - 31 grudnia 2021 r'!X18</f>
        <v>279</v>
      </c>
    </row>
    <row r="15" spans="1:15" x14ac:dyDescent="0.2">
      <c r="A15" s="37" t="s">
        <v>73</v>
      </c>
      <c r="B15" s="38" t="s">
        <v>97</v>
      </c>
      <c r="C15" s="39" t="s">
        <v>98</v>
      </c>
      <c r="D15" s="40">
        <v>77640920</v>
      </c>
      <c r="E15" s="40">
        <v>49480690</v>
      </c>
      <c r="F15" s="40">
        <f>'Dane - 31 grudnia 2021 r'!Z19</f>
        <v>216439862.5</v>
      </c>
      <c r="G15" s="40">
        <f>F15/'Dane - 31 grudnia 2021 r'!$B$3</f>
        <v>47093094.538729332</v>
      </c>
      <c r="H15" s="41">
        <f t="shared" si="0"/>
        <v>0.95174692468373689</v>
      </c>
      <c r="I15" s="40">
        <f>'Dane - 31 grudnia 2021 r'!AK19</f>
        <v>199129637.5</v>
      </c>
      <c r="J15" s="40">
        <f>I15/'Dane - 31 grudnia 2021 r'!$B$3</f>
        <v>43326727.045256741</v>
      </c>
      <c r="K15" s="41">
        <f t="shared" si="3"/>
        <v>0.87562899881260225</v>
      </c>
      <c r="L15" s="40">
        <f>'Dane - 31 grudnia 2021 r'!AQ19</f>
        <v>199129637.5</v>
      </c>
      <c r="M15" s="40">
        <f>L15/'Dane - 31 grudnia 2021 r'!$B$3</f>
        <v>43326727.045256741</v>
      </c>
      <c r="N15" s="41">
        <f t="shared" si="1"/>
        <v>0.87562899881260225</v>
      </c>
      <c r="O15" s="42">
        <f>'Dane - 31 grudnia 2021 r'!X19</f>
        <v>3848</v>
      </c>
    </row>
    <row r="16" spans="1:15" x14ac:dyDescent="0.2">
      <c r="A16" s="17" t="s">
        <v>73</v>
      </c>
      <c r="B16" s="18" t="s">
        <v>226</v>
      </c>
      <c r="C16" s="2" t="s">
        <v>98</v>
      </c>
      <c r="D16" s="225">
        <v>35000000</v>
      </c>
      <c r="E16" s="225">
        <v>17500000</v>
      </c>
      <c r="F16" s="225">
        <f>'Dane - 31 grudnia 2021 r'!Z20</f>
        <v>75460750</v>
      </c>
      <c r="G16" s="225">
        <f>F16/'Dane - 31 grudnia 2021 r'!$B$3</f>
        <v>16418788.076588338</v>
      </c>
      <c r="H16" s="226">
        <f t="shared" si="0"/>
        <v>0.93821646151933358</v>
      </c>
      <c r="I16" s="225">
        <f>'Dane - 31 grudnia 2021 r'!AK20</f>
        <v>75460750</v>
      </c>
      <c r="J16" s="225">
        <f>I16/'Dane - 31 grudnia 2021 r'!$B$3</f>
        <v>16418788.076588338</v>
      </c>
      <c r="K16" s="226">
        <f t="shared" si="3"/>
        <v>0.93821646151933358</v>
      </c>
      <c r="L16" s="225">
        <f>'Dane - 31 grudnia 2021 r'!AQ20</f>
        <v>75460750</v>
      </c>
      <c r="M16" s="225">
        <f>L16/'Dane - 31 grudnia 2021 r'!$B$3</f>
        <v>16418788.076588338</v>
      </c>
      <c r="N16" s="226">
        <f t="shared" si="1"/>
        <v>0.93821646151933358</v>
      </c>
      <c r="O16" s="227">
        <f>'Dane - 31 grudnia 2021 r'!X20</f>
        <v>2646</v>
      </c>
    </row>
    <row r="17" spans="1:15" x14ac:dyDescent="0.2">
      <c r="A17" s="17" t="s">
        <v>73</v>
      </c>
      <c r="B17" s="18" t="s">
        <v>227</v>
      </c>
      <c r="C17" s="2" t="s">
        <v>225</v>
      </c>
      <c r="D17" s="225">
        <v>42640920</v>
      </c>
      <c r="E17" s="225">
        <v>31980690</v>
      </c>
      <c r="F17" s="225">
        <f>'Dane - 31 grudnia 2021 r'!Z21</f>
        <v>140979112.5</v>
      </c>
      <c r="G17" s="225">
        <f>F17/'Dane - 31 grudnia 2021 r'!$B$3</f>
        <v>30674306.462140992</v>
      </c>
      <c r="H17" s="226">
        <f t="shared" si="0"/>
        <v>0.95915086454172793</v>
      </c>
      <c r="I17" s="225">
        <f>'Dane - 31 grudnia 2021 r'!AK21</f>
        <v>123668887.5</v>
      </c>
      <c r="J17" s="225">
        <f>I17/'Dane - 31 grudnia 2021 r'!$B$3</f>
        <v>26907938.968668405</v>
      </c>
      <c r="K17" s="226">
        <f t="shared" si="3"/>
        <v>0.84138081350553739</v>
      </c>
      <c r="L17" s="225">
        <f>'Dane - 31 grudnia 2021 r'!AQ21</f>
        <v>123668887.5</v>
      </c>
      <c r="M17" s="225">
        <f>L17/'Dane - 31 grudnia 2021 r'!$B$3</f>
        <v>26907938.968668405</v>
      </c>
      <c r="N17" s="226">
        <f t="shared" si="1"/>
        <v>0.84138081350553739</v>
      </c>
      <c r="O17" s="227">
        <f>'Dane - 31 grudnia 2021 r'!X21</f>
        <v>1202</v>
      </c>
    </row>
    <row r="18" spans="1:15" ht="21" x14ac:dyDescent="0.2">
      <c r="A18" s="17" t="s">
        <v>73</v>
      </c>
      <c r="B18" s="18" t="s">
        <v>99</v>
      </c>
      <c r="C18" s="2" t="s">
        <v>100</v>
      </c>
      <c r="D18" s="225">
        <v>23413337</v>
      </c>
      <c r="E18" s="225">
        <v>17560003</v>
      </c>
      <c r="F18" s="225">
        <f>'Dane - 31 grudnia 2021 r'!Z22</f>
        <v>65774521.889999978</v>
      </c>
      <c r="G18" s="225">
        <f>F18/'Dane - 31 grudnia 2021 r'!$B$3</f>
        <v>14311253.674934721</v>
      </c>
      <c r="H18" s="226">
        <f t="shared" si="0"/>
        <v>0.81499152790205787</v>
      </c>
      <c r="I18" s="225">
        <f>'Dane - 31 grudnia 2021 r'!AK22</f>
        <v>61357567.869999997</v>
      </c>
      <c r="J18" s="225">
        <f>I18/'Dane - 31 grudnia 2021 r'!$B$3</f>
        <v>13350210.589643167</v>
      </c>
      <c r="K18" s="226">
        <f t="shared" si="3"/>
        <v>0.7602624321671908</v>
      </c>
      <c r="L18" s="225">
        <f>'Dane - 31 grudnia 2021 r'!AQ22</f>
        <v>42969975.509999998</v>
      </c>
      <c r="M18" s="225">
        <f>L18/'Dane - 31 grudnia 2021 r'!$B$3</f>
        <v>9349428.9621409923</v>
      </c>
      <c r="N18" s="226">
        <f t="shared" si="1"/>
        <v>0.53242752647257474</v>
      </c>
      <c r="O18" s="227">
        <f>'Dane - 31 grudnia 2021 r'!X22</f>
        <v>396</v>
      </c>
    </row>
    <row r="19" spans="1:15" x14ac:dyDescent="0.2">
      <c r="A19" s="17" t="s">
        <v>73</v>
      </c>
      <c r="B19" s="18" t="s">
        <v>101</v>
      </c>
      <c r="C19" s="2" t="s">
        <v>102</v>
      </c>
      <c r="D19" s="225">
        <v>40894000</v>
      </c>
      <c r="E19" s="225">
        <v>30670500</v>
      </c>
      <c r="F19" s="225">
        <f>'Dane - 31 grudnia 2021 r'!Z23</f>
        <v>93220843.410000011</v>
      </c>
      <c r="G19" s="225">
        <f>F19/'Dane - 31 grudnia 2021 r'!$B$3</f>
        <v>20283038.165796347</v>
      </c>
      <c r="H19" s="226">
        <f t="shared" si="0"/>
        <v>0.66132075335571139</v>
      </c>
      <c r="I19" s="225">
        <f>'Dane - 31 grudnia 2021 r'!AK23</f>
        <v>5788964.2699999996</v>
      </c>
      <c r="J19" s="225">
        <f>I19/'Dane - 31 grudnia 2021 r'!$B$3</f>
        <v>1259565.7680591817</v>
      </c>
      <c r="K19" s="226">
        <f t="shared" si="3"/>
        <v>4.1067663326622705E-2</v>
      </c>
      <c r="L19" s="225">
        <f>'Dane - 31 grudnia 2021 r'!AQ23</f>
        <v>149449.99</v>
      </c>
      <c r="M19" s="225">
        <f>L19/'Dane - 31 grudnia 2021 r'!$B$3</f>
        <v>32517.40426457789</v>
      </c>
      <c r="N19" s="226">
        <f t="shared" si="1"/>
        <v>1.0602176118608398E-3</v>
      </c>
      <c r="O19" s="227">
        <f>'Dane - 31 grudnia 2021 r'!X23</f>
        <v>14</v>
      </c>
    </row>
    <row r="20" spans="1:15" x14ac:dyDescent="0.2">
      <c r="A20" s="17" t="s">
        <v>73</v>
      </c>
      <c r="B20" s="18" t="s">
        <v>103</v>
      </c>
      <c r="C20" s="2" t="s">
        <v>104</v>
      </c>
      <c r="D20" s="225">
        <v>7206667</v>
      </c>
      <c r="E20" s="225">
        <v>5405000</v>
      </c>
      <c r="F20" s="225">
        <f>'Dane - 31 grudnia 2021 r'!Z24</f>
        <v>25826899.699999999</v>
      </c>
      <c r="G20" s="225">
        <f>F20/'Dane - 31 grudnia 2021 r'!$B$3</f>
        <v>5619429.8738033073</v>
      </c>
      <c r="H20" s="226">
        <f t="shared" si="0"/>
        <v>1.0396725020912687</v>
      </c>
      <c r="I20" s="225">
        <f>'Dane - 31 grudnia 2021 r'!AK24</f>
        <v>15123485.950000001</v>
      </c>
      <c r="J20" s="225">
        <f>I20/'Dane - 31 grudnia 2021 r'!$B$3</f>
        <v>3290575.7071366408</v>
      </c>
      <c r="K20" s="226">
        <f t="shared" si="3"/>
        <v>0.60880216598272729</v>
      </c>
      <c r="L20" s="225">
        <f>'Dane - 31 grudnia 2021 r'!AQ24</f>
        <v>1800086.14</v>
      </c>
      <c r="M20" s="225">
        <f>L20/'Dane - 31 grudnia 2021 r'!$B$3</f>
        <v>391663.65100087028</v>
      </c>
      <c r="N20" s="226">
        <f t="shared" si="1"/>
        <v>7.2463210175924192E-2</v>
      </c>
      <c r="O20" s="227">
        <f>'Dane - 31 grudnia 2021 r'!X24</f>
        <v>6</v>
      </c>
    </row>
    <row r="21" spans="1:15" x14ac:dyDescent="0.2">
      <c r="A21" s="17" t="s">
        <v>73</v>
      </c>
      <c r="B21" s="18" t="s">
        <v>105</v>
      </c>
      <c r="C21" s="2" t="s">
        <v>106</v>
      </c>
      <c r="D21" s="225">
        <v>2000000</v>
      </c>
      <c r="E21" s="225">
        <v>1000000</v>
      </c>
      <c r="F21" s="225">
        <f>'Dane - 31 grudnia 2021 r'!Z25</f>
        <v>0</v>
      </c>
      <c r="G21" s="225">
        <f>F21/'Dane - 31 grudnia 2021 r'!$B$3</f>
        <v>0</v>
      </c>
      <c r="H21" s="226">
        <v>0</v>
      </c>
      <c r="I21" s="225">
        <f>'Dane - 31 grudnia 2021 r'!AK25</f>
        <v>0</v>
      </c>
      <c r="J21" s="225">
        <f>I21/'Dane - 31 grudnia 2021 r'!$B$3</f>
        <v>0</v>
      </c>
      <c r="K21" s="226">
        <v>0</v>
      </c>
      <c r="L21" s="225">
        <f>'Dane - 31 grudnia 2021 r'!AQ25</f>
        <v>0</v>
      </c>
      <c r="M21" s="225">
        <f>L21/'Dane - 31 grudnia 2021 r'!$B$3</f>
        <v>0</v>
      </c>
      <c r="N21" s="226">
        <v>0</v>
      </c>
      <c r="O21" s="227">
        <f>'Dane - 31 grudnia 2021 r'!X25</f>
        <v>0</v>
      </c>
    </row>
    <row r="22" spans="1:15" x14ac:dyDescent="0.2">
      <c r="A22" s="17" t="s">
        <v>73</v>
      </c>
      <c r="B22" s="18" t="s">
        <v>107</v>
      </c>
      <c r="C22" s="2" t="s">
        <v>108</v>
      </c>
      <c r="D22" s="225">
        <v>2350000</v>
      </c>
      <c r="E22" s="225">
        <v>1762500</v>
      </c>
      <c r="F22" s="225">
        <f>'Dane - 31 grudnia 2021 r'!Z26</f>
        <v>6491889.1799999997</v>
      </c>
      <c r="G22" s="228">
        <f>F22/'Dane - 31 grudnia 2021 r'!$B$3</f>
        <v>1412508.5248041775</v>
      </c>
      <c r="H22" s="226">
        <f t="shared" si="0"/>
        <v>0.80142327648463973</v>
      </c>
      <c r="I22" s="225">
        <f>'Dane - 31 grudnia 2021 r'!AK26</f>
        <v>3431454.71</v>
      </c>
      <c r="J22" s="228">
        <f>I22/'Dane - 31 grudnia 2021 r'!$B$3</f>
        <v>746617.64795474324</v>
      </c>
      <c r="K22" s="226">
        <f t="shared" si="3"/>
        <v>0.42361284990340042</v>
      </c>
      <c r="L22" s="225">
        <f>'Dane - 31 grudnia 2021 r'!AQ26</f>
        <v>1166436.74</v>
      </c>
      <c r="M22" s="228">
        <f>L22/'Dane - 31 grudnia 2021 r'!$B$3</f>
        <v>253793.89469103568</v>
      </c>
      <c r="N22" s="226">
        <f t="shared" si="1"/>
        <v>0.14399653599491385</v>
      </c>
      <c r="O22" s="229">
        <f>'Dane - 31 grudnia 2021 r'!X26</f>
        <v>56</v>
      </c>
    </row>
    <row r="23" spans="1:15" ht="12" thickBot="1" x14ac:dyDescent="0.25">
      <c r="A23" s="21" t="s">
        <v>73</v>
      </c>
      <c r="B23" s="22" t="s">
        <v>109</v>
      </c>
      <c r="C23" s="3" t="s">
        <v>110</v>
      </c>
      <c r="D23" s="230">
        <v>1504000</v>
      </c>
      <c r="E23" s="230">
        <v>1128000</v>
      </c>
      <c r="F23" s="225">
        <f>'Dane - 31 grudnia 2021 r'!Z27</f>
        <v>4256596.2200000007</v>
      </c>
      <c r="G23" s="225">
        <f>F23/'Dane - 31 grudnia 2021 r'!$B$3</f>
        <v>926152.35422106192</v>
      </c>
      <c r="H23" s="231">
        <f t="shared" si="0"/>
        <v>0.82105705161441656</v>
      </c>
      <c r="I23" s="225">
        <f>'Dane - 31 grudnia 2021 r'!AK27</f>
        <v>1344368.95</v>
      </c>
      <c r="J23" s="225">
        <f>I23/'Dane - 31 grudnia 2021 r'!$B$3</f>
        <v>292508.47476066143</v>
      </c>
      <c r="K23" s="231">
        <f t="shared" si="3"/>
        <v>0.25931602372399065</v>
      </c>
      <c r="L23" s="225">
        <f>'Dane - 31 grudnia 2021 r'!AQ27</f>
        <v>944347.45</v>
      </c>
      <c r="M23" s="225">
        <f>L23/'Dane - 31 grudnia 2021 r'!$B$3</f>
        <v>205471.59486510008</v>
      </c>
      <c r="N23" s="231">
        <f t="shared" si="1"/>
        <v>0.182155669206649</v>
      </c>
      <c r="O23" s="227">
        <f>'Dane - 31 grudnia 2021 r'!X27</f>
        <v>13</v>
      </c>
    </row>
    <row r="24" spans="1:15" ht="32.25" thickBot="1" x14ac:dyDescent="0.25">
      <c r="A24" s="270" t="s">
        <v>73</v>
      </c>
      <c r="B24" s="270"/>
      <c r="C24" s="43" t="s">
        <v>13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646770723.63999987</v>
      </c>
      <c r="G24" s="44">
        <f t="shared" si="4"/>
        <v>140724700.53089643</v>
      </c>
      <c r="H24" s="45">
        <f>G24/E24</f>
        <v>0.8363955154156888</v>
      </c>
      <c r="I24" s="44">
        <f t="shared" si="4"/>
        <v>489918353.26000011</v>
      </c>
      <c r="J24" s="44">
        <f t="shared" si="4"/>
        <v>106596682.60661444</v>
      </c>
      <c r="K24" s="45">
        <f t="shared" si="3"/>
        <v>0.63355606339192216</v>
      </c>
      <c r="L24" s="44">
        <f t="shared" si="4"/>
        <v>414767103.64999998</v>
      </c>
      <c r="M24" s="44">
        <f t="shared" si="4"/>
        <v>90245235.781114012</v>
      </c>
      <c r="N24" s="45">
        <f t="shared" si="1"/>
        <v>0.53637144161755212</v>
      </c>
      <c r="O24" s="46">
        <f t="shared" si="4"/>
        <v>5287</v>
      </c>
    </row>
    <row r="25" spans="1:15" x14ac:dyDescent="0.2">
      <c r="A25" s="25" t="s">
        <v>111</v>
      </c>
      <c r="B25" s="26" t="s">
        <v>112</v>
      </c>
      <c r="C25" s="4" t="s">
        <v>113</v>
      </c>
      <c r="D25" s="232">
        <v>20064000</v>
      </c>
      <c r="E25" s="232">
        <v>15048000</v>
      </c>
      <c r="F25" s="232">
        <f>'Dane - 31 grudnia 2021 r'!Z29</f>
        <v>45053400.020000003</v>
      </c>
      <c r="G25" s="232">
        <f>F25/'Dane - 31 grudnia 2021 r'!$B$3</f>
        <v>9802741.5187119246</v>
      </c>
      <c r="H25" s="233">
        <f t="shared" si="0"/>
        <v>0.6514315203822385</v>
      </c>
      <c r="I25" s="232">
        <f>'Dane - 31 grudnia 2021 r'!AK29</f>
        <v>25972716.730000004</v>
      </c>
      <c r="J25" s="232">
        <f>I25/'Dane - 31 grudnia 2021 r'!$B$3</f>
        <v>5651156.8167972155</v>
      </c>
      <c r="K25" s="233">
        <f t="shared" si="3"/>
        <v>0.37554205321618922</v>
      </c>
      <c r="L25" s="232">
        <f>'Dane - 31 grudnia 2021 r'!AQ29</f>
        <v>8859351.9800000004</v>
      </c>
      <c r="M25" s="232">
        <f>L25/'Dane - 31 grudnia 2021 r'!$B$3</f>
        <v>1927622.27589208</v>
      </c>
      <c r="N25" s="233">
        <f t="shared" si="1"/>
        <v>0.12809823736656567</v>
      </c>
      <c r="O25" s="234">
        <f>'Dane - 31 grudnia 2021 r'!X29</f>
        <v>11</v>
      </c>
    </row>
    <row r="26" spans="1:15" x14ac:dyDescent="0.2">
      <c r="A26" s="17" t="s">
        <v>111</v>
      </c>
      <c r="B26" s="18" t="s">
        <v>114</v>
      </c>
      <c r="C26" s="2" t="s">
        <v>115</v>
      </c>
      <c r="D26" s="225">
        <v>4000000</v>
      </c>
      <c r="E26" s="225">
        <v>3000000</v>
      </c>
      <c r="F26" s="232">
        <f>'Dane - 31 grudnia 2021 r'!Z30</f>
        <v>6363905.3300000001</v>
      </c>
      <c r="G26" s="232">
        <f>F26/'Dane - 31 grudnia 2021 r'!$B$3</f>
        <v>1384661.7341166232</v>
      </c>
      <c r="H26" s="226">
        <f t="shared" si="0"/>
        <v>0.46155391137220775</v>
      </c>
      <c r="I26" s="232">
        <f>'Dane - 31 grudnia 2021 r'!AK30</f>
        <v>2840734.27</v>
      </c>
      <c r="J26" s="232">
        <f>I26/'Dane - 31 grudnia 2021 r'!$B$3</f>
        <v>618088.39643167972</v>
      </c>
      <c r="K26" s="226">
        <f t="shared" si="3"/>
        <v>0.20602946547722659</v>
      </c>
      <c r="L26" s="232">
        <f>'Dane - 31 grudnia 2021 r'!AQ30</f>
        <v>1032757.6</v>
      </c>
      <c r="M26" s="232">
        <f>L26/'Dane - 31 grudnia 2021 r'!$B$3</f>
        <v>224707.91993037422</v>
      </c>
      <c r="N26" s="226">
        <f t="shared" si="1"/>
        <v>7.4902639976791405E-2</v>
      </c>
      <c r="O26" s="234">
        <f>'Dane - 31 grudnia 2021 r'!X30</f>
        <v>12</v>
      </c>
    </row>
    <row r="27" spans="1:15" x14ac:dyDescent="0.2">
      <c r="A27" s="37" t="s">
        <v>111</v>
      </c>
      <c r="B27" s="38" t="s">
        <v>116</v>
      </c>
      <c r="C27" s="39" t="s">
        <v>117</v>
      </c>
      <c r="D27" s="40">
        <v>121826600</v>
      </c>
      <c r="E27" s="40">
        <v>91369950</v>
      </c>
      <c r="F27" s="40">
        <f>SUM(F28:F30)</f>
        <v>292386094.41000003</v>
      </c>
      <c r="G27" s="40">
        <f t="shared" ref="G27:O27" si="5">SUM(G28:G30)</f>
        <v>63617514.014360316</v>
      </c>
      <c r="H27" s="41">
        <f t="shared" si="0"/>
        <v>0.69626298377486595</v>
      </c>
      <c r="I27" s="40">
        <f t="shared" si="5"/>
        <v>187220098.76999998</v>
      </c>
      <c r="J27" s="40">
        <f t="shared" si="5"/>
        <v>40735443.59660574</v>
      </c>
      <c r="K27" s="41">
        <f t="shared" si="3"/>
        <v>0.44582976784605594</v>
      </c>
      <c r="L27" s="40">
        <f t="shared" si="5"/>
        <v>116576414.67</v>
      </c>
      <c r="M27" s="40">
        <f t="shared" si="5"/>
        <v>25364755.150130544</v>
      </c>
      <c r="N27" s="41">
        <f t="shared" si="1"/>
        <v>0.27760500197417798</v>
      </c>
      <c r="O27" s="42">
        <f t="shared" si="5"/>
        <v>723</v>
      </c>
    </row>
    <row r="28" spans="1:15" x14ac:dyDescent="0.2">
      <c r="A28" s="17" t="s">
        <v>111</v>
      </c>
      <c r="B28" s="18" t="s">
        <v>118</v>
      </c>
      <c r="C28" s="2" t="s">
        <v>119</v>
      </c>
      <c r="D28" s="225">
        <v>71561659</v>
      </c>
      <c r="E28" s="225">
        <v>53671244</v>
      </c>
      <c r="F28" s="225">
        <f>'Dane - 31 grudnia 2021 r'!Z32</f>
        <v>193942379.43000001</v>
      </c>
      <c r="G28" s="225">
        <f>F28/'Dane - 31 grudnia 2021 r'!$B$3</f>
        <v>42198080.815926895</v>
      </c>
      <c r="H28" s="226">
        <f t="shared" si="0"/>
        <v>0.78623258324191059</v>
      </c>
      <c r="I28" s="225">
        <f>'Dane - 31 grudnia 2021 r'!AK32</f>
        <v>137731907.69</v>
      </c>
      <c r="J28" s="225">
        <f>I28/'Dane - 31 grudnia 2021 r'!$B$3</f>
        <v>29967778.000435159</v>
      </c>
      <c r="K28" s="226">
        <f t="shared" si="3"/>
        <v>0.55835817780625985</v>
      </c>
      <c r="L28" s="225">
        <f>'Dane - 31 grudnia 2021 r'!AQ32</f>
        <v>99493002.629999995</v>
      </c>
      <c r="M28" s="225">
        <f>L28/'Dane - 31 grudnia 2021 r'!$B$3</f>
        <v>21647737.734986942</v>
      </c>
      <c r="N28" s="226">
        <f t="shared" si="1"/>
        <v>0.40333959345132642</v>
      </c>
      <c r="O28" s="227">
        <f>'Dane - 31 grudnia 2021 r'!X32</f>
        <v>518</v>
      </c>
    </row>
    <row r="29" spans="1:15" x14ac:dyDescent="0.2">
      <c r="A29" s="17" t="s">
        <v>111</v>
      </c>
      <c r="B29" s="18" t="s">
        <v>120</v>
      </c>
      <c r="C29" s="2" t="s">
        <v>121</v>
      </c>
      <c r="D29" s="225">
        <v>10462000</v>
      </c>
      <c r="E29" s="225">
        <v>7846500</v>
      </c>
      <c r="F29" s="225">
        <f>'Dane - 31 grudnia 2021 r'!Z33</f>
        <v>18425909.359999999</v>
      </c>
      <c r="G29" s="225">
        <f>F29/'Dane - 31 grudnia 2021 r'!$B$3</f>
        <v>4009118.6597040901</v>
      </c>
      <c r="H29" s="226">
        <f t="shared" si="0"/>
        <v>0.51094356206003821</v>
      </c>
      <c r="I29" s="225">
        <f>'Dane - 31 grudnia 2021 r'!AK33</f>
        <v>10455132.629999999</v>
      </c>
      <c r="J29" s="225">
        <f>I29/'Dane - 31 grudnia 2021 r'!$B$3</f>
        <v>2274833.0352480416</v>
      </c>
      <c r="K29" s="226">
        <f t="shared" si="3"/>
        <v>0.2899169101189118</v>
      </c>
      <c r="L29" s="225">
        <f>'Dane - 31 grudnia 2021 r'!AQ33</f>
        <v>6001583.5099999998</v>
      </c>
      <c r="M29" s="225">
        <f>L29/'Dane - 31 grudnia 2021 r'!$B$3</f>
        <v>1305827.5696257614</v>
      </c>
      <c r="N29" s="226">
        <f t="shared" si="1"/>
        <v>0.16642166183977078</v>
      </c>
      <c r="O29" s="227">
        <f>'Dane - 31 grudnia 2021 r'!X33</f>
        <v>160</v>
      </c>
    </row>
    <row r="30" spans="1:15" x14ac:dyDescent="0.2">
      <c r="A30" s="17" t="s">
        <v>111</v>
      </c>
      <c r="B30" s="18" t="s">
        <v>122</v>
      </c>
      <c r="C30" s="2" t="s">
        <v>123</v>
      </c>
      <c r="D30" s="225">
        <v>39802941</v>
      </c>
      <c r="E30" s="225">
        <v>29852206</v>
      </c>
      <c r="F30" s="225">
        <f>'Dane - 31 grudnia 2021 r'!Z34</f>
        <v>80017805.620000005</v>
      </c>
      <c r="G30" s="225">
        <f>F30/'Dane - 31 grudnia 2021 r'!$B$3</f>
        <v>17410314.538729332</v>
      </c>
      <c r="H30" s="226">
        <f t="shared" si="0"/>
        <v>0.58321701715207686</v>
      </c>
      <c r="I30" s="225">
        <f>'Dane - 31 grudnia 2021 r'!AK34</f>
        <v>39033058.450000003</v>
      </c>
      <c r="J30" s="225">
        <f>I30/'Dane - 31 grudnia 2021 r'!$B$3</f>
        <v>8492832.5609225426</v>
      </c>
      <c r="K30" s="226">
        <f t="shared" si="3"/>
        <v>0.28449597865305304</v>
      </c>
      <c r="L30" s="225">
        <f>'Dane - 31 grudnia 2021 r'!AQ34</f>
        <v>11081828.530000001</v>
      </c>
      <c r="M30" s="225">
        <f>L30/'Dane - 31 grudnia 2021 r'!$B$3</f>
        <v>2411189.8455178416</v>
      </c>
      <c r="N30" s="226">
        <f t="shared" si="1"/>
        <v>8.0770910046575509E-2</v>
      </c>
      <c r="O30" s="227">
        <f>'Dane - 31 grudnia 2021 r'!X34</f>
        <v>45</v>
      </c>
    </row>
    <row r="31" spans="1:15" x14ac:dyDescent="0.2">
      <c r="A31" s="17" t="s">
        <v>111</v>
      </c>
      <c r="B31" s="18" t="s">
        <v>124</v>
      </c>
      <c r="C31" s="2" t="s">
        <v>125</v>
      </c>
      <c r="D31" s="225">
        <v>0</v>
      </c>
      <c r="E31" s="225">
        <v>0</v>
      </c>
      <c r="F31" s="225">
        <f>'Dane - 31 grudnia 2021 r'!Z35</f>
        <v>0</v>
      </c>
      <c r="G31" s="225">
        <f>F31/'Dane - 31 grudnia 2021 r'!$B$3</f>
        <v>0</v>
      </c>
      <c r="H31" s="226">
        <v>0</v>
      </c>
      <c r="I31" s="225">
        <f>'Dane - 31 grudnia 2021 r'!AK35</f>
        <v>0</v>
      </c>
      <c r="J31" s="225">
        <f>I31/'Dane - 31 grudnia 2021 r'!$B$3</f>
        <v>0</v>
      </c>
      <c r="K31" s="226">
        <v>0</v>
      </c>
      <c r="L31" s="225">
        <f>'Dane - 31 grudnia 2021 r'!AQ35</f>
        <v>0</v>
      </c>
      <c r="M31" s="225">
        <f>L31/'Dane - 31 grudnia 2021 r'!$B$3</f>
        <v>0</v>
      </c>
      <c r="N31" s="226">
        <v>0</v>
      </c>
      <c r="O31" s="227">
        <f>'Dane - 31 grudnia 2021 r'!X35</f>
        <v>0</v>
      </c>
    </row>
    <row r="32" spans="1:15" x14ac:dyDescent="0.2">
      <c r="A32" s="17" t="s">
        <v>111</v>
      </c>
      <c r="B32" s="18" t="s">
        <v>126</v>
      </c>
      <c r="C32" s="2" t="s">
        <v>127</v>
      </c>
      <c r="D32" s="225">
        <v>48674168</v>
      </c>
      <c r="E32" s="225">
        <v>36505626</v>
      </c>
      <c r="F32" s="225">
        <f>'Dane - 31 grudnia 2021 r'!Z36</f>
        <v>156958281.09</v>
      </c>
      <c r="G32" s="225">
        <f>F32/'Dane - 31 grudnia 2021 r'!$B$3</f>
        <v>34151062.030026108</v>
      </c>
      <c r="H32" s="226">
        <f t="shared" si="0"/>
        <v>0.93550133971202432</v>
      </c>
      <c r="I32" s="225">
        <f>'Dane - 31 grudnia 2021 r'!AK36</f>
        <v>157646523.12000003</v>
      </c>
      <c r="J32" s="225">
        <f>I32/'Dane - 31 grudnia 2021 r'!$B$3</f>
        <v>34300810.078328989</v>
      </c>
      <c r="K32" s="226">
        <f t="shared" si="3"/>
        <v>0.93960339368866019</v>
      </c>
      <c r="L32" s="225">
        <f>'Dane - 31 grudnia 2021 r'!AQ36</f>
        <v>157646523.12000003</v>
      </c>
      <c r="M32" s="225">
        <f>L32/'Dane - 31 grudnia 2021 r'!$B$3</f>
        <v>34300810.078328989</v>
      </c>
      <c r="N32" s="226">
        <f t="shared" si="1"/>
        <v>0.93960339368866019</v>
      </c>
      <c r="O32" s="227">
        <f>'Dane - 31 grudnia 2021 r'!X36</f>
        <v>904</v>
      </c>
    </row>
    <row r="33" spans="1:15" x14ac:dyDescent="0.2">
      <c r="A33" s="17" t="s">
        <v>111</v>
      </c>
      <c r="B33" s="18" t="s">
        <v>128</v>
      </c>
      <c r="C33" s="2" t="s">
        <v>129</v>
      </c>
      <c r="D33" s="225">
        <v>1880000</v>
      </c>
      <c r="E33" s="225">
        <v>1410000</v>
      </c>
      <c r="F33" s="225">
        <f>'Dane - 31 grudnia 2021 r'!Z37</f>
        <v>5595105.1699999999</v>
      </c>
      <c r="G33" s="225">
        <f>F33/'Dane - 31 grudnia 2021 r'!$B$3</f>
        <v>1217385.8072236727</v>
      </c>
      <c r="H33" s="226">
        <f t="shared" si="0"/>
        <v>0.86339418952033531</v>
      </c>
      <c r="I33" s="225">
        <f>'Dane - 31 grudnia 2021 r'!AK37</f>
        <v>4033527.0800000005</v>
      </c>
      <c r="J33" s="225">
        <f>I33/'Dane - 31 grudnia 2021 r'!$B$3</f>
        <v>877616.85813751095</v>
      </c>
      <c r="K33" s="226">
        <f t="shared" si="3"/>
        <v>0.62242330364362475</v>
      </c>
      <c r="L33" s="225">
        <f>'Dane - 31 grudnia 2021 r'!AQ37</f>
        <v>2271216.96</v>
      </c>
      <c r="M33" s="225">
        <f>L33/'Dane - 31 grudnia 2021 r'!$B$3</f>
        <v>494172.5326370757</v>
      </c>
      <c r="N33" s="226">
        <f t="shared" si="1"/>
        <v>0.35047697350147211</v>
      </c>
      <c r="O33" s="227">
        <f>'Dane - 31 grudnia 2021 r'!X37</f>
        <v>11</v>
      </c>
    </row>
    <row r="34" spans="1:15" x14ac:dyDescent="0.2">
      <c r="A34" s="21" t="s">
        <v>111</v>
      </c>
      <c r="B34" s="22" t="s">
        <v>130</v>
      </c>
      <c r="C34" s="3" t="s">
        <v>131</v>
      </c>
      <c r="D34" s="225">
        <v>0</v>
      </c>
      <c r="E34" s="225">
        <v>0</v>
      </c>
      <c r="F34" s="225">
        <f>'Dane - 31 grudnia 2021 r'!Z38</f>
        <v>0</v>
      </c>
      <c r="G34" s="225">
        <f>F34/'Dane - 31 grudnia 2021 r'!$B$3</f>
        <v>0</v>
      </c>
      <c r="H34" s="231">
        <v>0</v>
      </c>
      <c r="I34" s="225">
        <f>'Dane - 31 grudnia 2021 r'!AK38</f>
        <v>0</v>
      </c>
      <c r="J34" s="225">
        <f>I34/'Dane - 31 grudnia 2021 r'!$B$3</f>
        <v>0</v>
      </c>
      <c r="K34" s="231">
        <v>0</v>
      </c>
      <c r="L34" s="225">
        <f>'Dane - 31 grudnia 2021 r'!AQ38</f>
        <v>0</v>
      </c>
      <c r="M34" s="225">
        <f>L34/'Dane - 31 grudnia 2021 r'!$B$3</f>
        <v>0</v>
      </c>
      <c r="N34" s="231">
        <v>0</v>
      </c>
      <c r="O34" s="227">
        <f>'Dane - 31 grudnia 2021 r'!X38</f>
        <v>0</v>
      </c>
    </row>
    <row r="35" spans="1:15" ht="12" thickBot="1" x14ac:dyDescent="0.25">
      <c r="A35" s="212" t="s">
        <v>111</v>
      </c>
      <c r="B35" s="22" t="s">
        <v>228</v>
      </c>
      <c r="C35" s="3" t="s">
        <v>229</v>
      </c>
      <c r="D35" s="235">
        <v>14000000</v>
      </c>
      <c r="E35" s="235">
        <v>10500000</v>
      </c>
      <c r="F35" s="225">
        <f>'Dane - 31 grudnia 2021 r'!Z39</f>
        <v>43620907.409999996</v>
      </c>
      <c r="G35" s="225">
        <f>F35/'Dane - 31 grudnia 2021 r'!$B$3</f>
        <v>9491059.0535248034</v>
      </c>
      <c r="H35" s="231">
        <f t="shared" si="0"/>
        <v>0.90391038604998131</v>
      </c>
      <c r="I35" s="225">
        <f>'Dane - 31 grudnia 2021 r'!AK39</f>
        <v>43620904.719999991</v>
      </c>
      <c r="J35" s="225">
        <f>I35/'Dane - 31 grudnia 2021 r'!$B$3</f>
        <v>9491058.4682332445</v>
      </c>
      <c r="K35" s="231">
        <f t="shared" si="3"/>
        <v>0.903910330307928</v>
      </c>
      <c r="L35" s="225">
        <f>'Dane - 31 grudnia 2021 r'!AQ39</f>
        <v>43620904.719999991</v>
      </c>
      <c r="M35" s="225">
        <f>L35/'Dane - 31 grudnia 2021 r'!$B$3</f>
        <v>9491058.4682332445</v>
      </c>
      <c r="N35" s="231">
        <f t="shared" si="1"/>
        <v>0.903910330307928</v>
      </c>
      <c r="O35" s="227">
        <f>'Dane - 31 grudnia 2021 r'!X39</f>
        <v>712</v>
      </c>
    </row>
    <row r="36" spans="1:15" ht="32.25" thickBot="1" x14ac:dyDescent="0.25">
      <c r="A36" s="270" t="s">
        <v>111</v>
      </c>
      <c r="B36" s="270"/>
      <c r="C36" s="43" t="s">
        <v>33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549977693.43000007</v>
      </c>
      <c r="G36" s="44">
        <f t="shared" si="6"/>
        <v>119664424.15796344</v>
      </c>
      <c r="H36" s="45">
        <f t="shared" si="0"/>
        <v>0.7581683643660424</v>
      </c>
      <c r="I36" s="44">
        <f>SUM(I31:I34)+SUM(I25:I27)+I35</f>
        <v>421334504.69</v>
      </c>
      <c r="J36" s="44">
        <f>SUM(J31:J34)+SUM(J25:J27)+J35</f>
        <v>91674174.214534387</v>
      </c>
      <c r="K36" s="45">
        <f t="shared" si="3"/>
        <v>0.58082808828036936</v>
      </c>
      <c r="L36" s="44">
        <f>SUM(L31:L34)+SUM(L25:L27)+L35</f>
        <v>330007169.05000001</v>
      </c>
      <c r="M36" s="44">
        <f>SUM(M31:M34)+SUM(M25:M27)+M35</f>
        <v>71803126.425152302</v>
      </c>
      <c r="N36" s="45">
        <f t="shared" si="1"/>
        <v>0.45492935182025085</v>
      </c>
      <c r="O36" s="46">
        <f>SUM(O31:O34)+SUM(O25:O27)+O35</f>
        <v>2373</v>
      </c>
    </row>
    <row r="37" spans="1:15" x14ac:dyDescent="0.2">
      <c r="A37" s="31" t="s">
        <v>132</v>
      </c>
      <c r="B37" s="32">
        <v>3.1</v>
      </c>
      <c r="C37" s="33" t="s">
        <v>133</v>
      </c>
      <c r="D37" s="34">
        <v>20531936</v>
      </c>
      <c r="E37" s="34">
        <v>16193028</v>
      </c>
      <c r="F37" s="34">
        <f t="shared" ref="F37:O37" si="7">SUM(F38:F39)</f>
        <v>60407951.619999997</v>
      </c>
      <c r="G37" s="34">
        <f t="shared" si="7"/>
        <v>13143592.606614448</v>
      </c>
      <c r="H37" s="35">
        <f t="shared" si="0"/>
        <v>0.81168220092094256</v>
      </c>
      <c r="I37" s="34">
        <f t="shared" si="7"/>
        <v>21246273.400000002</v>
      </c>
      <c r="J37" s="34">
        <f t="shared" si="7"/>
        <v>4622774.8912097476</v>
      </c>
      <c r="K37" s="35">
        <f t="shared" si="3"/>
        <v>0.28547933661386538</v>
      </c>
      <c r="L37" s="34">
        <f t="shared" si="7"/>
        <v>21246273.399999999</v>
      </c>
      <c r="M37" s="34">
        <f t="shared" si="7"/>
        <v>4622774.8912097467</v>
      </c>
      <c r="N37" s="35">
        <f t="shared" si="1"/>
        <v>0.28547933661386532</v>
      </c>
      <c r="O37" s="36">
        <f t="shared" si="7"/>
        <v>54</v>
      </c>
    </row>
    <row r="38" spans="1:15" x14ac:dyDescent="0.2">
      <c r="A38" s="17" t="s">
        <v>132</v>
      </c>
      <c r="B38" s="18" t="s">
        <v>134</v>
      </c>
      <c r="C38" s="2" t="s">
        <v>133</v>
      </c>
      <c r="D38" s="19">
        <v>9103367</v>
      </c>
      <c r="E38" s="19">
        <v>8193030</v>
      </c>
      <c r="F38" s="19">
        <f>'Dane - 31 grudnia 2021 r'!Z42</f>
        <v>28057570.619999997</v>
      </c>
      <c r="G38" s="19">
        <f>F38/'Dane - 31 grudnia 2021 r'!$B$3</f>
        <v>6104780.3785900781</v>
      </c>
      <c r="H38" s="16">
        <f t="shared" si="0"/>
        <v>0.74511876297170621</v>
      </c>
      <c r="I38" s="19">
        <f>'Dane - 31 grudnia 2021 r'!AK42</f>
        <v>21237313.400000002</v>
      </c>
      <c r="J38" s="19">
        <f>I38/'Dane - 31 grudnia 2021 r'!$B$3</f>
        <v>4620825.3698868584</v>
      </c>
      <c r="K38" s="16">
        <f t="shared" si="3"/>
        <v>0.56399468449241108</v>
      </c>
      <c r="L38" s="19">
        <f>'Dane - 31 grudnia 2021 r'!AQ42</f>
        <v>21237313.399999999</v>
      </c>
      <c r="M38" s="19">
        <f>L38/'Dane - 31 grudnia 2021 r'!$B$3</f>
        <v>4620825.3698868575</v>
      </c>
      <c r="N38" s="16">
        <f t="shared" si="1"/>
        <v>0.56399468449241097</v>
      </c>
      <c r="O38" s="20">
        <f>'Dane - 31 grudnia 2021 r'!X42</f>
        <v>51</v>
      </c>
    </row>
    <row r="39" spans="1:15" x14ac:dyDescent="0.2">
      <c r="A39" s="17" t="s">
        <v>132</v>
      </c>
      <c r="B39" s="18" t="s">
        <v>135</v>
      </c>
      <c r="C39" s="2" t="s">
        <v>136</v>
      </c>
      <c r="D39" s="19">
        <v>11428569</v>
      </c>
      <c r="E39" s="19">
        <v>7999998</v>
      </c>
      <c r="F39" s="19">
        <f>'Dane - 31 grudnia 2021 r'!Z43</f>
        <v>32350381</v>
      </c>
      <c r="G39" s="19">
        <f>F39/'Dane - 31 grudnia 2021 r'!$B$3</f>
        <v>7038812.2280243691</v>
      </c>
      <c r="H39" s="16">
        <f t="shared" si="0"/>
        <v>0.87985174846598324</v>
      </c>
      <c r="I39" s="19">
        <f>'Dane - 31 grudnia 2021 r'!AK43</f>
        <v>8960</v>
      </c>
      <c r="J39" s="19">
        <f>I39/'Dane - 31 grudnia 2021 r'!$B$3</f>
        <v>1949.521322889469</v>
      </c>
      <c r="K39" s="16">
        <f t="shared" si="3"/>
        <v>2.4369022628374019E-4</v>
      </c>
      <c r="L39" s="19">
        <f>'Dane - 31 grudnia 2021 r'!AQ43</f>
        <v>8960</v>
      </c>
      <c r="M39" s="19">
        <f>L39/'Dane - 31 grudnia 2021 r'!$B$3</f>
        <v>1949.521322889469</v>
      </c>
      <c r="N39" s="16">
        <f t="shared" si="1"/>
        <v>2.4369022628374019E-4</v>
      </c>
      <c r="O39" s="20">
        <f>'Dane - 31 grudnia 2021 r'!X43</f>
        <v>3</v>
      </c>
    </row>
    <row r="40" spans="1:15" ht="12" thickBot="1" x14ac:dyDescent="0.25">
      <c r="A40" s="21" t="s">
        <v>132</v>
      </c>
      <c r="B40" s="22" t="s">
        <v>137</v>
      </c>
      <c r="C40" s="3" t="s">
        <v>138</v>
      </c>
      <c r="D40" s="23">
        <v>9292889</v>
      </c>
      <c r="E40" s="23">
        <v>7434311</v>
      </c>
      <c r="F40" s="19">
        <f>'Dane - 31 grudnia 2021 r'!Z44</f>
        <v>32664050.289999999</v>
      </c>
      <c r="G40" s="19">
        <f>F40/'Dane - 31 grudnia 2021 r'!$B$3</f>
        <v>7107060.5504786763</v>
      </c>
      <c r="H40" s="24">
        <f t="shared" si="0"/>
        <v>0.95598106542471473</v>
      </c>
      <c r="I40" s="19">
        <f>'Dane - 31 grudnia 2021 r'!AK44</f>
        <v>30712741.120000001</v>
      </c>
      <c r="J40" s="19">
        <f>I40/'Dane - 31 grudnia 2021 r'!$B$3</f>
        <v>6682493.7162750214</v>
      </c>
      <c r="K40" s="24">
        <f t="shared" si="3"/>
        <v>0.89887196221344812</v>
      </c>
      <c r="L40" s="19">
        <f>'Dane - 31 grudnia 2021 r'!AQ44</f>
        <v>28128974.43</v>
      </c>
      <c r="M40" s="19">
        <f>L40/'Dane - 31 grudnia 2021 r'!$B$3</f>
        <v>6120316.4556135768</v>
      </c>
      <c r="N40" s="24">
        <f t="shared" si="1"/>
        <v>0.82325268012241848</v>
      </c>
      <c r="O40" s="20">
        <f>'Dane - 31 grudnia 2021 r'!X44</f>
        <v>4</v>
      </c>
    </row>
    <row r="41" spans="1:15" ht="12" thickBot="1" x14ac:dyDescent="0.25">
      <c r="A41" s="270" t="s">
        <v>132</v>
      </c>
      <c r="B41" s="270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93072001.909999996</v>
      </c>
      <c r="G41" s="44">
        <f t="shared" si="8"/>
        <v>20250653.157093123</v>
      </c>
      <c r="H41" s="45">
        <f t="shared" si="0"/>
        <v>0.85708564798994602</v>
      </c>
      <c r="I41" s="44">
        <f t="shared" si="8"/>
        <v>51959014.520000003</v>
      </c>
      <c r="J41" s="44">
        <f t="shared" si="8"/>
        <v>11305268.607484769</v>
      </c>
      <c r="K41" s="45">
        <f t="shared" si="3"/>
        <v>0.47848251584678109</v>
      </c>
      <c r="L41" s="44">
        <f t="shared" si="8"/>
        <v>49375247.829999998</v>
      </c>
      <c r="M41" s="44">
        <f t="shared" si="8"/>
        <v>10743091.346823324</v>
      </c>
      <c r="N41" s="45">
        <f t="shared" si="1"/>
        <v>0.4546890086447451</v>
      </c>
      <c r="O41" s="46">
        <f t="shared" si="8"/>
        <v>58</v>
      </c>
    </row>
    <row r="42" spans="1:15" x14ac:dyDescent="0.2">
      <c r="A42" s="25" t="s">
        <v>139</v>
      </c>
      <c r="B42" s="26" t="s">
        <v>140</v>
      </c>
      <c r="C42" s="4" t="s">
        <v>141</v>
      </c>
      <c r="D42" s="27">
        <v>25000</v>
      </c>
      <c r="E42" s="27">
        <v>21250</v>
      </c>
      <c r="F42" s="27">
        <f>'Dane - 31 grudnia 2021 r'!Z46</f>
        <v>84839.35</v>
      </c>
      <c r="G42" s="232">
        <f>F42/'Dane - 31 grudnia 2021 r'!$B$3</f>
        <v>18459.388598781548</v>
      </c>
      <c r="H42" s="233">
        <f t="shared" si="0"/>
        <v>0.86867711053089636</v>
      </c>
      <c r="I42" s="232">
        <f>'Dane - 31 grudnia 2021 r'!AK46</f>
        <v>84839.35</v>
      </c>
      <c r="J42" s="232">
        <f>I42/'Dane - 31 grudnia 2021 r'!$B$3</f>
        <v>18459.388598781548</v>
      </c>
      <c r="K42" s="233">
        <f t="shared" si="3"/>
        <v>0.86867711053089636</v>
      </c>
      <c r="L42" s="232">
        <f>'Dane - 31 grudnia 2021 r'!AQ46</f>
        <v>84839.35</v>
      </c>
      <c r="M42" s="232">
        <f>L42/'Dane - 31 grudnia 2021 r'!$B$3</f>
        <v>18459.388598781548</v>
      </c>
      <c r="N42" s="233">
        <f t="shared" si="1"/>
        <v>0.86867711053089636</v>
      </c>
      <c r="O42" s="234">
        <f>'Dane - 31 grudnia 2021 r'!X46</f>
        <v>5</v>
      </c>
    </row>
    <row r="43" spans="1:15" x14ac:dyDescent="0.2">
      <c r="A43" s="17" t="s">
        <v>139</v>
      </c>
      <c r="B43" s="18" t="s">
        <v>142</v>
      </c>
      <c r="C43" s="2" t="s">
        <v>143</v>
      </c>
      <c r="D43" s="19">
        <v>90857860</v>
      </c>
      <c r="E43" s="19">
        <v>77229181</v>
      </c>
      <c r="F43" s="27">
        <f>'Dane - 31 grudnia 2021 r'!Z47</f>
        <v>271862038.59750104</v>
      </c>
      <c r="G43" s="232">
        <f>F43/'Dane - 31 grudnia 2021 r'!$B$3</f>
        <v>59151879.590404928</v>
      </c>
      <c r="H43" s="226">
        <f t="shared" si="0"/>
        <v>0.76592654259022797</v>
      </c>
      <c r="I43" s="232">
        <f>'Dane - 31 grudnia 2021 r'!AK47</f>
        <v>238623109.20000002</v>
      </c>
      <c r="J43" s="232">
        <f>I43/'Dane - 31 grudnia 2021 r'!$B$3</f>
        <v>51919736.553524807</v>
      </c>
      <c r="K43" s="226">
        <f t="shared" si="3"/>
        <v>0.67228133046658634</v>
      </c>
      <c r="L43" s="232">
        <f>'Dane - 31 grudnia 2021 r'!AQ47</f>
        <v>193370362.42000005</v>
      </c>
      <c r="M43" s="232">
        <f>L43/'Dane - 31 grudnia 2021 r'!$B$3</f>
        <v>42073621.066144481</v>
      </c>
      <c r="N43" s="226">
        <f t="shared" si="1"/>
        <v>0.54478916545993772</v>
      </c>
      <c r="O43" s="234">
        <f>'Dane - 31 grudnia 2021 r'!X47</f>
        <v>2291</v>
      </c>
    </row>
    <row r="44" spans="1:15" ht="12" thickBot="1" x14ac:dyDescent="0.25">
      <c r="A44" s="21" t="s">
        <v>139</v>
      </c>
      <c r="B44" s="22" t="s">
        <v>144</v>
      </c>
      <c r="C44" s="3" t="s">
        <v>145</v>
      </c>
      <c r="D44" s="23">
        <v>2881840</v>
      </c>
      <c r="E44" s="23">
        <v>2449564</v>
      </c>
      <c r="F44" s="27">
        <f>'Dane - 31 grudnia 2021 r'!Z48</f>
        <v>4501096.2599999988</v>
      </c>
      <c r="G44" s="232">
        <f>F44/'Dane - 31 grudnia 2021 r'!$B$3</f>
        <v>979350.7963446473</v>
      </c>
      <c r="H44" s="231">
        <f t="shared" si="0"/>
        <v>0.39980616809548447</v>
      </c>
      <c r="I44" s="232">
        <f>'Dane - 31 grudnia 2021 r'!AK48</f>
        <v>4150648.1300000008</v>
      </c>
      <c r="J44" s="232">
        <f>I44/'Dane - 31 grudnia 2021 r'!$B$3</f>
        <v>903100.11531766772</v>
      </c>
      <c r="K44" s="231">
        <f t="shared" si="3"/>
        <v>0.36867790158479946</v>
      </c>
      <c r="L44" s="232">
        <f>'Dane - 31 grudnia 2021 r'!AQ48</f>
        <v>2930128.9000000004</v>
      </c>
      <c r="M44" s="232">
        <f>L44/'Dane - 31 grudnia 2021 r'!$B$3</f>
        <v>637538.92515230644</v>
      </c>
      <c r="N44" s="231">
        <f t="shared" si="1"/>
        <v>0.26026628622575548</v>
      </c>
      <c r="O44" s="234">
        <f>'Dane - 31 grudnia 2021 r'!X48</f>
        <v>77</v>
      </c>
    </row>
    <row r="45" spans="1:15" ht="12" thickBot="1" x14ac:dyDescent="0.25">
      <c r="A45" s="270" t="s">
        <v>139</v>
      </c>
      <c r="B45" s="270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276447974.20750105</v>
      </c>
      <c r="G45" s="44">
        <f t="shared" si="9"/>
        <v>60149689.775348358</v>
      </c>
      <c r="H45" s="45">
        <f t="shared" si="0"/>
        <v>0.75470129923280871</v>
      </c>
      <c r="I45" s="44">
        <f t="shared" si="9"/>
        <v>242858596.68000001</v>
      </c>
      <c r="J45" s="44">
        <f t="shared" si="9"/>
        <v>52841296.057441257</v>
      </c>
      <c r="K45" s="45">
        <f t="shared" si="3"/>
        <v>0.6630025015364337</v>
      </c>
      <c r="L45" s="44">
        <f t="shared" si="9"/>
        <v>196385330.67000005</v>
      </c>
      <c r="M45" s="44">
        <f>SUM(M42:M44)</f>
        <v>42729619.379895575</v>
      </c>
      <c r="N45" s="45">
        <f t="shared" si="1"/>
        <v>0.53613076612985455</v>
      </c>
      <c r="O45" s="46">
        <f t="shared" si="9"/>
        <v>2373</v>
      </c>
    </row>
    <row r="46" spans="1:15" x14ac:dyDescent="0.2">
      <c r="A46" s="25" t="s">
        <v>146</v>
      </c>
      <c r="B46" s="26" t="s">
        <v>147</v>
      </c>
      <c r="C46" s="4" t="s">
        <v>148</v>
      </c>
      <c r="D46" s="27">
        <v>23304480</v>
      </c>
      <c r="E46" s="27">
        <v>17478360</v>
      </c>
      <c r="F46" s="27">
        <f>'Dane - 31 grudnia 2021 r'!Z50</f>
        <v>39056227.689999998</v>
      </c>
      <c r="G46" s="232">
        <f>F46/'Dane - 31 grudnia 2021 r'!$B$3</f>
        <v>8497873.7358572669</v>
      </c>
      <c r="H46" s="233">
        <f t="shared" si="0"/>
        <v>0.48619399851343414</v>
      </c>
      <c r="I46" s="232">
        <f>'Dane - 31 grudnia 2021 r'!AK50</f>
        <v>31893757.039999999</v>
      </c>
      <c r="J46" s="232">
        <f>I46/'Dane - 31 grudnia 2021 r'!$B$3</f>
        <v>6939459.7563098343</v>
      </c>
      <c r="K46" s="233">
        <f t="shared" si="3"/>
        <v>0.39703151533152048</v>
      </c>
      <c r="L46" s="232">
        <f>'Dane - 31 grudnia 2021 r'!AQ50</f>
        <v>25921875.109999999</v>
      </c>
      <c r="M46" s="232">
        <f>L46/'Dane - 31 grudnia 2021 r'!$B$3</f>
        <v>5640094.6714534378</v>
      </c>
      <c r="N46" s="233">
        <f t="shared" si="1"/>
        <v>0.32269015350716185</v>
      </c>
      <c r="O46" s="234">
        <f>'Dane - 31 grudnia 2021 r'!X50</f>
        <v>40</v>
      </c>
    </row>
    <row r="47" spans="1:15" x14ac:dyDescent="0.2">
      <c r="A47" s="17" t="s">
        <v>146</v>
      </c>
      <c r="B47" s="18" t="s">
        <v>149</v>
      </c>
      <c r="C47" s="2" t="s">
        <v>150</v>
      </c>
      <c r="D47" s="19">
        <v>2509002</v>
      </c>
      <c r="E47" s="19">
        <v>2509002</v>
      </c>
      <c r="F47" s="27">
        <f>'Dane - 31 grudnia 2021 r'!Z51</f>
        <v>185755.13</v>
      </c>
      <c r="G47" s="232">
        <f>F47/'Dane - 31 grudnia 2021 r'!$B$3</f>
        <v>40416.694952132289</v>
      </c>
      <c r="H47" s="226">
        <f t="shared" si="0"/>
        <v>1.610867386798906E-2</v>
      </c>
      <c r="I47" s="232">
        <f>'Dane - 31 grudnia 2021 r'!AK51</f>
        <v>185755.13</v>
      </c>
      <c r="J47" s="232">
        <f>I47/'Dane - 31 grudnia 2021 r'!$B$3</f>
        <v>40416.694952132289</v>
      </c>
      <c r="K47" s="226">
        <f t="shared" si="3"/>
        <v>1.610867386798906E-2</v>
      </c>
      <c r="L47" s="232">
        <f>'Dane - 31 grudnia 2021 r'!AQ51</f>
        <v>185755.13</v>
      </c>
      <c r="M47" s="232">
        <f>L47/'Dane - 31 grudnia 2021 r'!$B$3</f>
        <v>40416.694952132289</v>
      </c>
      <c r="N47" s="226">
        <f t="shared" si="1"/>
        <v>1.610867386798906E-2</v>
      </c>
      <c r="O47" s="234">
        <f>'Dane - 31 grudnia 2021 r'!X51</f>
        <v>2</v>
      </c>
    </row>
    <row r="48" spans="1:15" x14ac:dyDescent="0.2">
      <c r="A48" s="17" t="s">
        <v>146</v>
      </c>
      <c r="B48" s="18" t="s">
        <v>151</v>
      </c>
      <c r="C48" s="2" t="s">
        <v>152</v>
      </c>
      <c r="D48" s="19">
        <v>13160000</v>
      </c>
      <c r="E48" s="19">
        <v>9870000</v>
      </c>
      <c r="F48" s="27">
        <f>'Dane - 31 grudnia 2021 r'!Z52</f>
        <v>51478589.380000003</v>
      </c>
      <c r="G48" s="232">
        <f>F48/'Dane - 31 grudnia 2021 r'!$B$3</f>
        <v>11200737.463011315</v>
      </c>
      <c r="H48" s="226">
        <f t="shared" si="0"/>
        <v>1.1348264906799712</v>
      </c>
      <c r="I48" s="232">
        <f>'Dane - 31 grudnia 2021 r'!AK52</f>
        <v>38716347.590000004</v>
      </c>
      <c r="J48" s="232">
        <f>I48/'Dane - 31 grudnia 2021 r'!$B$3</f>
        <v>8423922.4521322902</v>
      </c>
      <c r="K48" s="226">
        <f t="shared" si="3"/>
        <v>0.85348758380266365</v>
      </c>
      <c r="L48" s="232">
        <f>'Dane - 31 grudnia 2021 r'!AQ52</f>
        <v>20802754.57</v>
      </c>
      <c r="M48" s="232">
        <f>L48/'Dane - 31 grudnia 2021 r'!$B$3</f>
        <v>4526273.8402959099</v>
      </c>
      <c r="N48" s="226">
        <f t="shared" si="1"/>
        <v>0.45858904157000102</v>
      </c>
      <c r="O48" s="234">
        <f>'Dane - 31 grudnia 2021 r'!X52</f>
        <v>24</v>
      </c>
    </row>
    <row r="49" spans="1:15" ht="12" thickBot="1" x14ac:dyDescent="0.25">
      <c r="A49" s="21" t="s">
        <v>146</v>
      </c>
      <c r="B49" s="22" t="s">
        <v>153</v>
      </c>
      <c r="C49" s="3" t="s">
        <v>154</v>
      </c>
      <c r="D49" s="23">
        <v>53175520</v>
      </c>
      <c r="E49" s="23">
        <v>39881640</v>
      </c>
      <c r="F49" s="27">
        <f>'Dane - 31 grudnia 2021 r'!Z53</f>
        <v>134186818.52</v>
      </c>
      <c r="G49" s="232">
        <f>F49/'Dane - 31 grudnia 2021 r'!$B$3</f>
        <v>29196435.709312443</v>
      </c>
      <c r="H49" s="231">
        <f t="shared" si="0"/>
        <v>0.73207710889804034</v>
      </c>
      <c r="I49" s="232">
        <f>'Dane - 31 grudnia 2021 r'!AK53</f>
        <v>114124325.39999999</v>
      </c>
      <c r="J49" s="232">
        <f>I49/'Dane - 31 grudnia 2021 r'!$B$3</f>
        <v>24831228.32898172</v>
      </c>
      <c r="K49" s="231">
        <f t="shared" si="3"/>
        <v>0.62262304982898697</v>
      </c>
      <c r="L49" s="232">
        <f>'Dane - 31 grudnia 2021 r'!AQ53</f>
        <v>108405531.25</v>
      </c>
      <c r="M49" s="232">
        <f>L49/'Dane - 31 grudnia 2021 r'!$B$3</f>
        <v>23586930.211053088</v>
      </c>
      <c r="N49" s="231">
        <f t="shared" si="1"/>
        <v>0.59142327675223705</v>
      </c>
      <c r="O49" s="234">
        <f>'Dane - 31 grudnia 2021 r'!X53</f>
        <v>201</v>
      </c>
    </row>
    <row r="50" spans="1:15" ht="12" thickBot="1" x14ac:dyDescent="0.25">
      <c r="A50" s="270" t="s">
        <v>146</v>
      </c>
      <c r="B50" s="270"/>
      <c r="C50" s="43" t="s">
        <v>53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224907390.72</v>
      </c>
      <c r="G50" s="44">
        <f t="shared" si="10"/>
        <v>48935463.603133157</v>
      </c>
      <c r="H50" s="45">
        <f t="shared" si="0"/>
        <v>0.70169434892591609</v>
      </c>
      <c r="I50" s="44">
        <f t="shared" si="10"/>
        <v>184920185.16</v>
      </c>
      <c r="J50" s="44">
        <f t="shared" si="10"/>
        <v>40235027.232375979</v>
      </c>
      <c r="K50" s="45">
        <f t="shared" si="3"/>
        <v>0.5769372385394328</v>
      </c>
      <c r="L50" s="44">
        <f t="shared" si="10"/>
        <v>155315916.06</v>
      </c>
      <c r="M50" s="44">
        <f t="shared" si="10"/>
        <v>33793715.417754568</v>
      </c>
      <c r="N50" s="45">
        <f t="shared" si="1"/>
        <v>0.48457411847899068</v>
      </c>
      <c r="O50" s="46">
        <f t="shared" si="10"/>
        <v>267</v>
      </c>
    </row>
    <row r="51" spans="1:15" x14ac:dyDescent="0.2">
      <c r="A51" s="25" t="s">
        <v>155</v>
      </c>
      <c r="B51" s="26" t="s">
        <v>156</v>
      </c>
      <c r="C51" s="4" t="s">
        <v>157</v>
      </c>
      <c r="D51" s="27">
        <v>259996</v>
      </c>
      <c r="E51" s="27">
        <v>194996</v>
      </c>
      <c r="F51" s="27">
        <f>'Dane - 31 grudnia 2021 r'!Z55</f>
        <v>845865.63</v>
      </c>
      <c r="G51" s="27">
        <f>F51/'Dane - 31 grudnia 2021 r'!$B$3</f>
        <v>184043.87075718015</v>
      </c>
      <c r="H51" s="28">
        <f t="shared" si="0"/>
        <v>0.94383408253082191</v>
      </c>
      <c r="I51" s="27">
        <f>'Dane - 31 grudnia 2021 r'!AK55</f>
        <v>0</v>
      </c>
      <c r="J51" s="27">
        <f>I51/'Dane - 31 grudnia 2021 r'!$B$3</f>
        <v>0</v>
      </c>
      <c r="K51" s="28">
        <f t="shared" si="3"/>
        <v>0</v>
      </c>
      <c r="L51" s="27">
        <f>'Dane - 31 grudnia 2021 r'!AQ55</f>
        <v>0</v>
      </c>
      <c r="M51" s="27">
        <f>L51/'Dane - 31 grudnia 2021 r'!$B$3</f>
        <v>0</v>
      </c>
      <c r="N51" s="28">
        <f t="shared" si="1"/>
        <v>0</v>
      </c>
      <c r="O51" s="29">
        <f>'Dane - 31 grudnia 2021 r'!X55</f>
        <v>1</v>
      </c>
    </row>
    <row r="52" spans="1:15" ht="21" x14ac:dyDescent="0.2">
      <c r="A52" s="17" t="s">
        <v>155</v>
      </c>
      <c r="B52" s="18" t="s">
        <v>158</v>
      </c>
      <c r="C52" s="2" t="s">
        <v>159</v>
      </c>
      <c r="D52" s="19">
        <v>0</v>
      </c>
      <c r="E52" s="19">
        <v>0</v>
      </c>
      <c r="F52" s="27">
        <f>'Dane - 31 grudnia 2021 r'!Z56</f>
        <v>0</v>
      </c>
      <c r="G52" s="27">
        <f>F52/'Dane - 31 grudnia 2021 r'!$B$3</f>
        <v>0</v>
      </c>
      <c r="H52" s="16">
        <v>0</v>
      </c>
      <c r="I52" s="27">
        <f>'Dane - 31 grudnia 2021 r'!AK56</f>
        <v>0</v>
      </c>
      <c r="J52" s="27">
        <f>I52/'Dane - 31 grudnia 2021 r'!$B$3</f>
        <v>0</v>
      </c>
      <c r="K52" s="16">
        <v>0</v>
      </c>
      <c r="L52" s="27">
        <f>'Dane - 31 grudnia 2021 r'!AQ56</f>
        <v>0</v>
      </c>
      <c r="M52" s="27">
        <f>L52/'Dane - 31 grudnia 2021 r'!$B$3</f>
        <v>0</v>
      </c>
      <c r="N52" s="16">
        <v>0</v>
      </c>
      <c r="O52" s="29">
        <f>'Dane - 31 grudnia 2021 r'!X56</f>
        <v>0</v>
      </c>
    </row>
    <row r="53" spans="1:15" ht="12" thickBot="1" x14ac:dyDescent="0.25">
      <c r="A53" s="21" t="s">
        <v>155</v>
      </c>
      <c r="B53" s="22" t="s">
        <v>160</v>
      </c>
      <c r="C53" s="3" t="s">
        <v>161</v>
      </c>
      <c r="D53" s="23">
        <v>0</v>
      </c>
      <c r="E53" s="23">
        <v>0</v>
      </c>
      <c r="F53" s="27">
        <f>'Dane - 31 grudnia 2021 r'!Z57</f>
        <v>0</v>
      </c>
      <c r="G53" s="27">
        <f>F53/'Dane - 31 grudnia 2021 r'!$B$3</f>
        <v>0</v>
      </c>
      <c r="H53" s="24">
        <v>0</v>
      </c>
      <c r="I53" s="27">
        <f>'Dane - 31 grudnia 2021 r'!AK57</f>
        <v>0</v>
      </c>
      <c r="J53" s="27">
        <f>I53/'Dane - 31 grudnia 2021 r'!$B$3</f>
        <v>0</v>
      </c>
      <c r="K53" s="24">
        <v>0</v>
      </c>
      <c r="L53" s="27">
        <f>'Dane - 31 grudnia 2021 r'!AQ57</f>
        <v>0</v>
      </c>
      <c r="M53" s="27">
        <f>L53/'Dane - 31 grudnia 2021 r'!$B$3</f>
        <v>0</v>
      </c>
      <c r="N53" s="24">
        <v>0</v>
      </c>
      <c r="O53" s="29">
        <f>'Dane - 31 grudnia 2021 r'!X57</f>
        <v>0</v>
      </c>
    </row>
    <row r="54" spans="1:15" ht="21.75" thickBot="1" x14ac:dyDescent="0.25">
      <c r="A54" s="270" t="s">
        <v>155</v>
      </c>
      <c r="B54" s="270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184043.87075718015</v>
      </c>
      <c r="H54" s="45">
        <f t="shared" si="0"/>
        <v>0.94383408253082191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70" t="s">
        <v>164</v>
      </c>
      <c r="B55" s="270"/>
      <c r="C55" s="43" t="s">
        <v>162</v>
      </c>
      <c r="D55" s="44">
        <v>42497556</v>
      </c>
      <c r="E55" s="44">
        <v>31873167</v>
      </c>
      <c r="F55" s="44">
        <f>'Dane - 31 grudnia 2021 r'!Z59</f>
        <v>110491597.35000005</v>
      </c>
      <c r="G55" s="44">
        <f>F55/'Dane - 31 grudnia 2021 r'!$B$3</f>
        <v>24040817.526109673</v>
      </c>
      <c r="H55" s="45">
        <f t="shared" si="0"/>
        <v>0.75426510098948352</v>
      </c>
      <c r="I55" s="44">
        <f>'Dane - 31 grudnia 2021 r'!AK59-'Dane - 31 grudnia 2021 r'!AM59</f>
        <v>102355412.28</v>
      </c>
      <c r="J55" s="44">
        <f>I55/'Dane - 31 grudnia 2021 r'!B3</f>
        <v>22270542.27154047</v>
      </c>
      <c r="K55" s="45">
        <f t="shared" si="3"/>
        <v>0.69872385983923313</v>
      </c>
      <c r="L55" s="44">
        <f>'Dane - 31 grudnia 2021 r'!AQ59</f>
        <v>102355412.28</v>
      </c>
      <c r="M55" s="44">
        <f>L55/'Dane - 31 grudnia 2021 r'!$B$3</f>
        <v>22270542.27154047</v>
      </c>
      <c r="N55" s="45">
        <f t="shared" si="1"/>
        <v>0.69872385983923313</v>
      </c>
      <c r="O55" s="46">
        <f>'Dane - 31 grudnia 2021 r'!X59</f>
        <v>147</v>
      </c>
    </row>
    <row r="56" spans="1:15" ht="24" customHeight="1" thickBot="1" x14ac:dyDescent="0.25">
      <c r="A56" s="30" t="s">
        <v>163</v>
      </c>
      <c r="B56" s="30"/>
      <c r="C56" s="5" t="s">
        <v>63</v>
      </c>
      <c r="D56" s="217">
        <f>D55+D54+D50+D45+D41+D36+D24</f>
        <v>710509513</v>
      </c>
      <c r="E56" s="217">
        <f t="shared" ref="E56:O56" si="12">E55+E54+E50+E45+E41+E36+E24</f>
        <v>531219456</v>
      </c>
      <c r="F56" s="217">
        <f t="shared" si="12"/>
        <v>1902513246.887501</v>
      </c>
      <c r="G56" s="217">
        <f t="shared" si="12"/>
        <v>413949792.62130135</v>
      </c>
      <c r="H56" s="218">
        <f t="shared" si="0"/>
        <v>0.77924441197669791</v>
      </c>
      <c r="I56" s="217">
        <f t="shared" si="12"/>
        <v>1493346066.5900002</v>
      </c>
      <c r="J56" s="217">
        <f t="shared" si="12"/>
        <v>324922990.98999131</v>
      </c>
      <c r="K56" s="218">
        <f t="shared" si="3"/>
        <v>0.61165491459332266</v>
      </c>
      <c r="L56" s="217">
        <f t="shared" si="12"/>
        <v>1248206179.54</v>
      </c>
      <c r="M56" s="217">
        <f t="shared" si="12"/>
        <v>271585330.62228024</v>
      </c>
      <c r="N56" s="218">
        <f t="shared" si="1"/>
        <v>0.51124883991877035</v>
      </c>
      <c r="O56" s="219">
        <f t="shared" si="12"/>
        <v>10506</v>
      </c>
    </row>
    <row r="57" spans="1:15" x14ac:dyDescent="0.2">
      <c r="A57" s="6" t="s">
        <v>231</v>
      </c>
    </row>
    <row r="58" spans="1:15" x14ac:dyDescent="0.2">
      <c r="A58" s="6" t="s">
        <v>208</v>
      </c>
    </row>
    <row r="59" spans="1:15" x14ac:dyDescent="0.2">
      <c r="A59" s="6" t="s">
        <v>215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C19" sqref="C19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4" customWidth="1"/>
  </cols>
  <sheetData>
    <row r="1" spans="1:13" ht="63" customHeight="1" thickTop="1" x14ac:dyDescent="0.25">
      <c r="A1" s="304" t="s">
        <v>185</v>
      </c>
      <c r="B1" s="307" t="s">
        <v>186</v>
      </c>
      <c r="C1" s="193" t="s">
        <v>202</v>
      </c>
      <c r="D1" s="193" t="s">
        <v>203</v>
      </c>
      <c r="E1" s="193" t="s">
        <v>204</v>
      </c>
      <c r="F1" s="193" t="s">
        <v>210</v>
      </c>
      <c r="G1" s="193" t="s">
        <v>205</v>
      </c>
      <c r="H1" s="193" t="s">
        <v>211</v>
      </c>
      <c r="I1" s="193" t="s">
        <v>206</v>
      </c>
      <c r="J1" s="193" t="s">
        <v>207</v>
      </c>
      <c r="K1" s="316" t="s">
        <v>214</v>
      </c>
      <c r="L1" s="319" t="s">
        <v>212</v>
      </c>
      <c r="M1" s="322" t="s">
        <v>213</v>
      </c>
    </row>
    <row r="2" spans="1:13" ht="15.75" x14ac:dyDescent="0.25">
      <c r="A2" s="305"/>
      <c r="B2" s="308"/>
      <c r="C2" s="194"/>
      <c r="D2" s="194"/>
      <c r="E2" s="194"/>
      <c r="F2" s="194"/>
      <c r="G2" s="194"/>
      <c r="H2" s="194"/>
      <c r="I2" s="194"/>
      <c r="J2" s="194"/>
      <c r="K2" s="317"/>
      <c r="L2" s="320"/>
      <c r="M2" s="323"/>
    </row>
    <row r="3" spans="1:13" ht="16.5" thickBot="1" x14ac:dyDescent="0.3">
      <c r="A3" s="306"/>
      <c r="B3" s="309"/>
      <c r="C3" s="195"/>
      <c r="D3" s="195"/>
      <c r="E3" s="195"/>
      <c r="F3" s="195"/>
      <c r="G3" s="195"/>
      <c r="H3" s="195"/>
      <c r="I3" s="195"/>
      <c r="J3" s="195"/>
      <c r="K3" s="318"/>
      <c r="L3" s="321"/>
      <c r="M3" s="324"/>
    </row>
    <row r="4" spans="1:13" ht="18.75" thickTop="1" thickBot="1" x14ac:dyDescent="0.3">
      <c r="A4" s="300" t="s">
        <v>187</v>
      </c>
      <c r="B4" s="301"/>
      <c r="C4" s="301"/>
      <c r="D4" s="301"/>
      <c r="E4" s="301"/>
      <c r="F4" s="301"/>
      <c r="G4" s="301"/>
      <c r="H4" s="301"/>
      <c r="I4" s="301"/>
      <c r="J4" s="301"/>
      <c r="K4" s="174"/>
      <c r="L4" s="174"/>
      <c r="M4" s="197"/>
    </row>
    <row r="5" spans="1:13" ht="33" thickTop="1" thickBot="1" x14ac:dyDescent="0.3">
      <c r="A5" s="88" t="s">
        <v>188</v>
      </c>
      <c r="B5" s="99" t="s">
        <v>97</v>
      </c>
      <c r="C5" s="99">
        <f>'Dane - 31 grudnia 2021 r'!C19</f>
        <v>3969</v>
      </c>
      <c r="D5" s="100">
        <f>'Dane - 31 grudnia 2021 r'!D19/'Dane - 31 grudnia 2021 r'!$B$3</f>
        <v>76216296.997389033</v>
      </c>
      <c r="E5" s="99">
        <f>'Dane - 31 grudnia 2021 r'!X19</f>
        <v>3848</v>
      </c>
      <c r="F5" s="100">
        <f>'Dane - 31 grudnia 2021 r'!Y19/'Dane - 31 grudnia 2021 r'!$B$3</f>
        <v>73736651.436031327</v>
      </c>
      <c r="G5" s="99">
        <f>'Dane - 31 grudnia 2021 r'!AB19</f>
        <v>3866</v>
      </c>
      <c r="H5" s="100">
        <f>'Dane - 31 grudnia 2021 r'!AD19/'Dane - 31 grudnia 2021 r'!$B$3</f>
        <v>68985272.519582242</v>
      </c>
      <c r="I5" s="99">
        <f>'Dane - 31 grudnia 2021 r'!AO19</f>
        <v>3849</v>
      </c>
      <c r="J5" s="100">
        <f>'Dane - 31 grudnia 2021 r'!AP19/'Dane - 31 grudnia 2021 r'!$B$3</f>
        <v>68714828.111401215</v>
      </c>
      <c r="K5" s="101">
        <v>3848</v>
      </c>
      <c r="L5" s="101">
        <f>G5</f>
        <v>3866</v>
      </c>
      <c r="M5" s="180">
        <f>L5/K5</f>
        <v>1.0046777546777548</v>
      </c>
    </row>
    <row r="6" spans="1:13" ht="43.5" customHeight="1" thickTop="1" thickBot="1" x14ac:dyDescent="0.3">
      <c r="A6" s="302" t="s">
        <v>189</v>
      </c>
      <c r="B6" s="99" t="s">
        <v>87</v>
      </c>
      <c r="C6" s="99">
        <f>'Dane - 31 grudnia 2021 r'!C14</f>
        <v>13</v>
      </c>
      <c r="D6" s="100">
        <f>'Dane - 31 grudnia 2021 r'!D14/'Dane - 31 grudnia 2021 r'!$B$3</f>
        <v>6587664.4364664927</v>
      </c>
      <c r="E6" s="99">
        <f>'Dane - 31 grudnia 2021 r'!X14</f>
        <v>11</v>
      </c>
      <c r="F6" s="100">
        <f>'Dane - 31 grudnia 2021 r'!Y14/'Dane - 31 grudnia 2021 r'!$B$3</f>
        <v>5421168.0004351614</v>
      </c>
      <c r="G6" s="99">
        <f>'Dane - 31 grudnia 2021 r'!AB14</f>
        <v>9</v>
      </c>
      <c r="H6" s="100">
        <f>'Dane - 31 grudnia 2021 r'!AD14/'Dane - 31 grudnia 2021 r'!$B$3</f>
        <v>3806118.2114882506</v>
      </c>
      <c r="I6" s="99">
        <f>'Dane - 31 grudnia 2021 r'!AO14</f>
        <v>8</v>
      </c>
      <c r="J6" s="100">
        <f>'Dane - 31 grudnia 2021 r'!AP14/'Dane - 31 grudnia 2021 r'!$B$3</f>
        <v>3104897.7262837249</v>
      </c>
      <c r="K6" s="310">
        <v>122</v>
      </c>
      <c r="L6" s="312">
        <f>G6+G7+G8</f>
        <v>366</v>
      </c>
      <c r="M6" s="315">
        <f>L6/K6</f>
        <v>3</v>
      </c>
    </row>
    <row r="7" spans="1:13" ht="39.75" customHeight="1" thickTop="1" thickBot="1" x14ac:dyDescent="0.3">
      <c r="A7" s="303"/>
      <c r="B7" s="99" t="s">
        <v>99</v>
      </c>
      <c r="C7" s="99">
        <f>'Dane - 31 grudnia 2021 r'!C22</f>
        <v>708</v>
      </c>
      <c r="D7" s="100">
        <f>'Dane - 31 grudnia 2021 r'!D22/'Dane - 31 grudnia 2021 r'!$B$3</f>
        <v>39569264.488685817</v>
      </c>
      <c r="E7" s="99">
        <f>'Dane - 31 grudnia 2021 r'!X22</f>
        <v>396</v>
      </c>
      <c r="F7" s="100">
        <f>'Dane - 31 grudnia 2021 r'!Y22/'Dane - 31 grudnia 2021 r'!$B$3</f>
        <v>19081671.679721493</v>
      </c>
      <c r="G7" s="99">
        <f>'Dane - 31 grudnia 2021 r'!AB22</f>
        <v>352</v>
      </c>
      <c r="H7" s="100">
        <f>'Dane - 31 grudnia 2021 r'!AD22/'Dane - 31 grudnia 2021 r'!$B$3</f>
        <v>16561130.339425588</v>
      </c>
      <c r="I7" s="99">
        <f>'Dane - 31 grudnia 2021 r'!AO22</f>
        <v>287</v>
      </c>
      <c r="J7" s="100">
        <f>'Dane - 31 grudnia 2021 r'!AP22/'Dane - 31 grudnia 2021 r'!$B$3</f>
        <v>12465905.387293298</v>
      </c>
      <c r="K7" s="311"/>
      <c r="L7" s="313"/>
      <c r="M7" s="315"/>
    </row>
    <row r="8" spans="1:13" ht="51" customHeight="1" thickTop="1" thickBot="1" x14ac:dyDescent="0.3">
      <c r="A8" s="303"/>
      <c r="B8" s="99" t="s">
        <v>101</v>
      </c>
      <c r="C8" s="99">
        <f>'Dane - 31 grudnia 2021 r'!C23</f>
        <v>42</v>
      </c>
      <c r="D8" s="100">
        <f>'Dane - 31 grudnia 2021 r'!D23/'Dane - 31 grudnia 2021 r'!$B$3</f>
        <v>113683995.19364664</v>
      </c>
      <c r="E8" s="99">
        <f>'Dane - 31 grudnia 2021 r'!X23</f>
        <v>14</v>
      </c>
      <c r="F8" s="100">
        <f>'Dane - 31 grudnia 2021 r'!Y23/'Dane - 31 grudnia 2021 r'!$B$3</f>
        <v>27044050.896431677</v>
      </c>
      <c r="G8" s="99">
        <f>'Dane - 31 grudnia 2021 r'!AB23</f>
        <v>5</v>
      </c>
      <c r="H8" s="100">
        <f>'Dane - 31 grudnia 2021 r'!AD23/'Dane - 31 grudnia 2021 r'!$B$3</f>
        <v>695742.06266318541</v>
      </c>
      <c r="I8" s="99">
        <f>'Dane - 31 grudnia 2021 r'!AO23</f>
        <v>3</v>
      </c>
      <c r="J8" s="100">
        <f>'Dane - 31 grudnia 2021 r'!AP23/'Dane - 31 grudnia 2021 r'!$B$3</f>
        <v>43356.542645778936</v>
      </c>
      <c r="K8" s="311"/>
      <c r="L8" s="314"/>
      <c r="M8" s="315"/>
    </row>
    <row r="9" spans="1:13" ht="17.25" thickTop="1" thickBot="1" x14ac:dyDescent="0.3">
      <c r="A9" s="294" t="s">
        <v>190</v>
      </c>
      <c r="B9" s="295"/>
      <c r="C9" s="192"/>
      <c r="D9" s="192"/>
      <c r="E9" s="192"/>
      <c r="F9" s="192"/>
      <c r="G9" s="192"/>
      <c r="H9" s="192"/>
      <c r="I9" s="192"/>
      <c r="J9" s="192"/>
      <c r="K9" s="175">
        <v>241568666</v>
      </c>
      <c r="L9" s="175">
        <f>'Dane - 31 grudnia 2021 r'!AP6/'Dane - 31 grudnia 2021 r'!$B$3</f>
        <v>135165456.62315059</v>
      </c>
      <c r="M9" s="180">
        <f>L9/K9</f>
        <v>0.55953223926463458</v>
      </c>
    </row>
    <row r="10" spans="1:13" ht="18.75" thickTop="1" thickBot="1" x14ac:dyDescent="0.3">
      <c r="A10" s="290" t="s">
        <v>209</v>
      </c>
      <c r="B10" s="291"/>
      <c r="C10" s="291"/>
      <c r="D10" s="291"/>
      <c r="E10" s="291"/>
      <c r="F10" s="291"/>
      <c r="G10" s="291"/>
      <c r="H10" s="291"/>
      <c r="I10" s="291"/>
      <c r="J10" s="291"/>
      <c r="K10" s="174"/>
      <c r="L10" s="174"/>
      <c r="M10" s="197"/>
    </row>
    <row r="11" spans="1:13" ht="16.5" thickTop="1" thickBot="1" x14ac:dyDescent="0.3">
      <c r="A11" s="292" t="s">
        <v>191</v>
      </c>
      <c r="B11" s="99" t="s">
        <v>118</v>
      </c>
      <c r="C11" s="99">
        <f>'Dane - 31 grudnia 2021 r'!C32</f>
        <v>931</v>
      </c>
      <c r="D11" s="100">
        <f>'Dane - 31 grudnia 2021 r'!D32/'Dane - 31 grudnia 2021 r'!$B$3</f>
        <v>121417926.33376849</v>
      </c>
      <c r="E11" s="99">
        <f>'Dane - 31 grudnia 2021 r'!X32</f>
        <v>518</v>
      </c>
      <c r="F11" s="100">
        <f>'Dane - 31 grudnia 2021 r'!Y32/'Dane - 31 grudnia 2021 r'!$B$3</f>
        <v>56264108.152741514</v>
      </c>
      <c r="G11" s="99">
        <f>'Dane - 31 grudnia 2021 r'!AB32</f>
        <v>374</v>
      </c>
      <c r="H11" s="100">
        <f>'Dane - 31 grudnia 2021 r'!AD32/'Dane - 31 grudnia 2021 r'!$B$3</f>
        <v>35633810.663620539</v>
      </c>
      <c r="I11" s="99">
        <f>'Dane - 31 grudnia 2021 r'!AO32</f>
        <v>328</v>
      </c>
      <c r="J11" s="100">
        <f>'Dane - 31 grudnia 2021 r'!AP32/'Dane - 31 grudnia 2021 r'!$B$3</f>
        <v>28863650.670147952</v>
      </c>
      <c r="K11" s="310">
        <v>560</v>
      </c>
      <c r="L11" s="312">
        <f>G11+G12+G13</f>
        <v>495</v>
      </c>
      <c r="M11" s="315">
        <f>L11/K11</f>
        <v>0.8839285714285714</v>
      </c>
    </row>
    <row r="12" spans="1:13" ht="16.5" thickTop="1" thickBot="1" x14ac:dyDescent="0.3">
      <c r="A12" s="293"/>
      <c r="B12" s="99" t="s">
        <v>120</v>
      </c>
      <c r="C12" s="99">
        <f>'Dane - 31 grudnia 2021 r'!C33</f>
        <v>252</v>
      </c>
      <c r="D12" s="100">
        <f>'Dane - 31 grudnia 2021 r'!D33/'Dane - 31 grudnia 2021 r'!$B$3</f>
        <v>12075479.201479547</v>
      </c>
      <c r="E12" s="99">
        <f>'Dane - 31 grudnia 2021 r'!X33</f>
        <v>160</v>
      </c>
      <c r="F12" s="100">
        <f>'Dane - 31 grudnia 2021 r'!Y33/'Dane - 31 grudnia 2021 r'!$B$3</f>
        <v>5345491.6100957356</v>
      </c>
      <c r="G12" s="99">
        <f>'Dane - 31 grudnia 2021 r'!AB33</f>
        <v>89</v>
      </c>
      <c r="H12" s="100">
        <f>'Dane - 31 grudnia 2021 r'!AD33/'Dane - 31 grudnia 2021 r'!$B$3</f>
        <v>2363001.4708442125</v>
      </c>
      <c r="I12" s="99">
        <f>'Dane - 31 grudnia 2021 r'!AO33</f>
        <v>64</v>
      </c>
      <c r="J12" s="100">
        <f>'Dane - 31 grudnia 2021 r'!AP33/'Dane - 31 grudnia 2021 r'!$B$3</f>
        <v>1741103.4399477807</v>
      </c>
      <c r="K12" s="311"/>
      <c r="L12" s="313"/>
      <c r="M12" s="315"/>
    </row>
    <row r="13" spans="1:13" ht="16.5" thickTop="1" thickBot="1" x14ac:dyDescent="0.3">
      <c r="A13" s="293"/>
      <c r="B13" s="102" t="s">
        <v>122</v>
      </c>
      <c r="C13" s="99">
        <f>'Dane - 31 grudnia 2021 r'!C34</f>
        <v>116</v>
      </c>
      <c r="D13" s="100">
        <f>'Dane - 31 grudnia 2021 r'!D34/'Dane - 31 grudnia 2021 r'!$B$3</f>
        <v>68084526.616623163</v>
      </c>
      <c r="E13" s="99">
        <f>'Dane - 31 grudnia 2021 r'!X34</f>
        <v>45</v>
      </c>
      <c r="F13" s="100">
        <f>'Dane - 31 grudnia 2021 r'!Y34/'Dane - 31 grudnia 2021 r'!$B$3</f>
        <v>23213752.745865971</v>
      </c>
      <c r="G13" s="99">
        <f>'Dane - 31 grudnia 2021 r'!AB34</f>
        <v>32</v>
      </c>
      <c r="H13" s="100">
        <f>'Dane - 31 grudnia 2021 r'!AD34/'Dane - 31 grudnia 2021 r'!$B$3</f>
        <v>7089271.9321148824</v>
      </c>
      <c r="I13" s="99">
        <f>'Dane - 31 grudnia 2021 r'!AO34</f>
        <v>27</v>
      </c>
      <c r="J13" s="100">
        <f>'Dane - 31 grudnia 2021 r'!AP34/'Dane - 31 grudnia 2021 r'!$B$3</f>
        <v>3214919.823759791</v>
      </c>
      <c r="K13" s="311"/>
      <c r="L13" s="314"/>
      <c r="M13" s="315"/>
    </row>
    <row r="14" spans="1:13" ht="17.25" thickTop="1" thickBot="1" x14ac:dyDescent="0.3">
      <c r="A14" s="294" t="s">
        <v>190</v>
      </c>
      <c r="B14" s="295"/>
      <c r="C14" s="192"/>
      <c r="D14" s="192"/>
      <c r="E14" s="192"/>
      <c r="F14" s="192"/>
      <c r="G14" s="192"/>
      <c r="H14" s="192"/>
      <c r="I14" s="192"/>
      <c r="J14" s="192"/>
      <c r="K14" s="105">
        <v>210444768</v>
      </c>
      <c r="L14" s="175">
        <f>'Dane - 31 grudnia 2021 r'!AP28/'Dane - 31 grudnia 2021 r'!$B$3</f>
        <v>95737504.366840735</v>
      </c>
      <c r="M14" s="180">
        <f>L14/K14</f>
        <v>0.45492936354131996</v>
      </c>
    </row>
    <row r="15" spans="1:13" ht="18.75" thickTop="1" thickBot="1" x14ac:dyDescent="0.3">
      <c r="A15" s="296" t="s">
        <v>192</v>
      </c>
      <c r="B15" s="297"/>
      <c r="C15" s="297"/>
      <c r="D15" s="297"/>
      <c r="E15" s="297"/>
      <c r="F15" s="297"/>
      <c r="G15" s="297"/>
      <c r="H15" s="297"/>
      <c r="I15" s="297"/>
      <c r="J15" s="297"/>
      <c r="K15" s="174"/>
      <c r="L15" s="174"/>
      <c r="M15" s="197"/>
    </row>
    <row r="16" spans="1:13" ht="64.5" thickTop="1" thickBot="1" x14ac:dyDescent="0.3">
      <c r="A16" s="89" t="s">
        <v>193</v>
      </c>
      <c r="B16" s="173" t="s">
        <v>134</v>
      </c>
      <c r="C16" s="99">
        <f>'Dane - 31 grudnia 2021 r'!C42</f>
        <v>56</v>
      </c>
      <c r="D16" s="100">
        <f>'Dane - 31 grudnia 2021 r'!D42/'Dane - 31 grudnia 2021 r'!$B$3</f>
        <v>7882838.6314186249</v>
      </c>
      <c r="E16" s="99">
        <f>'Dane - 31 grudnia 2021 r'!X42</f>
        <v>51</v>
      </c>
      <c r="F16" s="100">
        <f>'Dane - 31 grudnia 2021 r'!Y42/'Dane - 31 grudnia 2021 r'!$B$3</f>
        <v>6783089.3146214094</v>
      </c>
      <c r="G16" s="99">
        <f>'Dane - 31 grudnia 2021 r'!AB42</f>
        <v>49</v>
      </c>
      <c r="H16" s="100">
        <f>'Dane - 31 grudnia 2021 r'!AD42/'Dane - 31 grudnia 2021 r'!$B$3</f>
        <v>5731327.8677110523</v>
      </c>
      <c r="I16" s="99">
        <f>'Dane - 31 grudnia 2021 r'!AO42</f>
        <v>45</v>
      </c>
      <c r="J16" s="100">
        <f>'Dane - 31 grudnia 2021 r'!AP42/'Dane - 31 grudnia 2021 r'!$B$3</f>
        <v>5134250.4395126197</v>
      </c>
      <c r="K16" s="190">
        <v>20</v>
      </c>
      <c r="L16" s="101">
        <f>G16</f>
        <v>49</v>
      </c>
      <c r="M16" s="180">
        <f>L16/K16</f>
        <v>2.4500000000000002</v>
      </c>
    </row>
    <row r="17" spans="1:13" ht="17.25" thickTop="1" thickBot="1" x14ac:dyDescent="0.3">
      <c r="A17" s="294" t="s">
        <v>190</v>
      </c>
      <c r="B17" s="295"/>
      <c r="C17" s="192"/>
      <c r="D17" s="192"/>
      <c r="E17" s="192"/>
      <c r="F17" s="192"/>
      <c r="G17" s="192"/>
      <c r="H17" s="192"/>
      <c r="I17" s="192"/>
      <c r="J17" s="192"/>
      <c r="K17" s="105">
        <v>29824825</v>
      </c>
      <c r="L17" s="175">
        <f>'Dane - 31 grudnia 2021 r'!AP40/'Dane - 31 grudnia 2021 r'!$B$3</f>
        <v>12787431.046562228</v>
      </c>
      <c r="M17" s="180">
        <f>L17/K17</f>
        <v>0.42875125156852484</v>
      </c>
    </row>
    <row r="18" spans="1:13" ht="18.75" thickTop="1" thickBot="1" x14ac:dyDescent="0.3">
      <c r="A18" s="298" t="s">
        <v>194</v>
      </c>
      <c r="B18" s="299"/>
      <c r="C18" s="299"/>
      <c r="D18" s="299"/>
      <c r="E18" s="299"/>
      <c r="F18" s="299"/>
      <c r="G18" s="299"/>
      <c r="H18" s="299"/>
      <c r="I18" s="299"/>
      <c r="J18" s="299"/>
      <c r="K18" s="174"/>
      <c r="L18" s="174"/>
      <c r="M18" s="197"/>
    </row>
    <row r="19" spans="1:13" ht="33" thickTop="1" thickBot="1" x14ac:dyDescent="0.3">
      <c r="A19" s="176" t="s">
        <v>165</v>
      </c>
      <c r="B19" s="177" t="s">
        <v>142</v>
      </c>
      <c r="C19" s="178">
        <f>'Dane - 31 grudnia 2021 r'!C47</f>
        <v>3775</v>
      </c>
      <c r="D19" s="179">
        <f>'Dane - 31 grudnia 2021 r'!D47/'Dane - 31 grudnia 2021 r'!$B$3</f>
        <v>116452730.8268059</v>
      </c>
      <c r="E19" s="178">
        <f>'Dane - 31 grudnia 2021 r'!X47</f>
        <v>2291</v>
      </c>
      <c r="F19" s="179">
        <f>'Dane - 31 grudnia 2021 r'!Y47/'Dane - 31 grudnia 2021 r'!$B$3</f>
        <v>69590446.796779811</v>
      </c>
      <c r="G19" s="178">
        <f>'Dane - 31 grudnia 2021 r'!AB47</f>
        <v>1958</v>
      </c>
      <c r="H19" s="179">
        <f>'Dane - 31 grudnia 2021 r'!AD47/'Dane - 31 grudnia 2021 r'!$B$3</f>
        <v>58350731.283724971</v>
      </c>
      <c r="I19" s="178">
        <f>'Dane - 31 grudnia 2021 r'!AO47</f>
        <v>1690</v>
      </c>
      <c r="J19" s="179">
        <f>'Dane - 31 grudnia 2021 r'!AP47/'Dane - 31 grudnia 2021 r'!$B$3</f>
        <v>49498378.204960831</v>
      </c>
      <c r="K19" s="191">
        <v>36</v>
      </c>
      <c r="L19" s="198">
        <v>36</v>
      </c>
      <c r="M19" s="181">
        <f>L19/K19</f>
        <v>1</v>
      </c>
    </row>
    <row r="20" spans="1:13" ht="17.25" thickTop="1" thickBot="1" x14ac:dyDescent="0.3">
      <c r="A20" s="294" t="s">
        <v>190</v>
      </c>
      <c r="B20" s="295"/>
      <c r="C20" s="192"/>
      <c r="D20" s="192"/>
      <c r="E20" s="192"/>
      <c r="F20" s="192"/>
      <c r="G20" s="192"/>
      <c r="H20" s="192"/>
      <c r="I20" s="192"/>
      <c r="J20" s="192"/>
      <c r="K20" s="105">
        <v>93764700</v>
      </c>
      <c r="L20" s="175">
        <f>'Dane - 31 grudnia 2021 r'!AP45/'Dane - 31 grudnia 2021 r'!$B$3</f>
        <v>50270140.939947776</v>
      </c>
      <c r="M20" s="180">
        <f>L20/K20</f>
        <v>0.53613077138782272</v>
      </c>
    </row>
    <row r="21" spans="1:13" ht="18.75" thickTop="1" thickBot="1" x14ac:dyDescent="0.3">
      <c r="A21" s="296" t="s">
        <v>195</v>
      </c>
      <c r="B21" s="297"/>
      <c r="C21" s="297"/>
      <c r="D21" s="297"/>
      <c r="E21" s="297"/>
      <c r="F21" s="297"/>
      <c r="G21" s="297"/>
      <c r="H21" s="297"/>
      <c r="I21" s="297"/>
      <c r="J21" s="297"/>
      <c r="K21" s="174"/>
      <c r="L21" s="174"/>
      <c r="M21" s="197"/>
    </row>
    <row r="22" spans="1:13" ht="96" thickTop="1" thickBot="1" x14ac:dyDescent="0.3">
      <c r="A22" s="90" t="s">
        <v>166</v>
      </c>
      <c r="B22" s="103" t="s">
        <v>147</v>
      </c>
      <c r="C22" s="99">
        <f>'Dane - 31 grudnia 2021 r'!C50</f>
        <v>48</v>
      </c>
      <c r="D22" s="100">
        <f>'Dane - 31 grudnia 2021 r'!D50/'Dane - 31 grudnia 2021 r'!$B$3</f>
        <v>23185657.959094867</v>
      </c>
      <c r="E22" s="99">
        <f>'Dane - 31 grudnia 2021 r'!X50</f>
        <v>40</v>
      </c>
      <c r="F22" s="100">
        <f>'Dane - 31 grudnia 2021 r'!Y50/'Dane - 31 grudnia 2021 r'!$B$3</f>
        <v>11330498.346388163</v>
      </c>
      <c r="G22" s="99">
        <f>'Dane - 31 grudnia 2021 r'!AB50</f>
        <v>34</v>
      </c>
      <c r="H22" s="100">
        <f>'Dane - 31 grudnia 2021 r'!AD50/'Dane - 31 grudnia 2021 r'!$B$3</f>
        <v>9142568.1940818112</v>
      </c>
      <c r="I22" s="99">
        <f>'Dane - 31 grudnia 2021 r'!AO50</f>
        <v>26</v>
      </c>
      <c r="J22" s="100">
        <f>'Dane - 31 grudnia 2021 r'!AP50/'Dane - 31 grudnia 2021 r'!$B$3</f>
        <v>7520126.2576153176</v>
      </c>
      <c r="K22" s="190">
        <v>15</v>
      </c>
      <c r="L22" s="101">
        <v>13</v>
      </c>
      <c r="M22" s="180">
        <f>L22/K22</f>
        <v>0.8666666666666667</v>
      </c>
    </row>
    <row r="23" spans="1:13" ht="33" thickTop="1" thickBot="1" x14ac:dyDescent="0.3">
      <c r="A23" s="91" t="s">
        <v>196</v>
      </c>
      <c r="B23" s="104" t="s">
        <v>153</v>
      </c>
      <c r="C23" s="99">
        <f>'Dane - 31 grudnia 2021 r'!C53</f>
        <v>392</v>
      </c>
      <c r="D23" s="100">
        <f>'Dane - 31 grudnia 2021 r'!D53/'Dane - 31 grudnia 2021 r'!$B$3</f>
        <v>101758191.41644908</v>
      </c>
      <c r="E23" s="99">
        <f>'Dane - 31 grudnia 2021 r'!X53</f>
        <v>201</v>
      </c>
      <c r="F23" s="100">
        <f>'Dane - 31 grudnia 2021 r'!Y53/'Dane - 31 grudnia 2021 r'!$B$3</f>
        <v>38928581.068320282</v>
      </c>
      <c r="G23" s="99">
        <f>'Dane - 31 grudnia 2021 r'!AB53</f>
        <v>61</v>
      </c>
      <c r="H23" s="100">
        <f>'Dane - 31 grudnia 2021 r'!AD53/'Dane - 31 grudnia 2021 r'!$B$3</f>
        <v>12192003.877284596</v>
      </c>
      <c r="I23" s="99">
        <f>'Dane - 31 grudnia 2021 r'!AO53</f>
        <v>189</v>
      </c>
      <c r="J23" s="100">
        <f>'Dane - 31 grudnia 2021 r'!AP53/'Dane - 31 grudnia 2021 r'!$B$3</f>
        <v>31449240.43733681</v>
      </c>
      <c r="K23" s="190">
        <v>80</v>
      </c>
      <c r="L23" s="101">
        <f>G23</f>
        <v>61</v>
      </c>
      <c r="M23" s="180">
        <f>L23/K23</f>
        <v>0.76249999999999996</v>
      </c>
    </row>
    <row r="24" spans="1:13" ht="17.25" thickTop="1" thickBot="1" x14ac:dyDescent="0.3">
      <c r="A24" s="294" t="s">
        <v>190</v>
      </c>
      <c r="B24" s="295"/>
      <c r="C24" s="192"/>
      <c r="D24" s="192"/>
      <c r="E24" s="192"/>
      <c r="F24" s="192"/>
      <c r="G24" s="192"/>
      <c r="H24" s="192"/>
      <c r="I24" s="192"/>
      <c r="J24" s="192"/>
      <c r="K24" s="175">
        <v>92149002</v>
      </c>
      <c r="L24" s="175">
        <f>'Dane - 31 grudnia 2021 r'!AP49/'Dane - 31 grudnia 2021 r'!$B$3</f>
        <v>45044815.202349871</v>
      </c>
      <c r="M24" s="180">
        <f>L24/K24</f>
        <v>0.4888258605595085</v>
      </c>
    </row>
    <row r="25" spans="1:13" ht="18.75" thickTop="1" thickBot="1" x14ac:dyDescent="0.3">
      <c r="A25" s="286" t="s">
        <v>197</v>
      </c>
      <c r="B25" s="287"/>
      <c r="C25" s="287"/>
      <c r="D25" s="287"/>
      <c r="E25" s="287"/>
      <c r="F25" s="287"/>
      <c r="G25" s="287"/>
      <c r="H25" s="287"/>
      <c r="I25" s="287"/>
      <c r="J25" s="287"/>
      <c r="K25" s="174"/>
      <c r="L25" s="174"/>
      <c r="M25" s="197"/>
    </row>
    <row r="26" spans="1:13" ht="33" thickTop="1" thickBot="1" x14ac:dyDescent="0.3">
      <c r="A26" s="89" t="s">
        <v>198</v>
      </c>
      <c r="B26" s="173" t="s">
        <v>156</v>
      </c>
      <c r="C26" s="99">
        <f>'Dane - 31 grudnia 2021 r'!C54</f>
        <v>10</v>
      </c>
      <c r="D26" s="100">
        <f>'Dane - 31 grudnia 2021 r'!D54/'Dane - 31 grudnia 2021 r'!$B$3</f>
        <v>796548.10269799829</v>
      </c>
      <c r="E26" s="99">
        <f>'Dane - 31 grudnia 2021 r'!X54</f>
        <v>1</v>
      </c>
      <c r="F26" s="100">
        <f>'Dane - 31 grudnia 2021 r'!Y54/'Dane - 31 grudnia 2021 r'!$B$3</f>
        <v>245391.82767624021</v>
      </c>
      <c r="G26" s="99">
        <f>'Dane - 31 grudnia 2021 r'!AB54</f>
        <v>0</v>
      </c>
      <c r="H26" s="100">
        <f>'Dane - 31 grudnia 2021 r'!AD54/'Dane - 31 grudnia 2021 r'!$B$3</f>
        <v>0</v>
      </c>
      <c r="I26" s="99">
        <f>'Dane - 31 grudnia 2021 r'!AO54</f>
        <v>0</v>
      </c>
      <c r="J26" s="100">
        <f>'Dane - 31 grudnia 2021 r'!AP54/'Dane - 31 grudnia 2021 r'!$B$3</f>
        <v>0</v>
      </c>
      <c r="K26" s="190">
        <v>1</v>
      </c>
      <c r="L26" s="101">
        <f>G26</f>
        <v>0</v>
      </c>
      <c r="M26" s="180">
        <f>L26/K26</f>
        <v>0</v>
      </c>
    </row>
    <row r="27" spans="1:13" ht="17.25" thickTop="1" thickBot="1" x14ac:dyDescent="0.3">
      <c r="A27" s="288" t="s">
        <v>190</v>
      </c>
      <c r="B27" s="289"/>
      <c r="C27" s="189"/>
      <c r="D27" s="189"/>
      <c r="E27" s="189"/>
      <c r="F27" s="189"/>
      <c r="G27" s="189"/>
      <c r="H27" s="189"/>
      <c r="I27" s="189"/>
      <c r="J27" s="189"/>
      <c r="K27" s="106">
        <v>259996</v>
      </c>
      <c r="L27" s="199">
        <f>'Dane - 31 grudnia 2021 r'!AP54/'Dane - 31 grudnia 2021 r'!$B$3</f>
        <v>0</v>
      </c>
      <c r="M27" s="196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grudnia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2022-07-14T09:57:20Z</dcterms:modified>
</cp:coreProperties>
</file>