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2\d07\Ksiegowosc\REJESTR umów i zamówień do BIP w 2022\6.Czerwiec 2022\"/>
    </mc:Choice>
  </mc:AlternateContent>
  <bookViews>
    <workbookView xWindow="0" yWindow="0" windowWidth="28800" windowHeight="12345"/>
  </bookViews>
  <sheets>
    <sheet name="zamówienia" sheetId="2" r:id="rId1"/>
  </sheets>
  <definedNames>
    <definedName name="_xlnm._FilterDatabase" localSheetId="0" hidden="1">zamówienia!$B$3:$F$72</definedName>
    <definedName name="_xlnm.Print_Area" localSheetId="0">zamówienia!$A$1:$F$87</definedName>
  </definedNames>
  <calcPr calcId="162913"/>
</workbook>
</file>

<file path=xl/calcChain.xml><?xml version="1.0" encoding="utf-8"?>
<calcChain xmlns="http://schemas.openxmlformats.org/spreadsheetml/2006/main">
  <c r="F6" i="2" l="1"/>
  <c r="F12" i="2" l="1"/>
  <c r="F29" i="2"/>
  <c r="F18" i="2"/>
  <c r="F28" i="2"/>
  <c r="F57" i="2"/>
  <c r="F46" i="2"/>
  <c r="F45" i="2"/>
  <c r="F47" i="2"/>
  <c r="F52" i="2"/>
  <c r="F58" i="2" l="1"/>
  <c r="F65" i="2"/>
  <c r="F71" i="2"/>
  <c r="F15" i="2"/>
  <c r="F16" i="2"/>
  <c r="F66" i="2"/>
  <c r="F11" i="2"/>
  <c r="F43" i="2"/>
  <c r="F61" i="2"/>
  <c r="F50" i="2"/>
  <c r="F27" i="2" l="1"/>
  <c r="F56" i="2"/>
  <c r="F62" i="2"/>
  <c r="F8" i="2"/>
  <c r="F30" i="2"/>
  <c r="F64" i="2"/>
  <c r="F63" i="2"/>
  <c r="F49" i="2"/>
  <c r="F42" i="2"/>
  <c r="F60" i="2"/>
  <c r="F40" i="2"/>
  <c r="F59" i="2"/>
  <c r="F53" i="2"/>
  <c r="F5" i="2"/>
  <c r="F54" i="2"/>
  <c r="F34" i="2"/>
  <c r="F44" i="2"/>
  <c r="F32" i="2"/>
  <c r="F41" i="2"/>
  <c r="F51" i="2"/>
  <c r="F17" i="2"/>
  <c r="F26" i="2"/>
  <c r="F55" i="2"/>
  <c r="F33" i="2"/>
  <c r="F35" i="2"/>
  <c r="F48" i="2"/>
  <c r="F20" i="2"/>
  <c r="F37" i="2"/>
  <c r="F36" i="2"/>
  <c r="F21" i="2"/>
  <c r="F14" i="2"/>
  <c r="F38" i="2"/>
  <c r="F31" i="2" l="1"/>
  <c r="F25" i="2"/>
  <c r="F23" i="2"/>
  <c r="F24" i="2"/>
  <c r="F85" i="2" l="1"/>
</calcChain>
</file>

<file path=xl/sharedStrings.xml><?xml version="1.0" encoding="utf-8"?>
<sst xmlns="http://schemas.openxmlformats.org/spreadsheetml/2006/main" count="257" uniqueCount="228">
  <si>
    <t>Wykonawca</t>
  </si>
  <si>
    <t>usługa/zakup</t>
  </si>
  <si>
    <t>Data wniosku</t>
  </si>
  <si>
    <t>Lp.</t>
  </si>
  <si>
    <t>Wartość zamówienia</t>
  </si>
  <si>
    <t>-</t>
  </si>
  <si>
    <t>RAZEM</t>
  </si>
  <si>
    <t>Opłata</t>
  </si>
  <si>
    <t>Poczta Polska s.a.</t>
  </si>
  <si>
    <t>Opłata za odbiorniki radiofoniczne i telefoniczne CPPC za 2021 r.</t>
  </si>
  <si>
    <t>Strefa Xero - Druk i Reklama Sp. z o.o.</t>
  </si>
  <si>
    <t xml:space="preserve"> Rejestr zamówień finansowanych przez Centrum Projektów Polska Cyfrowa w 2022 roku </t>
  </si>
  <si>
    <t>DF-WBO/2021/134</t>
  </si>
  <si>
    <t xml:space="preserve">Nr zamówienia - wniosku </t>
  </si>
  <si>
    <t>D07-WB/2022/010</t>
  </si>
  <si>
    <t>Szkolenie online dla jednej osoby z Departamentu Systemowego z tworzenia raportów w systemie raportującym Oracle Business Intelligence Publisher 12c.</t>
  </si>
  <si>
    <t>Usługa polega na przygotowaniu, wyprodukowania i dostarczeniu 1105 bonów promocyjnych na potrzeby POPC.</t>
  </si>
  <si>
    <t>Comarch s.a.</t>
  </si>
  <si>
    <t>DF-WBO/2021/128</t>
  </si>
  <si>
    <t>Publikacja ogłoszeń rekrutacyjnych w internecie na potrzeby CPPC w latach 2021-2022</t>
  </si>
  <si>
    <t>Grupa Pracuj Sp. z o.o.</t>
  </si>
  <si>
    <t>D07-WB/2022/006</t>
  </si>
  <si>
    <t>D07-WB/2022/016</t>
  </si>
  <si>
    <t>D07-WB/2022/012</t>
  </si>
  <si>
    <t>D07-WB/2022/018</t>
  </si>
  <si>
    <t>D07-WB/2022/028</t>
  </si>
  <si>
    <t>D07-WB/2022/005</t>
  </si>
  <si>
    <t>D07-WB/2022/025</t>
  </si>
  <si>
    <t>D07-WB/2022/026</t>
  </si>
  <si>
    <t>Zakup artykułów spożywczych na potrzeby CPPC.</t>
  </si>
  <si>
    <t xml:space="preserve">Udział w szkoleniu „Kurs kancelaryjno-archiwalny pierwszego stopnia” 1 pracownika CPPC. </t>
  </si>
  <si>
    <t>Zakup usługi mailingowej na potrzeby realizacji zadań informacyjno- promocyjnych POPC 2014-2020, REACT-EU.</t>
  </si>
  <si>
    <t>Zakup prenumeraty w wersji papierowej i elektronicznej na potrzeby CPPC. Zakupy będą realizowane na bieżąco w ramach zapotrzebowania CPPC.</t>
  </si>
  <si>
    <t>Udział w szkoleniu "Przygotowanie i przeprowadzenie postępowania o udzielenie zamówienia publicznego oraz wypełnienie obowiązku sporządzenia sprawozdania rocznego z udzielonych zamówień” 1 pracownika CPPC.</t>
  </si>
  <si>
    <t xml:space="preserve"> Zakup środków ochrony osobistej.</t>
  </si>
  <si>
    <t>Zakup akcesoriów na wyposażenie biur i pomieszczeń socjalnych CPPC</t>
  </si>
  <si>
    <t>Tłumaczenie wniosku o dofinansowanie w ramach konkursu DIGITAL-2021-EDIH-01 organizowanego przez Komisję Europejską</t>
  </si>
  <si>
    <t>SUKCES Centrum Rozwoju Edyta Szczerkowska</t>
  </si>
  <si>
    <t>FRESHMAIL SP. Z O.O.</t>
  </si>
  <si>
    <t>PRESSCOM Sp. z o.o.</t>
  </si>
  <si>
    <t>Szkolenia Prawne Agnieszka Kuźdub</t>
  </si>
  <si>
    <t>EUROPEJSKIE BIURO TŁUMACZEŃ "PROXIMUSS" Marcin MARCZEWSKI</t>
  </si>
  <si>
    <t>D07-WB/2022/036</t>
  </si>
  <si>
    <t>DF-WBO/2021/160</t>
  </si>
  <si>
    <t>D07-WB/2022/009</t>
  </si>
  <si>
    <t>D07-WB/2022/034</t>
  </si>
  <si>
    <t>D07-WB/2022/035</t>
  </si>
  <si>
    <t>D07-WB/2022/008</t>
  </si>
  <si>
    <t>D07-WB/2022/037</t>
  </si>
  <si>
    <t>D07-WB/2022/057</t>
  </si>
  <si>
    <t>D07-WB/2022/033</t>
  </si>
  <si>
    <t>D07-WB/2022/031</t>
  </si>
  <si>
    <t>D07-WB/2022/032</t>
  </si>
  <si>
    <t>D07-WB/2022/020</t>
  </si>
  <si>
    <t>D07-WB/2022/004</t>
  </si>
  <si>
    <t>D07-WB/2022/058</t>
  </si>
  <si>
    <t>D07-WB/2022/060</t>
  </si>
  <si>
    <t>D07-WB/2022/063</t>
  </si>
  <si>
    <t>D07-WB/2022/041</t>
  </si>
  <si>
    <t>D07-WB/2022/030</t>
  </si>
  <si>
    <t>D07-WB/2022/027</t>
  </si>
  <si>
    <t>D07-WB/2022/048</t>
  </si>
  <si>
    <t>Oplata</t>
  </si>
  <si>
    <t>D07-WB/2022/068</t>
  </si>
  <si>
    <t>NBP</t>
  </si>
  <si>
    <t>D07-WB/2022/067</t>
  </si>
  <si>
    <t>D07-WB/2022/077</t>
  </si>
  <si>
    <t>D07-WB/2022/040</t>
  </si>
  <si>
    <t>D07-WB/2022/078</t>
  </si>
  <si>
    <t>Usługa przewozu taksówką</t>
  </si>
  <si>
    <t>D07-WB/2022/076</t>
  </si>
  <si>
    <t>D07-WB/2022/044</t>
  </si>
  <si>
    <t>D07-WB/2022/083</t>
  </si>
  <si>
    <t>D07-WB/2022/049</t>
  </si>
  <si>
    <t>D07-WB/2022/084</t>
  </si>
  <si>
    <t>Usługa udostępnienia domeny cppc.gov.pl i wwpe.gov.pl</t>
  </si>
  <si>
    <t>D07-WB/2022/051</t>
  </si>
  <si>
    <t>D07-WB/2022/081</t>
  </si>
  <si>
    <t>D07-WB/2022/072</t>
  </si>
  <si>
    <t>D07-WB/2022/021</t>
  </si>
  <si>
    <t xml:space="preserve">Refundajca języka angielskiego </t>
  </si>
  <si>
    <t>Udział w szkoleniu pn. „Metody i techniki zarządzania zespołem” 1 pracownika CPPC. Szkolenie odbędzie się online.</t>
  </si>
  <si>
    <t>Udział w szkoleniu otwartym online Altkom Akademia pt.: " Agile Project Management® Foundation – akredytowane szkolenie z egzaminem " 24 - 25 lutego 2022 r. dla 1 pracownika Departamentu Naboru Projektów.</t>
  </si>
  <si>
    <t>Szkolenie PRINCE2® 6th edition Foundation - kurs zdalny wieczorowy w terminie 14.02.2022-18.02.2022 r.</t>
  </si>
  <si>
    <t>Zakup subskrypcji w programie do wizualizacji danych na potrzeby POPC</t>
  </si>
  <si>
    <t>Zakup subskrypcji w programie do wizualizacji danych na potrzeby POPC (Canva)</t>
  </si>
  <si>
    <t>Zakup książek w wersji drukowanej na potrzeby CPPC</t>
  </si>
  <si>
    <t>Opracowanie analizy projektu, składającej się z modelu edukacyjnego oraz wdrożeniowego, do wniosku o dofinansowanie dotyczącego utworzenia pracowni kreatywnego wykorzystania nowoczesnych technologii.</t>
  </si>
  <si>
    <t>Szkolenie online pn. Zdalne zarządzanie zespołem rozproszonym – czyli jak zwiększyć efektywność w 5 krokach dla 2 osób z Departamentu Kontroli Projektów</t>
  </si>
  <si>
    <t xml:space="preserve"> Szkolenie online pn. Myślenie krytyczne - warsztaty. Praktyczne aspekty myślenia krytycznego w podejmowaniu decyzji i zarządzaniu zmianą dla 3 osób z Departamentu Kontroli Projektów </t>
  </si>
  <si>
    <t>Zakup 20 subskrypcji Microsoft Power BI PRO</t>
  </si>
  <si>
    <t xml:space="preserve"> Szkolenie online pn. Wynagrodzenia 2022 w kontekście Polskiego Ładu dla 10 pracowników Departamentu Kontroli Projektów.</t>
  </si>
  <si>
    <t>Szkolenie pn. Umiejętności interpersonalne w audycie i kontroli dla 8 pracowników WKP</t>
  </si>
  <si>
    <t>Szkolenie online pn.: „Nieprawidłowości w procedurach zamówień publicznych, jak ich uniknąć w 2022 roku – wnioski organów orzekających i kontroli” dla 1 pracownika CPPC.</t>
  </si>
  <si>
    <t>Udział w szkoleniu online dla 3 pracowników CPPC - B-RUC z tematu: Design Thinking w działaniach projektowych w terminie 17-18.02.2022 r</t>
  </si>
  <si>
    <t>Sprzęt komputerowy dla grafika.</t>
  </si>
  <si>
    <t>Szkolenie online dla 1 pracownika BIT z tematu „System monitorowania sieci, infrastruktury i aplikacji IT – ZABBIX® 6.0 LTS”.</t>
  </si>
  <si>
    <t>Szkolenie online dla 7 pracowników CPPC - B-RUC pn. „Profesjonalna Obsługa klienta i budowanie relacji”</t>
  </si>
  <si>
    <t xml:space="preserve">Szkolenie online z tematu „Techniki hackingu i cyberprzestępczości – poziom 1” dl a1 pracownika CPPC </t>
  </si>
  <si>
    <t xml:space="preserve"> Usługi drukarskie i poligraficzne na potrzeby POPC</t>
  </si>
  <si>
    <t>Wykonanie i dostawa pieczątek (automaty samotuszujące, gumki z tekstem), datowników zgodnie z ustalonymi parametrami</t>
  </si>
  <si>
    <t xml:space="preserve">Szkolenie online dla 3 pracowników WP (CPPC) z tematu: „Wybrane materialne (nieprawidłowości i nakładanie korekt finansowych) i proceduralne aspekty z zakresu wydawania decyzji zwrotowych odnoszących się do środków europejskich”. </t>
  </si>
  <si>
    <t xml:space="preserve">Szkolenie online pn. Microsoft Excel – Kurs Średnio Zaawansowany dla 2 osób z Departamentu Kontroli Projektów </t>
  </si>
  <si>
    <t xml:space="preserve">Szkolenie online pn. „Zamówienia publiczne finansowane z funduszy unijnych” – dla 3 pracowników WKZP. </t>
  </si>
  <si>
    <t>Akcesoria komputerowe i teleinformatyczne</t>
  </si>
  <si>
    <t xml:space="preserve">Udział w szkoleniu stacjonarnie dla 4 pracowników CPPC - B-RUC z tematu: „Księgowość Projektów Unijnych. 2-dniowe warsztaty praktyczne. Możliwość indywidualnych konsultacji.’’ </t>
  </si>
  <si>
    <t xml:space="preserve"> Szkolenie online pn.: „Jak przeprowadzić procedurę udzielenia zamówienia krok po kroku: 45 zagadnień, które należy poznać, żeby prawidłowo udzielać zamówień” dla 1 pracownika DP. </t>
  </si>
  <si>
    <t>Zakup 300 sztuk biletów ZTM</t>
  </si>
  <si>
    <t>Obsługa techniczna samochodu służbowego Skoda Rapid WY2031H</t>
  </si>
  <si>
    <t>Szkolenie online pn. „Szkolenie Google Ads i Google Ads PRO” dla 1 pracownika DS.</t>
  </si>
  <si>
    <t>Szkolenie online pn. „Bezpieczeństwo informacji i ochrona danych Osobowych w administracji. Praca zdalna, Cyberbezpieczeństwo, zagadnienia praktyczne” dla 2 pracowników DZC</t>
  </si>
  <si>
    <t>Refundacja studiów - “Kurs 2022 – art.25/66 Wrześniowy”</t>
  </si>
  <si>
    <t xml:space="preserve">Szkolenie stacjonarne lub online (Forma szkolenia w zależności od łącznej liczby uczestników) pn. „Zamówienia publiczne a naruszenie dyscypliny finansów publicznych” – dla 1 pracownika WKZP i 3 pracowników z APT </t>
  </si>
  <si>
    <t xml:space="preserve">Szkolenie online pn. „Zamówienia publiczne dla początkujących” – dla 1 pracownika WKZP i 3 pracowników z APT </t>
  </si>
  <si>
    <t xml:space="preserve">Altkom Akademia S.A.
</t>
  </si>
  <si>
    <t>Ernst &amp; Young Sp.z o. o. Academy of Business sp.k.</t>
  </si>
  <si>
    <t>Archibald Sp. z o.o.; CAMBRIDGE SCHOOL OF ENGLISH SP. Z O.O.</t>
  </si>
  <si>
    <t>INPROGRESS Sp. z o.o.</t>
  </si>
  <si>
    <t>Cortland Sp. z o.o.</t>
  </si>
  <si>
    <t>Canva Pty Ltd</t>
  </si>
  <si>
    <t>PRESSCOM Sp. z o.o.; Wydawnictwo C.H.Beck Sp. z o.o.</t>
  </si>
  <si>
    <t>Stowarzyszenie Robisz.to, Oktawia Gorzeńska</t>
  </si>
  <si>
    <t>Krajowa Szkoła Administracji Publicznej im.Prezedenta Rzeczypospolitej Lecha Kaczyńskiego</t>
  </si>
  <si>
    <t>J.G.Training Jadwiga Gwóźdź</t>
  </si>
  <si>
    <t xml:space="preserve">P&amp;P SOLUTIONS Sp. z o.o. </t>
  </si>
  <si>
    <t>INFOR PL S.A.</t>
  </si>
  <si>
    <t>Polski Instytut Kontroli Wewnętrznej Sp. z o.o.</t>
  </si>
  <si>
    <t>Centrum Doradztwa i Kształcenia Nowe Przetargi Wojciech Błaszczak</t>
  </si>
  <si>
    <t>Progress Project Sp. z o.o</t>
  </si>
  <si>
    <t xml:space="preserve">STATIM PIOTR WYPIJEWSKI </t>
  </si>
  <si>
    <t>Prof Consulting Grzegorz Grabowski</t>
  </si>
  <si>
    <t xml:space="preserve">HIGH5 Group Sp. z. o.o. </t>
  </si>
  <si>
    <t>DAGMA Sp.z o.o.</t>
  </si>
  <si>
    <t>Bazarnik Sp.z o.o.</t>
  </si>
  <si>
    <t>Comarch S.A.</t>
  </si>
  <si>
    <t>ACC Training &amp; Consulting Group Płużańska Marzena Anna</t>
  </si>
  <si>
    <t>NTT Technology Sp. z o.o.; MORELE.NET Sp. z o.o.; X-KOM Sp. z o.o.</t>
  </si>
  <si>
    <t>Centrum Organizacji Szkoleń i Konferencji SEMPER Magdalena Wolniewicz-Kesaria</t>
  </si>
  <si>
    <t>ApexNet Sp. z o.o. S.k.</t>
  </si>
  <si>
    <t>Miasto Stołeczne Warszwa</t>
  </si>
  <si>
    <t>Porsche Inter Auto Polska Sp. z o.o.</t>
  </si>
  <si>
    <t xml:space="preserve"> sprawny.marketing sp. z o.o</t>
  </si>
  <si>
    <t>FUNDACJA ROZWOJU DEMOKRACJI LOKALNEJ</t>
  </si>
  <si>
    <t xml:space="preserve"> 
  AGATA REWERSKA AD EXEMPLUM
 </t>
  </si>
  <si>
    <t>D07-WB/2022/070</t>
  </si>
  <si>
    <t>Międzynarodowy Instytut Szkoleń Specjalistycznych</t>
  </si>
  <si>
    <t>Udział w szkoleniu online dla 4 pracowników CPPC - B-RUC z tematu: „Zamówienia publiczne w projektach unijnych – jak prawidłowo przeprowadzić procedurę. Warsztaty praktyczne z uwzględnieniem Nowej Ustawy PZP’’</t>
  </si>
  <si>
    <t>Naukowa i Akademicka Sieć Komputerowa</t>
  </si>
  <si>
    <t>Opłata za czytnik karty</t>
  </si>
  <si>
    <t>Centrum Obsługi Administracji Rządowej</t>
  </si>
  <si>
    <t xml:space="preserve">Wynagrodzenie za usługę przeprowadzenia postepowania, które skutkowało zwiększeniem środków na umowie centralnej. </t>
  </si>
  <si>
    <t>D07-WB/2022/059</t>
  </si>
  <si>
    <t>D07-WB/2022/080</t>
  </si>
  <si>
    <t>D07-WB/2022/045</t>
  </si>
  <si>
    <t>D07-WB/2022/085</t>
  </si>
  <si>
    <t>D07-WB/2022/107</t>
  </si>
  <si>
    <t>DF-WBO/2021/033</t>
  </si>
  <si>
    <t>D07-WB/2022/093</t>
  </si>
  <si>
    <t>D07-WB/2022/003</t>
  </si>
  <si>
    <t>D07-WB/2022/002</t>
  </si>
  <si>
    <t>D07-WB/2022/102</t>
  </si>
  <si>
    <t>D07-WB/2022/074</t>
  </si>
  <si>
    <t>Świadczenia usług eksperckich w ramach oceny projektów dla naborów w ramach II osi POPC .</t>
  </si>
  <si>
    <t>Anna Czekalska</t>
  </si>
  <si>
    <t>Udział w szkoleniu pn. „Zarządzanie zadaniami w czasie” 1 pracownika CPPC. Szkolenie odbędzie się online, w terminie 27-28 stycznia 2022r.</t>
  </si>
  <si>
    <t>Udział w szkoleniu pn. „First Time Manager – pierwsze kroki w roli menedżera” dla 1 pracownika z Wydziału Komunikacji. Szkolenie odbędzie się online 3-4.03.2022r.</t>
  </si>
  <si>
    <t xml:space="preserve">Szkolenie online z tematu „ESET CLIENT &amp; NETWORK SECURITY ADMINISTRATOR”. </t>
  </si>
  <si>
    <t xml:space="preserve">Szkolenie online pn. Microsoft Excel – Kurs Zaawansowany dla 2 osób z Departamentu Kontroli Projektów </t>
  </si>
  <si>
    <t>Udział w szkoleniu online dla 4 pracowników CPPC - DNP z tematu: „KRYTYCZNE MYŚLENIE - kluczowa kompetencja lidera XXI wieku” w terminie 28-29.03.2022 r.</t>
  </si>
  <si>
    <t>Przeprowadzenia szkolenia z zakresu pomocy publicznej i pomocy de minimis dla pracowników DNP</t>
  </si>
  <si>
    <t>Udział w szkoleniu dotyczącym bieżących problemów z zakresu rachunkowości budżetowej i gospodarowania majątkiem jsfp oraz zmiany w sprawozdawczości dla 6 pracowników CPPC w terminie 16-18.05.2022r.</t>
  </si>
  <si>
    <t>Udział w szkoleniu dla 4 pracowników CPPC z tematu: „Budowa wizerunku menadżera” w terminie 21-22.04.2022 r.</t>
  </si>
  <si>
    <t>Szkolenie online pn. "Power BI (Business Intelligence)" – dla 3 pracowników DKP w terminie 5-6 maja 2022 r.</t>
  </si>
  <si>
    <t xml:space="preserve">Ernst &amp; Young Sp.z o. o. Academy of Business sp.k.
</t>
  </si>
  <si>
    <t>Akademia Leona Koźmińskiego</t>
  </si>
  <si>
    <t>Artur Bartoszewicz</t>
  </si>
  <si>
    <t>COGNITY SPÓŁKA Z OGRANICZONA ODPOWIEDZIALNOŚCIĄ</t>
  </si>
  <si>
    <t>Agnieszka Kostrzewa-Nowak</t>
  </si>
  <si>
    <t>Lidl Sp. z o.o. sp.k., Carrefour Polska Sp. z o.o., Wanda-Wypieki z Otwocka; Transgourmet Polska Sp.z o.o.; Media Markt Polska BIS Sp. z o.o. Warszawa VI Sp. Komandytowa</t>
  </si>
  <si>
    <t>Zakup etui do telefonów komórkowych</t>
  </si>
  <si>
    <t xml:space="preserve"> Zakup przewodu do ładowania telefonów komórkowych.</t>
  </si>
  <si>
    <t>CosmoTel Krzysztof Nowicki</t>
  </si>
  <si>
    <t>JG GRUPA Jakub Groszek</t>
  </si>
  <si>
    <t>Stan na 30-06-2022</t>
  </si>
  <si>
    <t>stan na 30.06.2022</t>
  </si>
  <si>
    <t>D07-WB/2022/124</t>
  </si>
  <si>
    <t>D07-WB/2022/100</t>
  </si>
  <si>
    <t>D07-WB/2022/052</t>
  </si>
  <si>
    <t>D07-WB/2022/126</t>
  </si>
  <si>
    <t>D07-WB/2022/095</t>
  </si>
  <si>
    <t>D07-WB/2022/118</t>
  </si>
  <si>
    <t>D07-WB/2022/119</t>
  </si>
  <si>
    <t>D07-WB/2022/120</t>
  </si>
  <si>
    <t>D07-WB/2022/111</t>
  </si>
  <si>
    <t>D07-WB/2022/096</t>
  </si>
  <si>
    <t>D07-WB/2022/116</t>
  </si>
  <si>
    <t>D07-WB/2022/139</t>
  </si>
  <si>
    <t>D07-WB/2022/101</t>
  </si>
  <si>
    <t>D07-WB/2022/114</t>
  </si>
  <si>
    <t>D07-WB/2022/115</t>
  </si>
  <si>
    <t>D07-WB/2022/123</t>
  </si>
  <si>
    <t>ENJOY - Piotr Wilga; P.H.U. SHOWERWIS Aleksandra Klos-Bargieł</t>
  </si>
  <si>
    <t>Carrefour Polska Sp. z o.o.; Leroy Merlin Polska Sp. z o.o.; Media Markt Polska BIS Sp. z o.o.; kawawbiurze.pl Michał Ścisk; EURO-Net Sp. z o.o.; KOM-SERWIS Sebastian Maścibrocki</t>
  </si>
  <si>
    <t>ADN Akademia sp. z o.o. sp.k.</t>
  </si>
  <si>
    <t>Szkolenie online Microsoft Excel poziom średniozaawansowany – wykorzystanie arkusza kalkulacyjnego w biznesie. Termin 11-12.04.2022r.</t>
  </si>
  <si>
    <t>FUNDACJA ROZWOJU DEMOKRACJI LOKALNEJ im. Jerzego Regulskiego</t>
  </si>
  <si>
    <t>Szkolenie online pn. „Zasady postępowania kontrolnego, dowody oraz kwalifikacje kontrolera jako istotne elementy wpływające na jakość postępowań kontrolnych” dla 1 pracownika CPPC.</t>
  </si>
  <si>
    <t>Szkolenie online pn. „Kontrola i audyt projektów współfinansowanych z UE” dla 2 pracownika CPPC w dniach 30-31.05.2022 r.</t>
  </si>
  <si>
    <t>Certes Sp. Z o.o.</t>
  </si>
  <si>
    <t>Udział w szkoleniu dla 10 pracowników CPPC z tematu: „Transformacja cyfrowa” w terminie 05-06.05.2022r.</t>
  </si>
  <si>
    <t>Udział w szkoleniu dla 9 pracowników CPPC z tematu: „Mindfulness at work – trening uważności” w terminie 26-27.05.2022 r.</t>
  </si>
  <si>
    <t>Szkolenie online w dniu 02.06.2022 r. pn. „Kontrola zarządcza w jst w 2022 roku” dla dwóch pracowników CPPC.</t>
  </si>
  <si>
    <t xml:space="preserve">FUNDACJA ROZWOJU DEMOKRACJI LOKALNEJ im. Jerzego Regulskiego
</t>
  </si>
  <si>
    <t>Szkolenie online pn. „Specjalista ds. funduszy UE – nowy okres programowania 2021-2027” dla 1 pracownika CPPC</t>
  </si>
  <si>
    <t>Szkolenie online pn. „Pomoc publiczna. Modernizacja zasad udzielania pomocy publicznej w perspektywie 2021-2027” dla 1 pracownika CPPC.</t>
  </si>
  <si>
    <t>Udział w szkoleniu dla 2 pracowników CPPC z tematu: „Mówca doskonały. Sztuka wystąpień publicznych–warsztaty” w terminie 24-25.05.2022 r.</t>
  </si>
  <si>
    <t xml:space="preserve"> EURO-TRAINING Centrum Szkoleniowo-Doradcze Honorata Filipiak</t>
  </si>
  <si>
    <t>Udział w szkoleniu: „Nowa perspektywa finansowa 2021-2027 - kompendium wiedzy do wykorzystania w 2022 r.” dla 24 pracowników CPPC, online w terminie 24-25.05.2022</t>
  </si>
  <si>
    <t>Udział w szkoleniu dla 8 pracowników CPPC z tematu: „Prawidłowe zamykanie projektów współfinansowanych ze środków unijnych w praktyce” w terminie 30-31.05.2022r.</t>
  </si>
  <si>
    <t>Szkolenie online pn. „Ochrona informacji niejawnych w instytucji. Przetwarzanie informacji niejawnych, bezpieczeństwo teleinformatyczne. Niezbędne procedury i praktyka” dla 2 pracowników CPPC, termin 30.05.,01-02.06.2022r.</t>
  </si>
  <si>
    <t>WYJŚCIE AWARYJNE SP. Z O.O.</t>
  </si>
  <si>
    <t>Wniosek o wyjście szkoleniowe do przestrzeni escape room z działaniem szkoleniowym w zakresie kompetencji miękkich pracowników Departamentu Strategii.</t>
  </si>
  <si>
    <t>RealtimeBoard Inc. dba Miro</t>
  </si>
  <si>
    <t>Postępowanie na zakup narzędzia do współpracy online z tablicami, które umożliwia zespołom rozproszonym efektywną współpracę.</t>
  </si>
  <si>
    <t>Akademia Finansów i Rachunkowości Halina Piwowarczyk</t>
  </si>
  <si>
    <t>Szkolenie online pn. „Należności w jednostkach budżetowych -praktyczne aspekty realizacji, ewidencji i windykacji” dla 3 pracowników CPPC</t>
  </si>
  <si>
    <t>Szkolenie „Zamówienia publiczne dla początkujących według nowej ustawy” – 1 pracownik CPPC.</t>
  </si>
  <si>
    <t xml:space="preserve">Sawa Taxi, Taxi Osobowe Leszek Maiczak, Taxi Osobowe Leszek Malczak, Taxi Osobowe Jerzy Wojcieski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</si>
</sst>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#,##0.00\ &quot;zł&quot;"/>
  </numFmts>
  <fonts count="5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6">
    <xf numFmtId="0" fontId="0" fillId="0" borderId="0"/>
    <xf numFmtId="0" fontId="18" fillId="0" borderId="0"/>
    <xf numFmtId="0" fontId="22" fillId="0" borderId="0"/>
    <xf numFmtId="0" fontId="22" fillId="0" borderId="0"/>
    <xf numFmtId="164" fontId="2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5" fillId="0" borderId="0"/>
    <xf numFmtId="0" fontId="22" fillId="0" borderId="0"/>
    <xf numFmtId="0" fontId="26" fillId="0" borderId="0"/>
    <xf numFmtId="0" fontId="25" fillId="0" borderId="0"/>
    <xf numFmtId="9" fontId="24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23" fillId="0" borderId="0" applyFont="0" applyFill="0" applyBorder="0" applyAlignment="0" applyProtection="0"/>
    <xf numFmtId="0" fontId="18" fillId="0" borderId="0"/>
    <xf numFmtId="0" fontId="18" fillId="0" borderId="0"/>
    <xf numFmtId="164" fontId="23" fillId="0" borderId="0" applyFont="0" applyFill="0" applyBorder="0" applyAlignment="0" applyProtection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2" borderId="0" applyNumberFormat="0" applyBorder="0" applyAlignment="0" applyProtection="0"/>
    <xf numFmtId="0" fontId="34" fillId="3" borderId="0" applyNumberFormat="0" applyBorder="0" applyAlignment="0" applyProtection="0"/>
    <xf numFmtId="0" fontId="35" fillId="4" borderId="0" applyNumberFormat="0" applyBorder="0" applyAlignment="0" applyProtection="0"/>
    <xf numFmtId="0" fontId="36" fillId="5" borderId="12" applyNumberFormat="0" applyAlignment="0" applyProtection="0"/>
    <xf numFmtId="0" fontId="37" fillId="6" borderId="13" applyNumberFormat="0" applyAlignment="0" applyProtection="0"/>
    <xf numFmtId="0" fontId="38" fillId="6" borderId="12" applyNumberFormat="0" applyAlignment="0" applyProtection="0"/>
    <xf numFmtId="0" fontId="39" fillId="0" borderId="14" applyNumberFormat="0" applyFill="0" applyAlignment="0" applyProtection="0"/>
    <xf numFmtId="0" fontId="40" fillId="7" borderId="15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7" applyNumberFormat="0" applyFill="0" applyAlignment="0" applyProtection="0"/>
    <xf numFmtId="0" fontId="4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4" fillId="32" borderId="0" applyNumberFormat="0" applyBorder="0" applyAlignment="0" applyProtection="0"/>
    <xf numFmtId="0" fontId="4" fillId="0" borderId="0"/>
    <xf numFmtId="0" fontId="4" fillId="8" borderId="16" applyNumberFormat="0" applyFont="0" applyAlignment="0" applyProtection="0"/>
    <xf numFmtId="0" fontId="25" fillId="0" borderId="0"/>
    <xf numFmtId="0" fontId="45" fillId="0" borderId="0"/>
    <xf numFmtId="0" fontId="3" fillId="0" borderId="0"/>
    <xf numFmtId="0" fontId="3" fillId="8" borderId="16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16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6" fillId="0" borderId="0"/>
    <xf numFmtId="0" fontId="4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</cellStyleXfs>
  <cellXfs count="32">
    <xf numFmtId="0" fontId="0" fillId="0" borderId="0" xfId="0"/>
    <xf numFmtId="0" fontId="19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0" applyFont="1" applyFill="1"/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4" fontId="21" fillId="0" borderId="3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28" fillId="0" borderId="0" xfId="0" applyFont="1"/>
    <xf numFmtId="0" fontId="21" fillId="0" borderId="5" xfId="1" applyFont="1" applyFill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left" vertical="center" wrapText="1"/>
    </xf>
    <xf numFmtId="0" fontId="21" fillId="0" borderId="7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7" fillId="0" borderId="8" xfId="1" applyFont="1" applyFill="1" applyBorder="1" applyAlignment="1">
      <alignment horizontal="center" vertical="center" wrapText="1"/>
    </xf>
    <xf numFmtId="0" fontId="20" fillId="0" borderId="4" xfId="0" applyFont="1" applyFill="1" applyBorder="1" applyAlignment="1"/>
    <xf numFmtId="4" fontId="19" fillId="0" borderId="0" xfId="0" applyNumberFormat="1" applyFont="1" applyFill="1"/>
    <xf numFmtId="0" fontId="21" fillId="0" borderId="18" xfId="1" applyFont="1" applyFill="1" applyBorder="1" applyAlignment="1">
      <alignment horizontal="center" vertical="center" wrapText="1"/>
    </xf>
    <xf numFmtId="165" fontId="21" fillId="0" borderId="19" xfId="0" applyNumberFormat="1" applyFont="1" applyFill="1" applyBorder="1" applyAlignment="1">
      <alignment vertical="center" wrapText="1"/>
    </xf>
    <xf numFmtId="165" fontId="27" fillId="0" borderId="8" xfId="1" applyNumberFormat="1" applyFont="1" applyFill="1" applyBorder="1" applyAlignment="1">
      <alignment horizontal="right" vertical="center" wrapText="1"/>
    </xf>
    <xf numFmtId="165" fontId="2" fillId="0" borderId="0" xfId="103" applyNumberFormat="1" applyAlignment="1">
      <alignment wrapText="1"/>
    </xf>
    <xf numFmtId="0" fontId="2" fillId="0" borderId="0" xfId="103" applyAlignment="1">
      <alignment wrapText="1"/>
    </xf>
    <xf numFmtId="0" fontId="2" fillId="0" borderId="0" xfId="103" applyAlignment="1">
      <alignment horizontal="right" wrapText="1"/>
    </xf>
    <xf numFmtId="0" fontId="2" fillId="0" borderId="0" xfId="103" applyFill="1" applyAlignment="1">
      <alignment wrapText="1"/>
    </xf>
    <xf numFmtId="0" fontId="28" fillId="0" borderId="0" xfId="0" applyFont="1" applyFill="1"/>
    <xf numFmtId="0" fontId="19" fillId="0" borderId="0" xfId="0" applyFont="1" applyFill="1" applyAlignment="1">
      <alignment vertical="center" wrapText="1"/>
    </xf>
    <xf numFmtId="14" fontId="21" fillId="0" borderId="18" xfId="1" applyNumberFormat="1" applyFont="1" applyFill="1" applyBorder="1" applyAlignment="1">
      <alignment horizontal="center" vertical="center" wrapText="1"/>
    </xf>
    <xf numFmtId="0" fontId="25" fillId="0" borderId="20" xfId="87" applyBorder="1" applyAlignment="1">
      <alignment wrapText="1"/>
    </xf>
    <xf numFmtId="0" fontId="19" fillId="0" borderId="0" xfId="0" applyFont="1" applyAlignment="1">
      <alignment horizontal="center"/>
    </xf>
    <xf numFmtId="0" fontId="20" fillId="0" borderId="4" xfId="0" applyFont="1" applyBorder="1" applyAlignment="1">
      <alignment horizontal="center"/>
    </xf>
  </cellXfs>
  <cellStyles count="166">
    <cellStyle name="20% — akcent 1" xfId="62" builtinId="30" customBuiltin="1"/>
    <cellStyle name="20% — akcent 1 2" xfId="91"/>
    <cellStyle name="20% — akcent 1 3" xfId="105"/>
    <cellStyle name="20% — akcent 1 4" xfId="151"/>
    <cellStyle name="20% — akcent 2" xfId="66" builtinId="34" customBuiltin="1"/>
    <cellStyle name="20% — akcent 2 2" xfId="93"/>
    <cellStyle name="20% — akcent 2 3" xfId="107"/>
    <cellStyle name="20% — akcent 2 4" xfId="154"/>
    <cellStyle name="20% — akcent 3" xfId="70" builtinId="38" customBuiltin="1"/>
    <cellStyle name="20% — akcent 3 2" xfId="95"/>
    <cellStyle name="20% — akcent 3 3" xfId="109"/>
    <cellStyle name="20% — akcent 3 4" xfId="156"/>
    <cellStyle name="20% — akcent 4" xfId="74" builtinId="42" customBuiltin="1"/>
    <cellStyle name="20% — akcent 4 2" xfId="97"/>
    <cellStyle name="20% — akcent 4 3" xfId="111"/>
    <cellStyle name="20% — akcent 4 4" xfId="158"/>
    <cellStyle name="20% — akcent 5" xfId="78" builtinId="46" customBuiltin="1"/>
    <cellStyle name="20% — akcent 5 2" xfId="99"/>
    <cellStyle name="20% — akcent 5 3" xfId="113"/>
    <cellStyle name="20% — akcent 5 4" xfId="161"/>
    <cellStyle name="20% — akcent 6" xfId="82" builtinId="50" customBuiltin="1"/>
    <cellStyle name="20% — akcent 6 2" xfId="101"/>
    <cellStyle name="20% — akcent 6 3" xfId="115"/>
    <cellStyle name="20% — akcent 6 4" xfId="163"/>
    <cellStyle name="40% — akcent 1" xfId="63" builtinId="31" customBuiltin="1"/>
    <cellStyle name="40% — akcent 1 2" xfId="92"/>
    <cellStyle name="40% — akcent 1 3" xfId="106"/>
    <cellStyle name="40% — akcent 1 4" xfId="152"/>
    <cellStyle name="40% — akcent 2" xfId="67" builtinId="35" customBuiltin="1"/>
    <cellStyle name="40% — akcent 2 2" xfId="94"/>
    <cellStyle name="40% — akcent 2 3" xfId="108"/>
    <cellStyle name="40% — akcent 2 4" xfId="155"/>
    <cellStyle name="40% — akcent 3" xfId="71" builtinId="39" customBuiltin="1"/>
    <cellStyle name="40% — akcent 3 2" xfId="96"/>
    <cellStyle name="40% — akcent 3 3" xfId="110"/>
    <cellStyle name="40% — akcent 3 4" xfId="157"/>
    <cellStyle name="40% — akcent 4" xfId="75" builtinId="43" customBuiltin="1"/>
    <cellStyle name="40% — akcent 4 2" xfId="98"/>
    <cellStyle name="40% — akcent 4 3" xfId="112"/>
    <cellStyle name="40% — akcent 4 4" xfId="159"/>
    <cellStyle name="40% — akcent 5" xfId="79" builtinId="47" customBuiltin="1"/>
    <cellStyle name="40% — akcent 5 2" xfId="100"/>
    <cellStyle name="40% — akcent 5 3" xfId="114"/>
    <cellStyle name="40% — akcent 5 4" xfId="162"/>
    <cellStyle name="40% — akcent 6" xfId="83" builtinId="51" customBuiltin="1"/>
    <cellStyle name="40% — akcent 6 2" xfId="102"/>
    <cellStyle name="40% — akcent 6 3" xfId="116"/>
    <cellStyle name="40% — akcent 6 4" xfId="164"/>
    <cellStyle name="60% — akcent 1" xfId="64" builtinId="32" customBuiltin="1"/>
    <cellStyle name="60% — akcent 2" xfId="68" builtinId="36" customBuiltin="1"/>
    <cellStyle name="60% — akcent 3" xfId="72" builtinId="40" customBuiltin="1"/>
    <cellStyle name="60% — akcent 4" xfId="76" builtinId="44" customBuiltin="1"/>
    <cellStyle name="60% — akcent 5" xfId="80" builtinId="48" customBuiltin="1"/>
    <cellStyle name="60% — akcent 6" xfId="84" builtinId="52" customBuiltin="1"/>
    <cellStyle name="Akcent 1" xfId="61" builtinId="29" customBuiltin="1"/>
    <cellStyle name="Akcent 2" xfId="65" builtinId="33" customBuiltin="1"/>
    <cellStyle name="Akcent 3" xfId="69" builtinId="37" customBuiltin="1"/>
    <cellStyle name="Akcent 4" xfId="73" builtinId="41" customBuiltin="1"/>
    <cellStyle name="Akcent 5" xfId="77" builtinId="45" customBuiltin="1"/>
    <cellStyle name="Akcent 6" xfId="81" builtinId="49" customBuiltin="1"/>
    <cellStyle name="Dane wejściowe" xfId="53" builtinId="20" customBuiltin="1"/>
    <cellStyle name="Dane wyjściowe" xfId="54" builtinId="21" customBuiltin="1"/>
    <cellStyle name="Dobry" xfId="50" builtinId="26" customBuiltin="1"/>
    <cellStyle name="Dziesiętny 2" xfId="4"/>
    <cellStyle name="Dziesiętny 2 2" xfId="17"/>
    <cellStyle name="Dziesiętny 2 2 2" xfId="35"/>
    <cellStyle name="Dziesiętny 2 2 3" xfId="38"/>
    <cellStyle name="Dziesiętny 2 2 4" xfId="32"/>
    <cellStyle name="Dziesiętny 2 3" xfId="20"/>
    <cellStyle name="Dziesiętny 2 3 2" xfId="36"/>
    <cellStyle name="Dziesiętny 2 3 3" xfId="39"/>
    <cellStyle name="Dziesiętny 2 3 4" xfId="33"/>
    <cellStyle name="Dziesiętny 2 4" xfId="34"/>
    <cellStyle name="Dziesiętny 2 5" xfId="37"/>
    <cellStyle name="Dziesiętny 2 6" xfId="40"/>
    <cellStyle name="Dziesiętny 2 7" xfId="31"/>
    <cellStyle name="Dziesiętny 3" xfId="41"/>
    <cellStyle name="Komórka połączona" xfId="56" builtinId="24" customBuiltin="1"/>
    <cellStyle name="Komórka zaznaczona" xfId="57" builtinId="23" customBuiltin="1"/>
    <cellStyle name="Nagłówek 1" xfId="46" builtinId="16" customBuiltin="1"/>
    <cellStyle name="Nagłówek 2" xfId="47" builtinId="17" customBuiltin="1"/>
    <cellStyle name="Nagłówek 3" xfId="48" builtinId="18" customBuiltin="1"/>
    <cellStyle name="Nagłówek 4" xfId="49" builtinId="19" customBuiltin="1"/>
    <cellStyle name="Neutralny" xfId="52" builtinId="28" customBuiltin="1"/>
    <cellStyle name="Normalny" xfId="0" builtinId="0"/>
    <cellStyle name="Normalny 10" xfId="21"/>
    <cellStyle name="Normalny 11" xfId="22"/>
    <cellStyle name="Normalny 12" xfId="23"/>
    <cellStyle name="Normalny 13" xfId="24"/>
    <cellStyle name="Normalny 14" xfId="25"/>
    <cellStyle name="Normalny 15" xfId="26"/>
    <cellStyle name="Normalny 16" xfId="27"/>
    <cellStyle name="Normalny 17" xfId="28"/>
    <cellStyle name="Normalny 18" xfId="29"/>
    <cellStyle name="Normalny 19" xfId="30"/>
    <cellStyle name="Normalny 2" xfId="3"/>
    <cellStyle name="Normalny 2 2" xfId="5"/>
    <cellStyle name="Normalny 20" xfId="42"/>
    <cellStyle name="Normalny 21" xfId="43"/>
    <cellStyle name="Normalny 22" xfId="44"/>
    <cellStyle name="Normalny 23" xfId="85"/>
    <cellStyle name="Normalny 24" xfId="87"/>
    <cellStyle name="Normalny 25" xfId="88"/>
    <cellStyle name="Normalny 26" xfId="89"/>
    <cellStyle name="Normalny 27" xfId="103"/>
    <cellStyle name="Normalny 28" xfId="117"/>
    <cellStyle name="Normalny 29" xfId="118"/>
    <cellStyle name="Normalny 3" xfId="1"/>
    <cellStyle name="Normalny 3 2" xfId="6"/>
    <cellStyle name="Normalny 3 3" xfId="16"/>
    <cellStyle name="Normalny 3_Osoby Prawne - ZBIORCZO (2)" xfId="7"/>
    <cellStyle name="Normalny 30" xfId="119"/>
    <cellStyle name="Normalny 31" xfId="120"/>
    <cellStyle name="Normalny 32" xfId="121"/>
    <cellStyle name="Normalny 33" xfId="122"/>
    <cellStyle name="Normalny 34" xfId="123"/>
    <cellStyle name="Normalny 35" xfId="124"/>
    <cellStyle name="Normalny 36" xfId="125"/>
    <cellStyle name="Normalny 37" xfId="126"/>
    <cellStyle name="Normalny 38" xfId="127"/>
    <cellStyle name="Normalny 39" xfId="128"/>
    <cellStyle name="Normalny 4" xfId="8"/>
    <cellStyle name="Normalny 4 2" xfId="9"/>
    <cellStyle name="Normalny 4 3" xfId="10"/>
    <cellStyle name="Normalny 40" xfId="129"/>
    <cellStyle name="Normalny 41" xfId="130"/>
    <cellStyle name="Normalny 42" xfId="131"/>
    <cellStyle name="Normalny 43" xfId="132"/>
    <cellStyle name="Normalny 44" xfId="133"/>
    <cellStyle name="Normalny 45" xfId="134"/>
    <cellStyle name="Normalny 46" xfId="135"/>
    <cellStyle name="Normalny 47" xfId="136"/>
    <cellStyle name="Normalny 48" xfId="137"/>
    <cellStyle name="Normalny 49" xfId="138"/>
    <cellStyle name="Normalny 5" xfId="11"/>
    <cellStyle name="Normalny 50" xfId="139"/>
    <cellStyle name="Normalny 51" xfId="140"/>
    <cellStyle name="Normalny 52" xfId="141"/>
    <cellStyle name="Normalny 53" xfId="142"/>
    <cellStyle name="Normalny 54" xfId="143"/>
    <cellStyle name="Normalny 55" xfId="144"/>
    <cellStyle name="Normalny 56" xfId="145"/>
    <cellStyle name="Normalny 57" xfId="148"/>
    <cellStyle name="Normalny 58" xfId="147"/>
    <cellStyle name="Normalny 59" xfId="146"/>
    <cellStyle name="Normalny 6" xfId="13"/>
    <cellStyle name="Normalny 6 2" xfId="18"/>
    <cellStyle name="Normalny 60" xfId="149"/>
    <cellStyle name="Normalny 61" xfId="160"/>
    <cellStyle name="Normalny 62" xfId="165"/>
    <cellStyle name="Normalny 63" xfId="153"/>
    <cellStyle name="Normalny 7" xfId="14"/>
    <cellStyle name="Normalny 7 2" xfId="19"/>
    <cellStyle name="Normalny 8" xfId="15"/>
    <cellStyle name="Normalny 9" xfId="2"/>
    <cellStyle name="Obliczenia" xfId="55" builtinId="22" customBuiltin="1"/>
    <cellStyle name="Procentowy 2" xfId="12"/>
    <cellStyle name="Suma" xfId="60" builtinId="25" customBuiltin="1"/>
    <cellStyle name="Tekst objaśnienia" xfId="59" builtinId="53" customBuiltin="1"/>
    <cellStyle name="Tekst ostrzeżenia" xfId="58" builtinId="11" customBuiltin="1"/>
    <cellStyle name="Tytuł" xfId="45" builtinId="15" customBuiltin="1"/>
    <cellStyle name="Uwaga 2" xfId="86"/>
    <cellStyle name="Uwaga 3" xfId="90"/>
    <cellStyle name="Uwaga 4" xfId="104"/>
    <cellStyle name="Uwaga 5" xfId="150"/>
    <cellStyle name="Zły" xfId="5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0</xdr:row>
      <xdr:rowOff>304800</xdr:rowOff>
    </xdr:from>
    <xdr:to>
      <xdr:col>4</xdr:col>
      <xdr:colOff>3588385</xdr:colOff>
      <xdr:row>0</xdr:row>
      <xdr:rowOff>1047750</xdr:rowOff>
    </xdr:to>
    <xdr:grpSp>
      <xdr:nvGrpSpPr>
        <xdr:cNvPr id="8" name="Grupa 7"/>
        <xdr:cNvGrpSpPr/>
      </xdr:nvGrpSpPr>
      <xdr:grpSpPr>
        <a:xfrm>
          <a:off x="2219325" y="304800"/>
          <a:ext cx="7626985" cy="742950"/>
          <a:chOff x="0" y="0"/>
          <a:chExt cx="6503035" cy="742950"/>
        </a:xfrm>
      </xdr:grpSpPr>
      <xdr:pic>
        <xdr:nvPicPr>
          <xdr:cNvPr id="9" name="Obraz 8" descr="CPPC_A.jpg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10" name="Obraz 9" descr="UE_EFRR_rgb-1.jp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11" name="Obraz 10" descr="C:\Users\APOPLA~1\AppData\Local\Temp\Rar$DIa0.030\znak_barw_rp_poziom_szara_ramka_rgb.jpg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Obraz 11" descr="logo_FE_Polska_Cyfrowa_rgb-1.jpg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7"/>
  <sheetViews>
    <sheetView tabSelected="1" zoomScaleNormal="100" workbookViewId="0">
      <selection activeCell="A6" sqref="A6:XFD6"/>
    </sheetView>
  </sheetViews>
  <sheetFormatPr defaultRowHeight="16.5"/>
  <cols>
    <col min="1" max="1" width="6.125" style="9" customWidth="1"/>
    <col min="2" max="2" width="19.375" style="3" customWidth="1"/>
    <col min="3" max="3" width="42.75" style="2" customWidth="1"/>
    <col min="4" max="4" width="13.875" style="1" customWidth="1"/>
    <col min="5" max="5" width="70.375" style="9" customWidth="1"/>
    <col min="6" max="6" width="19.875" style="18" customWidth="1"/>
    <col min="7" max="7" width="12" style="9" bestFit="1" customWidth="1"/>
    <col min="8" max="8" width="9" style="9"/>
    <col min="9" max="9" width="17.875" style="9" customWidth="1"/>
    <col min="10" max="16384" width="9" style="9"/>
  </cols>
  <sheetData>
    <row r="1" spans="1:28" ht="108" customHeight="1">
      <c r="A1" s="30"/>
      <c r="B1" s="30"/>
      <c r="C1" s="30"/>
      <c r="D1" s="30"/>
      <c r="E1" s="30"/>
      <c r="F1" s="30"/>
    </row>
    <row r="2" spans="1:28" ht="25.5" customHeight="1" thickBot="1">
      <c r="A2" s="31" t="s">
        <v>11</v>
      </c>
      <c r="B2" s="31"/>
      <c r="C2" s="31"/>
      <c r="D2" s="31"/>
      <c r="E2" s="31"/>
      <c r="F2" s="17" t="s">
        <v>183</v>
      </c>
    </row>
    <row r="3" spans="1:28" s="2" customFormat="1" ht="67.5" customHeight="1">
      <c r="A3" s="4" t="s">
        <v>3</v>
      </c>
      <c r="B3" s="5" t="s">
        <v>13</v>
      </c>
      <c r="C3" s="6" t="s">
        <v>0</v>
      </c>
      <c r="D3" s="7" t="s">
        <v>2</v>
      </c>
      <c r="E3" s="6" t="s">
        <v>1</v>
      </c>
      <c r="F3" s="8" t="s">
        <v>4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s="27" customFormat="1" ht="17.25" customHeight="1">
      <c r="A4" s="11">
        <v>1</v>
      </c>
      <c r="B4" s="12" t="s">
        <v>7</v>
      </c>
      <c r="C4" s="13" t="s">
        <v>8</v>
      </c>
      <c r="D4" s="28" t="s">
        <v>5</v>
      </c>
      <c r="E4" s="13" t="s">
        <v>9</v>
      </c>
      <c r="F4" s="20">
        <v>238.14</v>
      </c>
    </row>
    <row r="5" spans="1:28" s="27" customFormat="1">
      <c r="A5" s="11">
        <v>2</v>
      </c>
      <c r="B5" s="12" t="s">
        <v>7</v>
      </c>
      <c r="C5" s="13" t="s">
        <v>64</v>
      </c>
      <c r="D5" s="28" t="s">
        <v>5</v>
      </c>
      <c r="E5" s="13" t="s">
        <v>148</v>
      </c>
      <c r="F5" s="20">
        <f>50</f>
        <v>50</v>
      </c>
    </row>
    <row r="6" spans="1:28" s="27" customFormat="1" ht="45">
      <c r="A6" s="11">
        <v>3</v>
      </c>
      <c r="B6" s="12" t="s">
        <v>7</v>
      </c>
      <c r="C6" s="13" t="s">
        <v>227</v>
      </c>
      <c r="D6" s="28" t="s">
        <v>5</v>
      </c>
      <c r="E6" s="13" t="s">
        <v>69</v>
      </c>
      <c r="F6" s="20">
        <f>54.5+59+32+29</f>
        <v>174.5</v>
      </c>
    </row>
    <row r="7" spans="1:28" s="27" customFormat="1" ht="30">
      <c r="A7" s="11">
        <v>4</v>
      </c>
      <c r="B7" s="12" t="s">
        <v>7</v>
      </c>
      <c r="C7" s="13" t="s">
        <v>149</v>
      </c>
      <c r="D7" s="28" t="s">
        <v>5</v>
      </c>
      <c r="E7" s="13" t="s">
        <v>150</v>
      </c>
      <c r="F7" s="20">
        <v>140.24</v>
      </c>
    </row>
    <row r="8" spans="1:28" s="27" customFormat="1">
      <c r="A8" s="11">
        <v>5</v>
      </c>
      <c r="B8" s="12" t="s">
        <v>62</v>
      </c>
      <c r="C8" s="13" t="s">
        <v>147</v>
      </c>
      <c r="D8" s="28" t="s">
        <v>5</v>
      </c>
      <c r="E8" s="13" t="s">
        <v>75</v>
      </c>
      <c r="F8" s="20">
        <f>184.5+184.5</f>
        <v>369</v>
      </c>
    </row>
    <row r="9" spans="1:28" s="27" customFormat="1">
      <c r="A9" s="11">
        <v>6</v>
      </c>
      <c r="B9" s="12" t="s">
        <v>5</v>
      </c>
      <c r="C9" s="13" t="s">
        <v>181</v>
      </c>
      <c r="D9" s="28" t="s">
        <v>5</v>
      </c>
      <c r="E9" s="13" t="s">
        <v>179</v>
      </c>
      <c r="F9" s="20">
        <v>249</v>
      </c>
    </row>
    <row r="10" spans="1:28" s="27" customFormat="1">
      <c r="A10" s="11">
        <v>7</v>
      </c>
      <c r="B10" s="12" t="s">
        <v>5</v>
      </c>
      <c r="C10" s="13" t="s">
        <v>182</v>
      </c>
      <c r="D10" s="28" t="s">
        <v>5</v>
      </c>
      <c r="E10" s="13" t="s">
        <v>180</v>
      </c>
      <c r="F10" s="20">
        <v>79</v>
      </c>
    </row>
    <row r="11" spans="1:28" s="27" customFormat="1" ht="26.25" customHeight="1">
      <c r="A11" s="11">
        <v>8</v>
      </c>
      <c r="B11" s="12" t="s">
        <v>156</v>
      </c>
      <c r="C11" s="13" t="s">
        <v>163</v>
      </c>
      <c r="D11" s="28">
        <v>44273</v>
      </c>
      <c r="E11" s="13" t="s">
        <v>162</v>
      </c>
      <c r="F11" s="20">
        <f>1476+1476</f>
        <v>2952</v>
      </c>
    </row>
    <row r="12" spans="1:28" s="27" customFormat="1">
      <c r="A12" s="11">
        <v>9</v>
      </c>
      <c r="B12" s="12" t="s">
        <v>18</v>
      </c>
      <c r="C12" s="13" t="s">
        <v>20</v>
      </c>
      <c r="D12" s="28">
        <v>44476</v>
      </c>
      <c r="E12" s="13" t="s">
        <v>19</v>
      </c>
      <c r="F12" s="20">
        <f>623.79+113.29+623.79+113.29+4422.48+2948.32+4422.48</f>
        <v>13267.439999999999</v>
      </c>
    </row>
    <row r="13" spans="1:28" s="27" customFormat="1" ht="30">
      <c r="A13" s="11">
        <v>10</v>
      </c>
      <c r="B13" s="12" t="s">
        <v>12</v>
      </c>
      <c r="C13" s="13" t="s">
        <v>17</v>
      </c>
      <c r="D13" s="28">
        <v>44481</v>
      </c>
      <c r="E13" s="13" t="s">
        <v>15</v>
      </c>
      <c r="F13" s="20">
        <v>1800</v>
      </c>
    </row>
    <row r="14" spans="1:28" s="27" customFormat="1" ht="30">
      <c r="A14" s="11">
        <v>11</v>
      </c>
      <c r="B14" s="12" t="s">
        <v>43</v>
      </c>
      <c r="C14" s="13" t="s">
        <v>116</v>
      </c>
      <c r="D14" s="28">
        <v>44553</v>
      </c>
      <c r="E14" s="13" t="s">
        <v>80</v>
      </c>
      <c r="F14" s="20">
        <f>2959</f>
        <v>2959</v>
      </c>
    </row>
    <row r="15" spans="1:28" s="27" customFormat="1" ht="30">
      <c r="A15" s="11">
        <v>12</v>
      </c>
      <c r="B15" s="12" t="s">
        <v>159</v>
      </c>
      <c r="C15" s="13" t="s">
        <v>173</v>
      </c>
      <c r="D15" s="28">
        <v>44579</v>
      </c>
      <c r="E15" s="13" t="s">
        <v>164</v>
      </c>
      <c r="F15" s="20">
        <f>2100</f>
        <v>2100</v>
      </c>
    </row>
    <row r="16" spans="1:28" s="27" customFormat="1" ht="30">
      <c r="A16" s="11">
        <v>13</v>
      </c>
      <c r="B16" s="12" t="s">
        <v>158</v>
      </c>
      <c r="C16" s="13" t="s">
        <v>173</v>
      </c>
      <c r="D16" s="28">
        <v>44579</v>
      </c>
      <c r="E16" s="13" t="s">
        <v>165</v>
      </c>
      <c r="F16" s="20">
        <f>1850</f>
        <v>1850</v>
      </c>
    </row>
    <row r="17" spans="1:6" s="27" customFormat="1" ht="30">
      <c r="A17" s="11">
        <v>14</v>
      </c>
      <c r="B17" s="12" t="s">
        <v>54</v>
      </c>
      <c r="C17" s="13" t="s">
        <v>115</v>
      </c>
      <c r="D17" s="28">
        <v>44579</v>
      </c>
      <c r="E17" s="13" t="s">
        <v>81</v>
      </c>
      <c r="F17" s="20">
        <f>3130</f>
        <v>3130</v>
      </c>
    </row>
    <row r="18" spans="1:6" s="27" customFormat="1" ht="60">
      <c r="A18" s="11">
        <v>15</v>
      </c>
      <c r="B18" s="12" t="s">
        <v>26</v>
      </c>
      <c r="C18" s="13" t="s">
        <v>178</v>
      </c>
      <c r="D18" s="28">
        <v>44579</v>
      </c>
      <c r="E18" s="13" t="s">
        <v>29</v>
      </c>
      <c r="F18" s="20">
        <f>949.81+342.05+64.56+118+68.58+425.6+857.2+105.98+943.5+2639.52+475.07+145.34+355.61</f>
        <v>7490.82</v>
      </c>
    </row>
    <row r="19" spans="1:6" s="27" customFormat="1">
      <c r="A19" s="11">
        <v>16</v>
      </c>
      <c r="B19" s="12" t="s">
        <v>21</v>
      </c>
      <c r="C19" s="13" t="s">
        <v>37</v>
      </c>
      <c r="D19" s="28">
        <v>44581</v>
      </c>
      <c r="E19" s="13" t="s">
        <v>30</v>
      </c>
      <c r="F19" s="20">
        <v>750</v>
      </c>
    </row>
    <row r="20" spans="1:6" s="27" customFormat="1" ht="45">
      <c r="A20" s="11">
        <v>17</v>
      </c>
      <c r="B20" s="12" t="s">
        <v>47</v>
      </c>
      <c r="C20" s="13" t="s">
        <v>114</v>
      </c>
      <c r="D20" s="28">
        <v>44581</v>
      </c>
      <c r="E20" s="13" t="s">
        <v>82</v>
      </c>
      <c r="F20" s="20">
        <f>1400</f>
        <v>1400</v>
      </c>
    </row>
    <row r="21" spans="1:6" s="27" customFormat="1" ht="30">
      <c r="A21" s="11">
        <v>18</v>
      </c>
      <c r="B21" s="12" t="s">
        <v>44</v>
      </c>
      <c r="C21" s="13" t="s">
        <v>117</v>
      </c>
      <c r="D21" s="28">
        <v>44581</v>
      </c>
      <c r="E21" s="13" t="s">
        <v>83</v>
      </c>
      <c r="F21" s="20">
        <f>2030</f>
        <v>2030</v>
      </c>
    </row>
    <row r="22" spans="1:6" s="27" customFormat="1" ht="30">
      <c r="A22" s="11">
        <v>19</v>
      </c>
      <c r="B22" s="12" t="s">
        <v>14</v>
      </c>
      <c r="C22" s="13" t="s">
        <v>10</v>
      </c>
      <c r="D22" s="28">
        <v>44581</v>
      </c>
      <c r="E22" s="13" t="s">
        <v>16</v>
      </c>
      <c r="F22" s="20">
        <v>5213.07</v>
      </c>
    </row>
    <row r="23" spans="1:6" s="27" customFormat="1" ht="30">
      <c r="A23" s="11">
        <v>20</v>
      </c>
      <c r="B23" s="12" t="s">
        <v>23</v>
      </c>
      <c r="C23" s="13" t="s">
        <v>38</v>
      </c>
      <c r="D23" s="28">
        <v>44586</v>
      </c>
      <c r="E23" s="13" t="s">
        <v>31</v>
      </c>
      <c r="F23" s="20">
        <f>423.15+76.85+1434.94+260.61</f>
        <v>2195.5500000000002</v>
      </c>
    </row>
    <row r="24" spans="1:6" s="27" customFormat="1" ht="30">
      <c r="A24" s="11">
        <v>21</v>
      </c>
      <c r="B24" s="12" t="s">
        <v>22</v>
      </c>
      <c r="C24" s="13" t="s">
        <v>39</v>
      </c>
      <c r="D24" s="28">
        <v>44585</v>
      </c>
      <c r="E24" s="13" t="s">
        <v>32</v>
      </c>
      <c r="F24" s="20">
        <f>432</f>
        <v>432</v>
      </c>
    </row>
    <row r="25" spans="1:6" s="27" customFormat="1" ht="45">
      <c r="A25" s="11">
        <v>22</v>
      </c>
      <c r="B25" s="12" t="s">
        <v>24</v>
      </c>
      <c r="C25" s="13" t="s">
        <v>40</v>
      </c>
      <c r="D25" s="28">
        <v>44586</v>
      </c>
      <c r="E25" s="13" t="s">
        <v>33</v>
      </c>
      <c r="F25" s="20">
        <f>414.68+75.32</f>
        <v>490</v>
      </c>
    </row>
    <row r="26" spans="1:6" s="27" customFormat="1">
      <c r="A26" s="11">
        <v>23</v>
      </c>
      <c r="B26" s="12" t="s">
        <v>53</v>
      </c>
      <c r="C26" s="13" t="s">
        <v>118</v>
      </c>
      <c r="D26" s="28">
        <v>44592</v>
      </c>
      <c r="E26" s="13" t="s">
        <v>84</v>
      </c>
      <c r="F26" s="20">
        <f>15293.82</f>
        <v>15293.82</v>
      </c>
    </row>
    <row r="27" spans="1:6" s="27" customFormat="1">
      <c r="A27" s="11">
        <v>24</v>
      </c>
      <c r="B27" s="12" t="s">
        <v>79</v>
      </c>
      <c r="C27" s="13" t="s">
        <v>119</v>
      </c>
      <c r="D27" s="28">
        <v>44588</v>
      </c>
      <c r="E27" s="13" t="s">
        <v>85</v>
      </c>
      <c r="F27" s="20">
        <f>380.82+69.17</f>
        <v>449.99</v>
      </c>
    </row>
    <row r="28" spans="1:6" s="27" customFormat="1" ht="30">
      <c r="A28" s="11">
        <v>25</v>
      </c>
      <c r="B28" s="12" t="s">
        <v>27</v>
      </c>
      <c r="C28" s="13" t="s">
        <v>201</v>
      </c>
      <c r="D28" s="28">
        <v>44596</v>
      </c>
      <c r="E28" s="13" t="s">
        <v>34</v>
      </c>
      <c r="F28" s="20">
        <f>143.97+399.8</f>
        <v>543.77</v>
      </c>
    </row>
    <row r="29" spans="1:6" s="27" customFormat="1" ht="60">
      <c r="A29" s="11">
        <v>26</v>
      </c>
      <c r="B29" s="12" t="s">
        <v>28</v>
      </c>
      <c r="C29" s="13" t="s">
        <v>202</v>
      </c>
      <c r="D29" s="28">
        <v>44596</v>
      </c>
      <c r="E29" s="13" t="s">
        <v>35</v>
      </c>
      <c r="F29" s="20">
        <f>119.95+141.34+244.91+167.58+167.58+5.99+992+145.98+77.94+477+110.99</f>
        <v>2651.2599999999998</v>
      </c>
    </row>
    <row r="30" spans="1:6" s="27" customFormat="1" ht="30">
      <c r="A30" s="11">
        <v>27</v>
      </c>
      <c r="B30" s="12" t="s">
        <v>60</v>
      </c>
      <c r="C30" s="13" t="s">
        <v>120</v>
      </c>
      <c r="D30" s="28">
        <v>44596</v>
      </c>
      <c r="E30" s="13" t="s">
        <v>86</v>
      </c>
      <c r="F30" s="20">
        <f>128+56.69</f>
        <v>184.69</v>
      </c>
    </row>
    <row r="31" spans="1:6" s="27" customFormat="1" ht="30">
      <c r="A31" s="11">
        <v>28</v>
      </c>
      <c r="B31" s="12" t="s">
        <v>25</v>
      </c>
      <c r="C31" s="13" t="s">
        <v>41</v>
      </c>
      <c r="D31" s="28">
        <v>44596</v>
      </c>
      <c r="E31" s="13" t="s">
        <v>36</v>
      </c>
      <c r="F31" s="20">
        <f>3822.84</f>
        <v>3822.84</v>
      </c>
    </row>
    <row r="32" spans="1:6" s="27" customFormat="1" ht="45">
      <c r="A32" s="11">
        <v>29</v>
      </c>
      <c r="B32" s="12" t="s">
        <v>59</v>
      </c>
      <c r="C32" s="13" t="s">
        <v>121</v>
      </c>
      <c r="D32" s="28">
        <v>44601</v>
      </c>
      <c r="E32" s="13" t="s">
        <v>87</v>
      </c>
      <c r="F32" s="20">
        <f>59038.77</f>
        <v>59038.77</v>
      </c>
    </row>
    <row r="33" spans="1:6" s="27" customFormat="1" ht="30">
      <c r="A33" s="11">
        <v>30</v>
      </c>
      <c r="B33" s="12" t="s">
        <v>51</v>
      </c>
      <c r="C33" s="13" t="s">
        <v>122</v>
      </c>
      <c r="D33" s="28">
        <v>44601</v>
      </c>
      <c r="E33" s="13" t="s">
        <v>88</v>
      </c>
      <c r="F33" s="20">
        <f>1300</f>
        <v>1300</v>
      </c>
    </row>
    <row r="34" spans="1:6" s="27" customFormat="1" ht="45">
      <c r="A34" s="11">
        <v>31</v>
      </c>
      <c r="B34" s="12" t="s">
        <v>52</v>
      </c>
      <c r="C34" s="13" t="s">
        <v>123</v>
      </c>
      <c r="D34" s="28">
        <v>44601</v>
      </c>
      <c r="E34" s="13" t="s">
        <v>89</v>
      </c>
      <c r="F34" s="20">
        <f>3961.5</f>
        <v>3961.5</v>
      </c>
    </row>
    <row r="35" spans="1:6" s="27" customFormat="1">
      <c r="A35" s="11">
        <v>32</v>
      </c>
      <c r="B35" s="12" t="s">
        <v>50</v>
      </c>
      <c r="C35" s="13" t="s">
        <v>124</v>
      </c>
      <c r="D35" s="28">
        <v>44600</v>
      </c>
      <c r="E35" s="13" t="s">
        <v>90</v>
      </c>
      <c r="F35" s="20">
        <f>11313.54</f>
        <v>11313.54</v>
      </c>
    </row>
    <row r="36" spans="1:6" s="27" customFormat="1" ht="30">
      <c r="A36" s="11">
        <v>33</v>
      </c>
      <c r="B36" s="12" t="s">
        <v>45</v>
      </c>
      <c r="C36" s="13" t="s">
        <v>125</v>
      </c>
      <c r="D36" s="28">
        <v>44600</v>
      </c>
      <c r="E36" s="13" t="s">
        <v>91</v>
      </c>
      <c r="F36" s="20">
        <f>5355</f>
        <v>5355</v>
      </c>
    </row>
    <row r="37" spans="1:6" s="27" customFormat="1">
      <c r="A37" s="11">
        <v>34</v>
      </c>
      <c r="B37" s="12" t="s">
        <v>46</v>
      </c>
      <c r="C37" s="13" t="s">
        <v>126</v>
      </c>
      <c r="D37" s="28">
        <v>44601</v>
      </c>
      <c r="E37" s="13" t="s">
        <v>92</v>
      </c>
      <c r="F37" s="20">
        <f>3686</f>
        <v>3686</v>
      </c>
    </row>
    <row r="38" spans="1:6" s="27" customFormat="1" ht="30">
      <c r="A38" s="11">
        <v>35</v>
      </c>
      <c r="B38" s="12" t="s">
        <v>42</v>
      </c>
      <c r="C38" s="13" t="s">
        <v>127</v>
      </c>
      <c r="D38" s="28">
        <v>44601</v>
      </c>
      <c r="E38" s="13" t="s">
        <v>93</v>
      </c>
      <c r="F38" s="20">
        <f>390</f>
        <v>390</v>
      </c>
    </row>
    <row r="39" spans="1:6" s="27" customFormat="1" ht="30">
      <c r="A39" s="11">
        <v>36</v>
      </c>
      <c r="B39" s="12" t="s">
        <v>48</v>
      </c>
      <c r="C39" s="13" t="s">
        <v>128</v>
      </c>
      <c r="D39" s="28">
        <v>44606</v>
      </c>
      <c r="E39" s="13" t="s">
        <v>94</v>
      </c>
      <c r="F39" s="20">
        <v>4470</v>
      </c>
    </row>
    <row r="40" spans="1:6" s="27" customFormat="1">
      <c r="A40" s="11">
        <v>37</v>
      </c>
      <c r="B40" s="12" t="s">
        <v>67</v>
      </c>
      <c r="C40" s="13" t="s">
        <v>129</v>
      </c>
      <c r="D40" s="28">
        <v>44606</v>
      </c>
      <c r="E40" s="13" t="s">
        <v>95</v>
      </c>
      <c r="F40" s="20">
        <f>17373.75</f>
        <v>17373.75</v>
      </c>
    </row>
    <row r="41" spans="1:6" s="27" customFormat="1" ht="30">
      <c r="A41" s="11">
        <v>38</v>
      </c>
      <c r="B41" s="12" t="s">
        <v>58</v>
      </c>
      <c r="C41" s="13" t="s">
        <v>130</v>
      </c>
      <c r="D41" s="28">
        <v>44602</v>
      </c>
      <c r="E41" s="13" t="s">
        <v>96</v>
      </c>
      <c r="F41" s="20">
        <f>5710</f>
        <v>5710</v>
      </c>
    </row>
    <row r="42" spans="1:6" s="27" customFormat="1" ht="30">
      <c r="A42" s="11">
        <v>39</v>
      </c>
      <c r="B42" s="12" t="s">
        <v>71</v>
      </c>
      <c r="C42" s="13" t="s">
        <v>131</v>
      </c>
      <c r="D42" s="28">
        <v>44606</v>
      </c>
      <c r="E42" s="13" t="s">
        <v>97</v>
      </c>
      <c r="F42" s="20">
        <f>8281</f>
        <v>8281</v>
      </c>
    </row>
    <row r="43" spans="1:6" s="27" customFormat="1">
      <c r="A43" s="11">
        <v>40</v>
      </c>
      <c r="B43" s="12" t="s">
        <v>153</v>
      </c>
      <c r="C43" s="13" t="s">
        <v>132</v>
      </c>
      <c r="D43" s="28">
        <v>44606</v>
      </c>
      <c r="E43" s="13" t="s">
        <v>166</v>
      </c>
      <c r="F43" s="20">
        <f>1990</f>
        <v>1990</v>
      </c>
    </row>
    <row r="44" spans="1:6" s="27" customFormat="1" ht="30">
      <c r="A44" s="11">
        <v>41</v>
      </c>
      <c r="B44" s="12" t="s">
        <v>61</v>
      </c>
      <c r="C44" s="13" t="s">
        <v>132</v>
      </c>
      <c r="D44" s="28">
        <v>44609</v>
      </c>
      <c r="E44" s="13" t="s">
        <v>98</v>
      </c>
      <c r="F44" s="20">
        <f>3890</f>
        <v>3890</v>
      </c>
    </row>
    <row r="45" spans="1:6" s="27" customFormat="1">
      <c r="A45" s="11">
        <v>42</v>
      </c>
      <c r="B45" s="12" t="s">
        <v>73</v>
      </c>
      <c r="C45" s="13" t="s">
        <v>10</v>
      </c>
      <c r="D45" s="28">
        <v>44609</v>
      </c>
      <c r="E45" s="13" t="s">
        <v>99</v>
      </c>
      <c r="F45" s="20">
        <f>574.07+286.38+52.02+143.19+26.01</f>
        <v>1081.67</v>
      </c>
    </row>
    <row r="46" spans="1:6" s="27" customFormat="1" ht="30">
      <c r="A46" s="11">
        <v>43</v>
      </c>
      <c r="B46" s="12" t="s">
        <v>76</v>
      </c>
      <c r="C46" s="13" t="s">
        <v>133</v>
      </c>
      <c r="D46" s="28">
        <v>44609</v>
      </c>
      <c r="E46" s="13" t="s">
        <v>100</v>
      </c>
      <c r="F46" s="20">
        <f>53.1+28.5+28.5+28.5</f>
        <v>138.6</v>
      </c>
    </row>
    <row r="47" spans="1:6" s="27" customFormat="1" ht="30">
      <c r="A47" s="11">
        <v>44</v>
      </c>
      <c r="B47" s="12" t="s">
        <v>187</v>
      </c>
      <c r="C47" s="13" t="s">
        <v>203</v>
      </c>
      <c r="D47" s="28">
        <v>44615</v>
      </c>
      <c r="E47" s="13" t="s">
        <v>204</v>
      </c>
      <c r="F47" s="20">
        <f>890</f>
        <v>890</v>
      </c>
    </row>
    <row r="48" spans="1:6" s="27" customFormat="1" ht="45">
      <c r="A48" s="11">
        <v>45</v>
      </c>
      <c r="B48" s="12" t="s">
        <v>49</v>
      </c>
      <c r="C48" s="13" t="s">
        <v>40</v>
      </c>
      <c r="D48" s="28">
        <v>44631</v>
      </c>
      <c r="E48" s="13" t="s">
        <v>101</v>
      </c>
      <c r="F48" s="20">
        <f>4140</f>
        <v>4140</v>
      </c>
    </row>
    <row r="49" spans="1:6" s="27" customFormat="1" ht="30">
      <c r="A49" s="11">
        <v>46</v>
      </c>
      <c r="B49" s="12" t="s">
        <v>55</v>
      </c>
      <c r="C49" s="13" t="s">
        <v>134</v>
      </c>
      <c r="D49" s="28">
        <v>44614</v>
      </c>
      <c r="E49" s="13" t="s">
        <v>102</v>
      </c>
      <c r="F49" s="20">
        <f>1400</f>
        <v>1400</v>
      </c>
    </row>
    <row r="50" spans="1:6" s="27" customFormat="1" ht="30">
      <c r="A50" s="11">
        <v>47</v>
      </c>
      <c r="B50" s="12" t="s">
        <v>151</v>
      </c>
      <c r="C50" s="13" t="s">
        <v>134</v>
      </c>
      <c r="D50" s="28">
        <v>44614</v>
      </c>
      <c r="E50" s="13" t="s">
        <v>167</v>
      </c>
      <c r="F50" s="20">
        <f>1523.34+276.66</f>
        <v>1800</v>
      </c>
    </row>
    <row r="51" spans="1:6" s="27" customFormat="1" ht="30">
      <c r="A51" s="11">
        <v>48</v>
      </c>
      <c r="B51" s="12" t="s">
        <v>56</v>
      </c>
      <c r="C51" s="13" t="s">
        <v>135</v>
      </c>
      <c r="D51" s="28">
        <v>44617</v>
      </c>
      <c r="E51" s="13" t="s">
        <v>103</v>
      </c>
      <c r="F51" s="20">
        <f>3382</f>
        <v>3382</v>
      </c>
    </row>
    <row r="52" spans="1:6" s="27" customFormat="1" ht="30">
      <c r="A52" s="11">
        <v>49</v>
      </c>
      <c r="B52" s="12" t="s">
        <v>57</v>
      </c>
      <c r="C52" s="13" t="s">
        <v>136</v>
      </c>
      <c r="D52" s="28">
        <v>44614</v>
      </c>
      <c r="E52" s="13" t="s">
        <v>104</v>
      </c>
      <c r="F52" s="20">
        <f>8473.47+199.1+3270+3605.9+753.03+1141.64+645</f>
        <v>18088.14</v>
      </c>
    </row>
    <row r="53" spans="1:6" s="27" customFormat="1" ht="45">
      <c r="A53" s="11">
        <v>50</v>
      </c>
      <c r="B53" s="12" t="s">
        <v>65</v>
      </c>
      <c r="C53" s="13" t="s">
        <v>137</v>
      </c>
      <c r="D53" s="28">
        <v>44628</v>
      </c>
      <c r="E53" s="13" t="s">
        <v>105</v>
      </c>
      <c r="F53" s="20">
        <f>4600</f>
        <v>4600</v>
      </c>
    </row>
    <row r="54" spans="1:6" s="27" customFormat="1" ht="45">
      <c r="A54" s="11">
        <v>51</v>
      </c>
      <c r="B54" s="12" t="s">
        <v>63</v>
      </c>
      <c r="C54" s="13" t="s">
        <v>138</v>
      </c>
      <c r="D54" s="28">
        <v>44628</v>
      </c>
      <c r="E54" s="13" t="s">
        <v>106</v>
      </c>
      <c r="F54" s="20">
        <f>999</f>
        <v>999</v>
      </c>
    </row>
    <row r="55" spans="1:6" s="27" customFormat="1" ht="45">
      <c r="A55" s="11">
        <v>52</v>
      </c>
      <c r="B55" s="12" t="s">
        <v>144</v>
      </c>
      <c r="C55" s="13" t="s">
        <v>145</v>
      </c>
      <c r="D55" s="28">
        <v>44628</v>
      </c>
      <c r="E55" s="13" t="s">
        <v>146</v>
      </c>
      <c r="F55" s="20">
        <f>4760</f>
        <v>4760</v>
      </c>
    </row>
    <row r="56" spans="1:6" s="27" customFormat="1">
      <c r="A56" s="11">
        <v>53</v>
      </c>
      <c r="B56" s="12" t="s">
        <v>78</v>
      </c>
      <c r="C56" s="13" t="s">
        <v>139</v>
      </c>
      <c r="D56" s="28">
        <v>44634</v>
      </c>
      <c r="E56" s="13" t="s">
        <v>107</v>
      </c>
      <c r="F56" s="20">
        <f>1320</f>
        <v>1320</v>
      </c>
    </row>
    <row r="57" spans="1:6" s="27" customFormat="1" ht="30">
      <c r="A57" s="11">
        <v>54</v>
      </c>
      <c r="B57" s="12" t="s">
        <v>161</v>
      </c>
      <c r="C57" s="13" t="s">
        <v>174</v>
      </c>
      <c r="D57" s="28">
        <v>44637</v>
      </c>
      <c r="E57" s="13" t="s">
        <v>168</v>
      </c>
      <c r="F57" s="20">
        <f>2700+7830</f>
        <v>10530</v>
      </c>
    </row>
    <row r="58" spans="1:6" s="27" customFormat="1">
      <c r="A58" s="11">
        <v>55</v>
      </c>
      <c r="B58" s="12" t="s">
        <v>70</v>
      </c>
      <c r="C58" s="13" t="s">
        <v>140</v>
      </c>
      <c r="D58" s="28">
        <v>44638</v>
      </c>
      <c r="E58" s="13" t="s">
        <v>108</v>
      </c>
      <c r="F58" s="20">
        <f>1767.59+110+1164</f>
        <v>3041.59</v>
      </c>
    </row>
    <row r="59" spans="1:6" s="27" customFormat="1">
      <c r="A59" s="11">
        <v>56</v>
      </c>
      <c r="B59" s="12" t="s">
        <v>66</v>
      </c>
      <c r="C59" s="13" t="s">
        <v>141</v>
      </c>
      <c r="D59" s="28">
        <v>44642</v>
      </c>
      <c r="E59" s="13" t="s">
        <v>109</v>
      </c>
      <c r="F59" s="20">
        <f>1870</f>
        <v>1870</v>
      </c>
    </row>
    <row r="60" spans="1:6" s="27" customFormat="1" ht="45">
      <c r="A60" s="11">
        <v>57</v>
      </c>
      <c r="B60" s="12" t="s">
        <v>68</v>
      </c>
      <c r="C60" s="13" t="s">
        <v>142</v>
      </c>
      <c r="D60" s="28">
        <v>44642</v>
      </c>
      <c r="E60" s="13" t="s">
        <v>110</v>
      </c>
      <c r="F60" s="20">
        <f>1198</f>
        <v>1198</v>
      </c>
    </row>
    <row r="61" spans="1:6" s="27" customFormat="1" ht="30">
      <c r="A61" s="11">
        <v>58</v>
      </c>
      <c r="B61" s="12" t="s">
        <v>152</v>
      </c>
      <c r="C61" s="13" t="s">
        <v>175</v>
      </c>
      <c r="D61" s="28">
        <v>44634</v>
      </c>
      <c r="E61" s="13" t="s">
        <v>169</v>
      </c>
      <c r="F61" s="20">
        <f>10400</f>
        <v>10400</v>
      </c>
    </row>
    <row r="62" spans="1:6" s="27" customFormat="1" ht="45">
      <c r="A62" s="11">
        <v>59</v>
      </c>
      <c r="B62" s="12" t="s">
        <v>77</v>
      </c>
      <c r="C62" s="13" t="s">
        <v>143</v>
      </c>
      <c r="D62" s="28">
        <v>44651</v>
      </c>
      <c r="E62" s="13" t="s">
        <v>111</v>
      </c>
      <c r="F62" s="20">
        <f>5902.77</f>
        <v>5902.77</v>
      </c>
    </row>
    <row r="63" spans="1:6" s="27" customFormat="1" ht="45">
      <c r="A63" s="11">
        <v>60</v>
      </c>
      <c r="B63" s="12" t="s">
        <v>72</v>
      </c>
      <c r="C63" s="13" t="s">
        <v>123</v>
      </c>
      <c r="D63" s="28">
        <v>44648</v>
      </c>
      <c r="E63" s="13" t="s">
        <v>112</v>
      </c>
      <c r="F63" s="20">
        <f>4902</f>
        <v>4902</v>
      </c>
    </row>
    <row r="64" spans="1:6" s="27" customFormat="1" ht="30">
      <c r="A64" s="11">
        <v>61</v>
      </c>
      <c r="B64" s="12" t="s">
        <v>74</v>
      </c>
      <c r="C64" s="13" t="s">
        <v>138</v>
      </c>
      <c r="D64" s="28">
        <v>44649</v>
      </c>
      <c r="E64" s="13" t="s">
        <v>113</v>
      </c>
      <c r="F64" s="20">
        <f>3996</f>
        <v>3996</v>
      </c>
    </row>
    <row r="65" spans="1:6" s="27" customFormat="1" ht="45">
      <c r="A65" s="11">
        <v>62</v>
      </c>
      <c r="B65" s="12" t="s">
        <v>154</v>
      </c>
      <c r="C65" s="13" t="s">
        <v>39</v>
      </c>
      <c r="D65" s="28">
        <v>44650</v>
      </c>
      <c r="E65" s="13" t="s">
        <v>170</v>
      </c>
      <c r="F65" s="20">
        <f>13680</f>
        <v>13680</v>
      </c>
    </row>
    <row r="66" spans="1:6" s="27" customFormat="1" ht="30">
      <c r="A66" s="11">
        <v>63</v>
      </c>
      <c r="B66" s="12" t="s">
        <v>157</v>
      </c>
      <c r="C66" s="13" t="s">
        <v>128</v>
      </c>
      <c r="D66" s="28">
        <v>44663</v>
      </c>
      <c r="E66" s="13" t="s">
        <v>171</v>
      </c>
      <c r="F66" s="20">
        <f>9160</f>
        <v>9160</v>
      </c>
    </row>
    <row r="67" spans="1:6" s="27" customFormat="1" ht="45">
      <c r="A67" s="11">
        <v>64</v>
      </c>
      <c r="B67" s="12" t="s">
        <v>189</v>
      </c>
      <c r="C67" s="13" t="s">
        <v>205</v>
      </c>
      <c r="D67" s="28">
        <v>44664</v>
      </c>
      <c r="E67" s="13" t="s">
        <v>206</v>
      </c>
      <c r="F67" s="20">
        <v>349</v>
      </c>
    </row>
    <row r="68" spans="1:6" s="27" customFormat="1" ht="30">
      <c r="A68" s="11">
        <v>65</v>
      </c>
      <c r="B68" s="12" t="s">
        <v>194</v>
      </c>
      <c r="C68" s="13" t="s">
        <v>122</v>
      </c>
      <c r="D68" s="28">
        <v>44671</v>
      </c>
      <c r="E68" s="13" t="s">
        <v>207</v>
      </c>
      <c r="F68" s="20">
        <v>1100</v>
      </c>
    </row>
    <row r="69" spans="1:6" s="27" customFormat="1" ht="30">
      <c r="A69" s="11">
        <v>66</v>
      </c>
      <c r="B69" s="12" t="s">
        <v>186</v>
      </c>
      <c r="C69" s="13" t="s">
        <v>208</v>
      </c>
      <c r="D69" s="28">
        <v>44676</v>
      </c>
      <c r="E69" s="13" t="s">
        <v>209</v>
      </c>
      <c r="F69" s="20">
        <v>8850</v>
      </c>
    </row>
    <row r="70" spans="1:6" s="27" customFormat="1" ht="32.25" customHeight="1">
      <c r="A70" s="11">
        <v>67</v>
      </c>
      <c r="B70" s="12" t="s">
        <v>197</v>
      </c>
      <c r="C70" s="13" t="s">
        <v>208</v>
      </c>
      <c r="D70" s="28">
        <v>44676</v>
      </c>
      <c r="E70" s="13" t="s">
        <v>210</v>
      </c>
      <c r="F70" s="20">
        <v>8750</v>
      </c>
    </row>
    <row r="71" spans="1:6" s="27" customFormat="1" ht="30">
      <c r="A71" s="11">
        <v>68</v>
      </c>
      <c r="B71" s="12" t="s">
        <v>160</v>
      </c>
      <c r="C71" s="13" t="s">
        <v>176</v>
      </c>
      <c r="D71" s="28">
        <v>44676</v>
      </c>
      <c r="E71" s="13" t="s">
        <v>172</v>
      </c>
      <c r="F71" s="20">
        <f>2391</f>
        <v>2391</v>
      </c>
    </row>
    <row r="72" spans="1:6" s="27" customFormat="1">
      <c r="A72" s="11">
        <v>69</v>
      </c>
      <c r="B72" s="12" t="s">
        <v>155</v>
      </c>
      <c r="C72" s="13" t="s">
        <v>177</v>
      </c>
      <c r="D72" s="28">
        <v>44685</v>
      </c>
      <c r="E72" s="13" t="s">
        <v>80</v>
      </c>
      <c r="F72" s="20">
        <v>3000</v>
      </c>
    </row>
    <row r="73" spans="1:6" s="27" customFormat="1" ht="30">
      <c r="A73" s="11">
        <v>70</v>
      </c>
      <c r="B73" s="12" t="s">
        <v>193</v>
      </c>
      <c r="C73" s="29" t="s">
        <v>205</v>
      </c>
      <c r="D73" s="28">
        <v>44692</v>
      </c>
      <c r="E73" s="13" t="s">
        <v>211</v>
      </c>
      <c r="F73" s="20">
        <v>718</v>
      </c>
    </row>
    <row r="74" spans="1:6" s="27" customFormat="1" ht="45">
      <c r="A74" s="11">
        <v>71</v>
      </c>
      <c r="B74" s="12" t="s">
        <v>198</v>
      </c>
      <c r="C74" s="13" t="s">
        <v>212</v>
      </c>
      <c r="D74" s="28">
        <v>44697</v>
      </c>
      <c r="E74" s="13" t="s">
        <v>213</v>
      </c>
      <c r="F74" s="20">
        <v>790</v>
      </c>
    </row>
    <row r="75" spans="1:6" s="27" customFormat="1" ht="30">
      <c r="A75" s="11">
        <v>72</v>
      </c>
      <c r="B75" s="12" t="s">
        <v>199</v>
      </c>
      <c r="C75" s="13" t="s">
        <v>123</v>
      </c>
      <c r="D75" s="28">
        <v>44697</v>
      </c>
      <c r="E75" s="13" t="s">
        <v>214</v>
      </c>
      <c r="F75" s="20">
        <v>1290</v>
      </c>
    </row>
    <row r="76" spans="1:6" s="27" customFormat="1" ht="30">
      <c r="A76" s="11">
        <v>73</v>
      </c>
      <c r="B76" s="12" t="s">
        <v>195</v>
      </c>
      <c r="C76" s="13" t="s">
        <v>115</v>
      </c>
      <c r="D76" s="28">
        <v>44699</v>
      </c>
      <c r="E76" s="13" t="s">
        <v>215</v>
      </c>
      <c r="F76" s="20">
        <v>4200</v>
      </c>
    </row>
    <row r="77" spans="1:6" s="27" customFormat="1" ht="30">
      <c r="A77" s="11">
        <v>74</v>
      </c>
      <c r="B77" s="12" t="s">
        <v>190</v>
      </c>
      <c r="C77" s="13" t="s">
        <v>216</v>
      </c>
      <c r="D77" s="28">
        <v>44700</v>
      </c>
      <c r="E77" s="13" t="s">
        <v>217</v>
      </c>
      <c r="F77" s="20">
        <v>19200</v>
      </c>
    </row>
    <row r="78" spans="1:6" s="27" customFormat="1" ht="30">
      <c r="A78" s="11">
        <v>75</v>
      </c>
      <c r="B78" s="12" t="s">
        <v>191</v>
      </c>
      <c r="C78" s="13" t="s">
        <v>137</v>
      </c>
      <c r="D78" s="28">
        <v>44701</v>
      </c>
      <c r="E78" s="13" t="s">
        <v>218</v>
      </c>
      <c r="F78" s="20">
        <v>8092</v>
      </c>
    </row>
    <row r="79" spans="1:6" s="27" customFormat="1" ht="45">
      <c r="A79" s="11">
        <v>76</v>
      </c>
      <c r="B79" s="12" t="s">
        <v>192</v>
      </c>
      <c r="C79" s="13" t="s">
        <v>205</v>
      </c>
      <c r="D79" s="28">
        <v>44704</v>
      </c>
      <c r="E79" s="13" t="s">
        <v>219</v>
      </c>
      <c r="F79" s="20">
        <v>1480</v>
      </c>
    </row>
    <row r="80" spans="1:6" s="27" customFormat="1" ht="30">
      <c r="A80" s="11">
        <v>77</v>
      </c>
      <c r="B80" s="12" t="s">
        <v>200</v>
      </c>
      <c r="C80" s="13" t="s">
        <v>220</v>
      </c>
      <c r="D80" s="28">
        <v>44705</v>
      </c>
      <c r="E80" s="13" t="s">
        <v>221</v>
      </c>
      <c r="F80" s="20">
        <v>610</v>
      </c>
    </row>
    <row r="81" spans="1:50" s="27" customFormat="1" ht="30">
      <c r="A81" s="11">
        <v>78</v>
      </c>
      <c r="B81" s="12" t="s">
        <v>185</v>
      </c>
      <c r="C81" s="13" t="s">
        <v>222</v>
      </c>
      <c r="D81" s="28">
        <v>44713</v>
      </c>
      <c r="E81" s="13" t="s">
        <v>223</v>
      </c>
      <c r="F81" s="20">
        <v>7669.87</v>
      </c>
    </row>
    <row r="82" spans="1:50" s="27" customFormat="1" ht="30">
      <c r="A82" s="11">
        <v>79</v>
      </c>
      <c r="B82" s="12" t="s">
        <v>188</v>
      </c>
      <c r="C82" s="13" t="s">
        <v>224</v>
      </c>
      <c r="D82" s="28">
        <v>44708</v>
      </c>
      <c r="E82" s="13" t="s">
        <v>225</v>
      </c>
      <c r="F82" s="20">
        <v>1347</v>
      </c>
    </row>
    <row r="83" spans="1:50" s="27" customFormat="1" ht="30">
      <c r="A83" s="11">
        <v>80</v>
      </c>
      <c r="B83" s="12" t="s">
        <v>196</v>
      </c>
      <c r="C83" s="13" t="s">
        <v>138</v>
      </c>
      <c r="D83" s="28">
        <v>44719</v>
      </c>
      <c r="E83" s="13" t="s">
        <v>226</v>
      </c>
      <c r="F83" s="20">
        <v>999</v>
      </c>
    </row>
    <row r="84" spans="1:50" s="27" customFormat="1">
      <c r="A84" s="11">
        <v>81</v>
      </c>
      <c r="B84" s="12"/>
      <c r="C84" s="13"/>
      <c r="D84" s="19"/>
      <c r="E84" s="13"/>
      <c r="F84" s="20"/>
    </row>
    <row r="85" spans="1:50" s="3" customFormat="1" ht="17.25" thickBot="1">
      <c r="A85" s="14"/>
      <c r="B85" s="16" t="s">
        <v>6</v>
      </c>
      <c r="C85" s="15"/>
      <c r="D85" s="15"/>
      <c r="E85" s="15"/>
      <c r="F85" s="21">
        <f>SUM(F4:F84)</f>
        <v>377181.33000000007</v>
      </c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</row>
    <row r="86" spans="1:50" s="3" customFormat="1">
      <c r="A86" s="24"/>
      <c r="B86" s="25"/>
      <c r="C86" s="23"/>
      <c r="D86" s="23"/>
      <c r="E86" s="23"/>
      <c r="F86" s="22"/>
      <c r="G86" s="23"/>
      <c r="H86" s="23"/>
      <c r="I86" s="23"/>
      <c r="J86" s="23"/>
      <c r="K86" s="24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</row>
    <row r="87" spans="1:50" s="3" customFormat="1" ht="17.25">
      <c r="A87" s="10" t="s">
        <v>184</v>
      </c>
      <c r="B87" s="26"/>
      <c r="C87" s="2"/>
      <c r="D87" s="1"/>
      <c r="E87" s="9"/>
      <c r="F87" s="18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</row>
  </sheetData>
  <autoFilter ref="B3:F72"/>
  <mergeCells count="2">
    <mergeCell ref="A1:F1"/>
    <mergeCell ref="A2:E2"/>
  </mergeCells>
  <pageMargins left="0.15748031496062992" right="0.15748031496062992" top="0.27559055118110237" bottom="0.31496062992125984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zamówienia</vt:lpstr>
      <vt:lpstr>zamówienia!Obszar_wydruku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akubiak</dc:creator>
  <cp:lastModifiedBy>Renata Kolczyńska</cp:lastModifiedBy>
  <cp:lastPrinted>2021-12-13T08:08:42Z</cp:lastPrinted>
  <dcterms:created xsi:type="dcterms:W3CDTF">2015-06-22T15:06:47Z</dcterms:created>
  <dcterms:modified xsi:type="dcterms:W3CDTF">2022-08-08T11:10:13Z</dcterms:modified>
</cp:coreProperties>
</file>