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ęczne\sprawozdanie miesieczne na koniec wrzesnia 2022\"/>
    </mc:Choice>
  </mc:AlternateContent>
  <bookViews>
    <workbookView xWindow="0" yWindow="0" windowWidth="28800" windowHeight="10200"/>
  </bookViews>
  <sheets>
    <sheet name="Dane - 30 wrzesni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8" i="1"/>
  <c r="J29" i="1"/>
  <c r="J30" i="1"/>
  <c r="J31" i="1"/>
  <c r="J32" i="1"/>
  <c r="J33" i="1"/>
  <c r="J34" i="1"/>
  <c r="J36" i="1"/>
  <c r="J37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8" i="1"/>
  <c r="J59" i="1"/>
  <c r="J6" i="1"/>
  <c r="Q46" i="1" l="1"/>
  <c r="Q47" i="1"/>
  <c r="Q48" i="1"/>
  <c r="D60" i="1" l="1"/>
  <c r="E60" i="1"/>
  <c r="G60" i="1"/>
  <c r="H60" i="1"/>
  <c r="J60" i="1" s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L23" i="3" l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AA50" i="1"/>
  <c r="AA51" i="1"/>
  <c r="AA52" i="1"/>
  <c r="AA53" i="1"/>
  <c r="AA55" i="1"/>
  <c r="AA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B40" i="1"/>
  <c r="Q39" i="1"/>
  <c r="AF40" i="1" l="1"/>
  <c r="AN40" i="1"/>
  <c r="AF28" i="1"/>
  <c r="AN28" i="1"/>
  <c r="AA40" i="1"/>
  <c r="AR40" i="1"/>
  <c r="AR28" i="1"/>
  <c r="AA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Q45" i="1" s="1"/>
  <c r="B49" i="1"/>
  <c r="B54" i="1"/>
  <c r="AN54" i="1" s="1"/>
  <c r="B58" i="1"/>
  <c r="F49" i="1" l="1"/>
  <c r="AN49" i="1"/>
  <c r="AR58" i="1"/>
  <c r="AN58" i="1"/>
  <c r="F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AA58" i="1"/>
  <c r="F58" i="1"/>
  <c r="AA54" i="1"/>
  <c r="F54" i="1"/>
  <c r="AA49" i="1"/>
  <c r="AA6" i="1" l="1"/>
  <c r="AR6" i="1"/>
  <c r="F6" i="1"/>
  <c r="Q6" i="1"/>
  <c r="Q40" i="1"/>
  <c r="Q28" i="1"/>
  <c r="B60" i="1"/>
  <c r="AF60" i="1" l="1"/>
  <c r="AA60" i="1"/>
  <c r="Q60" i="1"/>
  <c r="F60" i="1"/>
  <c r="AN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<sst xmlns="http://schemas.openxmlformats.org/spreadsheetml/2006/main" count="334" uniqueCount="232">
  <si>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</si>
  <si>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</si>
  <si>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</si>
  <si>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</si>
  <si>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</si>
  <si>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</si>
  <si>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</si>
  <si>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</si>
  <si>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</si>
  <si>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</si>
  <si>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</si>
  <si>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</si>
  <si>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</si>
  <si>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</si>
  <si>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</si>
  <si>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</si>
  <si>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</si>
  <si>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</si>
  <si>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</si>
  <si>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</si>
  <si>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</si>
  <si>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</si>
  <si>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</si>
  <si>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</si>
  <si>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</si>
  <si>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</si>
  <si>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</si>
  <si>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</si>
  <si>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</si>
  <si>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</si>
  <si>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</si>
  <si>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</si>
  <si>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</si>
  <si>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</si>
  <si>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</si>
  <si>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</si>
  <si>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</si>
  <si>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</si>
  <si>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</si>
  <si>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</si>
  <si>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</si>
  <si>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</si>
  <si>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</si>
  <si>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</si>
  <si>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</si>
  <si>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</si>
  <si>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</si>
  <si>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</si>
  <si>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</si>
  <si>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</si>
  <si>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</si>
  <si>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</si>
  <si>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</si>
  <si>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</si>
  <si>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</si>
  <si>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</si>
  <si>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</si>
  <si>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</si>
  <si>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</si>
  <si>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</si>
  <si>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</si>
  <si>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</si>
  <si>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</si>
  <si>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</si>
  <si>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</si>
  <si>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</si>
  <si>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</si>
  <si>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</si>
  <si>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</si>
  <si>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</si>
  <si>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</si>
  <si>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</si>
  <si>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</si>
  <si>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</si>
  <si>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</si>
  <si>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</si>
  <si>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</si>
  <si>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</si>
  <si>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</si>
  <si>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</si>
  <si>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</si>
  <si>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</si>
  <si>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</si>
  <si>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</si>
  <si>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</si>
  <si>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</si>
  <si>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</si>
  <si>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</si>
  <si>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</si>
  <si>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</si>
  <si>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</si>
  <si>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</si>
  <si>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</si>
  <si>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</si>
  <si>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</si>
  <si>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</si>
  <si>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</si>
  <si>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</si>
  <si>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</si>
  <si>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</si>
  <si>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</si>
  <si>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</si>
  <si>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</si>
  <si>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</si>
  <si>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</si>
  <si>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</si>
  <si>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</si>
  <si>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</si>
  <si>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</si>
  <si>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</si>
  <si>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</si>
  <si>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</si>
  <si>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</si>
  <si>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</si>
  <si>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</si>
  <si>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</si>
  <si>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</si>
  <si>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</si>
  <si>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</si>
  <si>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</si>
  <si>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</si>
  <si>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</si>
  <si>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</si>
  <si>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</si>
  <si>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</si>
  <si>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</si>
  <si>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</si>
  <si>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</si>
  <si>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</si>
  <si>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</si>
  <si>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</si>
  <si>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</si>
  <si>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</si>
  <si>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</si>
  <si>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</si>
  <si>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</si>
  <si>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</si>
  <si>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</si>
  <si>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</si>
  <si>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</si>
  <si>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</si>
  <si>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</si>
  <si>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</si>
  <si>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</si>
  <si>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</si>
  <si>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</si>
  <si>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</si>
  <si>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</si>
  <si>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</si>
  <si>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</si>
  <si>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</si>
  <si>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</si>
  <si>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</si>
  <si>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</si>
  <si>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</si>
  <si>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</si>
  <si>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</si>
  <si>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</si>
  <si>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</si>
  <si>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</si>
  <si>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</si>
  <si>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</si>
  <si>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</si>
  <si>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</si>
  <si>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</si>
  <si>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</si>
  <si>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</si>
  <si>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</si>
  <si>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</si>
  <si>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</si>
  <si>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</si>
  <si>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</si>
  <si>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</si>
  <si>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</si>
  <si>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</si>
  <si>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</si>
  <si>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</si>
  <si>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</si>
  <si>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</si>
  <si>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</si>
  <si>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</si>
  <si>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</si>
  <si>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</si>
  <si>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</si>
  <si>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</si>
  <si>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</si>
  <si>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</si>
  <si>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</si>
  <si>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</si>
  <si>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</si>
  <si>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</si>
  <si>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</si>
  <si>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</si>
  <si>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</si>
  <si>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</si>
  <si>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</si>
  <si>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</si>
  <si>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</si>
  <si>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</si>
  <si>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</si>
  <si>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</si>
  <si>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</si>
  <si>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</si>
  <si>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</si>
  <si>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</si>
  <si>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</si>
  <si>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</si>
  <si>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</si>
  <si>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</si>
  <si>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</si>
  <si>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</si>
  <si>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</si>
  <si>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</si>
  <si>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</si>
  <si>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</si>
  <si>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</si>
  <si>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</si>
  <si>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</si>
  <si>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</si>
  <si>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</si>
  <si>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</si>
  <si>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</si>
  <si>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</si>
  <si>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</si>
  <si>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</si>
  <si>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</si>
  <si>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</si>
  <si>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</si>
  <si>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</si>
  <si>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</si>
  <si>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30.09.2022</t>
  </si>
  <si>
    <t xml:space="preserve">Limit finansowy zgodny z arkuszem kalkulacyjnym z dnia 05.10.2022, kurs 1 EUR= 4,7674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</si>
</sst>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3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NumberFormat="1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NumberFormat="1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3" fontId="10" fillId="6" borderId="6" xfId="0" applyNumberFormat="1" applyFont="1" applyFill="1" applyBorder="1" applyAlignment="1">
      <alignment horizontal="center" vertical="center"/>
    </xf>
    <xf numFmtId="3" fontId="13" fillId="6" borderId="6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3" fontId="13" fillId="4" borderId="8" xfId="0" applyNumberFormat="1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18"/>
  <sheetViews>
    <sheetView showGridLines="0" tabSelected="1" zoomScale="60" zoomScaleNormal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14" sqref="E14"/>
    </sheetView>
  </sheetViews>
  <sheetFormatPr defaultRowHeight="12.75" outlineLevelRow="1" x14ac:dyDescent="0.2"/>
  <cols>
    <col min="1" max="1" width="59.5703125" style="75" customWidth="1"/>
    <col min="2" max="2" width="39.28515625" style="75" customWidth="1"/>
    <col min="3" max="3" width="39.28515625" style="82" customWidth="1"/>
    <col min="4" max="4" width="30.28515625" style="83" bestFit="1" customWidth="1"/>
    <col min="5" max="5" width="30.28515625" style="59" bestFit="1" customWidth="1"/>
    <col min="6" max="6" width="23" style="75" customWidth="1"/>
    <col min="7" max="7" width="11.5703125" style="58" bestFit="1" customWidth="1"/>
    <col min="8" max="9" width="30.28515625" style="58" bestFit="1" customWidth="1"/>
    <col min="10" max="10" width="21.85546875" style="58" customWidth="1"/>
    <col min="11" max="11" width="17.28515625" style="75" customWidth="1"/>
    <col min="12" max="13" width="30.28515625" style="75" bestFit="1" customWidth="1"/>
    <col min="14" max="14" width="11.5703125" style="57" bestFit="1" customWidth="1"/>
    <col min="15" max="16" width="30.28515625" style="57" bestFit="1" customWidth="1"/>
    <col min="17" max="17" width="23" style="57" customWidth="1"/>
    <col min="18" max="18" width="21.140625" style="57" customWidth="1"/>
    <col min="19" max="19" width="26" style="75" customWidth="1"/>
    <col min="20" max="20" width="27.140625" style="75" bestFit="1" customWidth="1"/>
    <col min="21" max="21" width="19" style="75" customWidth="1"/>
    <col min="22" max="22" width="24.85546875" style="75" customWidth="1"/>
    <col min="23" max="23" width="25" style="75" bestFit="1" customWidth="1"/>
    <col min="24" max="24" width="19.85546875" style="75" customWidth="1"/>
    <col min="25" max="26" width="30.28515625" style="75" bestFit="1" customWidth="1"/>
    <col min="27" max="27" width="23" style="75" customWidth="1"/>
    <col min="28" max="28" width="25" style="75" bestFit="1" customWidth="1"/>
    <col min="29" max="29" width="16.140625" style="75" customWidth="1"/>
    <col min="30" max="31" width="30.28515625" style="75" bestFit="1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30.28515625" style="76" bestFit="1" customWidth="1"/>
    <col min="38" max="39" width="27.140625" style="76" bestFit="1" customWidth="1"/>
    <col min="40" max="40" width="21.5703125" style="76" customWidth="1"/>
    <col min="41" max="41" width="13.42578125" style="76" customWidth="1"/>
    <col min="42" max="43" width="30.285156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227</v>
      </c>
      <c r="B1" s="63"/>
      <c r="C1" s="47"/>
      <c r="D1" s="48"/>
      <c r="E1" s="48"/>
      <c r="F1" s="49"/>
      <c r="G1" s="50"/>
      <c r="H1" s="50"/>
      <c r="I1" s="50"/>
      <c r="J1" s="50"/>
      <c r="K1" s="266"/>
      <c r="L1" s="266"/>
      <c r="M1" s="266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231</v>
      </c>
      <c r="B3" s="125">
        <v>4.7674000000000003</v>
      </c>
      <c r="C3" s="268"/>
      <c r="D3" s="268"/>
      <c r="E3" s="55"/>
      <c r="F3" s="269"/>
      <c r="G3" s="269"/>
      <c r="H3" s="269"/>
      <c r="I3" s="269"/>
      <c r="J3" s="269"/>
      <c r="K3" s="65"/>
      <c r="L3" s="65"/>
      <c r="M3" s="66"/>
      <c r="N3" s="67"/>
      <c r="O3" s="68" t="s">
        <v>230</v>
      </c>
      <c r="P3" s="274"/>
      <c r="Q3" s="274"/>
      <c r="R3" s="270"/>
      <c r="S3" s="270"/>
      <c r="T3" s="270"/>
      <c r="U3" s="65"/>
      <c r="V3" s="65"/>
      <c r="W3" s="65"/>
      <c r="X3" s="213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57" t="s">
        <v>221</v>
      </c>
      <c r="B4" s="258" t="s">
        <v>0</v>
      </c>
      <c r="C4" s="259" t="s">
        <v>172</v>
      </c>
      <c r="D4" s="259"/>
      <c r="E4" s="259"/>
      <c r="F4" s="260"/>
      <c r="G4" s="261" t="s">
        <v>171</v>
      </c>
      <c r="H4" s="262"/>
      <c r="I4" s="262"/>
      <c r="J4" s="263"/>
      <c r="K4" s="264" t="s">
        <v>173</v>
      </c>
      <c r="L4" s="264"/>
      <c r="M4" s="264"/>
      <c r="N4" s="264" t="s">
        <v>1</v>
      </c>
      <c r="O4" s="264"/>
      <c r="P4" s="264"/>
      <c r="Q4" s="271"/>
      <c r="R4" s="272"/>
      <c r="S4" s="272"/>
      <c r="T4" s="272"/>
      <c r="U4" s="264" t="s">
        <v>2</v>
      </c>
      <c r="V4" s="264"/>
      <c r="W4" s="264"/>
      <c r="X4" s="264" t="s">
        <v>223</v>
      </c>
      <c r="Y4" s="264"/>
      <c r="Z4" s="264"/>
      <c r="AA4" s="271"/>
      <c r="AB4" s="259" t="s">
        <v>3</v>
      </c>
      <c r="AC4" s="273"/>
      <c r="AD4" s="273"/>
      <c r="AE4" s="273"/>
      <c r="AF4" s="265"/>
      <c r="AG4" s="273"/>
      <c r="AH4" s="273"/>
      <c r="AI4" s="259" t="s">
        <v>228</v>
      </c>
      <c r="AJ4" s="259"/>
      <c r="AK4" s="259"/>
      <c r="AL4" s="259"/>
      <c r="AM4" s="259"/>
      <c r="AN4" s="265"/>
      <c r="AO4" s="259" t="s">
        <v>229</v>
      </c>
      <c r="AP4" s="259"/>
      <c r="AQ4" s="259"/>
      <c r="AR4" s="265"/>
    </row>
    <row r="5" spans="1:44" s="69" customFormat="1" ht="60.75" thickBot="1" x14ac:dyDescent="0.3">
      <c r="A5" s="257"/>
      <c r="B5" s="258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170</v>
      </c>
      <c r="L5" s="107" t="s">
        <v>174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168</v>
      </c>
      <c r="S5" s="107" t="s">
        <v>169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170</v>
      </c>
      <c r="AH5" s="107" t="s">
        <v>174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5" t="s">
        <v>175</v>
      </c>
      <c r="B6" s="129">
        <v>1113898437</v>
      </c>
      <c r="C6" s="241">
        <v>6669</v>
      </c>
      <c r="D6" s="137">
        <v>1812434027.1600001</v>
      </c>
      <c r="E6" s="137">
        <v>1302131173.46</v>
      </c>
      <c r="F6" s="229">
        <f>D6/B6</f>
        <v>1.6271088700342615</v>
      </c>
      <c r="G6" s="240">
        <v>5560</v>
      </c>
      <c r="H6" s="231">
        <v>1050367048.6</v>
      </c>
      <c r="I6" s="231">
        <v>730580940.84000003</v>
      </c>
      <c r="J6" s="229">
        <f>H6/B6</f>
        <v>0.94296482848911656</v>
      </c>
      <c r="K6" s="230">
        <v>721</v>
      </c>
      <c r="L6" s="231">
        <v>399354366.54000002</v>
      </c>
      <c r="M6" s="231">
        <v>295287396</v>
      </c>
      <c r="N6" s="240">
        <v>5423</v>
      </c>
      <c r="O6" s="231">
        <v>1171798948.45</v>
      </c>
      <c r="P6" s="231">
        <v>826468292.11000001</v>
      </c>
      <c r="Q6" s="229">
        <f>O6/B6</f>
        <v>1.0519800634660554</v>
      </c>
      <c r="R6" s="230">
        <v>94</v>
      </c>
      <c r="S6" s="231">
        <v>208892672.81</v>
      </c>
      <c r="T6" s="231">
        <v>155764152.66</v>
      </c>
      <c r="U6" s="230">
        <v>129</v>
      </c>
      <c r="V6" s="231">
        <v>3898065.35</v>
      </c>
      <c r="W6" s="231">
        <v>2923549</v>
      </c>
      <c r="X6" s="240">
        <v>5329</v>
      </c>
      <c r="Y6" s="231">
        <v>959008210.28999996</v>
      </c>
      <c r="Z6" s="137">
        <v>667780590.45000005</v>
      </c>
      <c r="AA6" s="184">
        <f>Y6/B6</f>
        <v>0.86094762182523821</v>
      </c>
      <c r="AB6" s="241">
        <v>5115</v>
      </c>
      <c r="AC6" s="241">
        <v>5300</v>
      </c>
      <c r="AD6" s="137">
        <v>721742543.72000003</v>
      </c>
      <c r="AE6" s="137">
        <v>492478263.83999997</v>
      </c>
      <c r="AF6" s="184">
        <f>AD6/B6</f>
        <v>0.64794286422003489</v>
      </c>
      <c r="AG6" s="136">
        <v>23</v>
      </c>
      <c r="AH6" s="137">
        <v>1909449.39</v>
      </c>
      <c r="AI6" s="241">
        <v>5262</v>
      </c>
      <c r="AJ6" s="137">
        <v>763133848.86000001</v>
      </c>
      <c r="AK6" s="137">
        <v>521202160.41000003</v>
      </c>
      <c r="AL6" s="137">
        <v>364568744.79000002</v>
      </c>
      <c r="AM6" s="137">
        <v>273426557.44</v>
      </c>
      <c r="AN6" s="184">
        <f>AJ6/B6</f>
        <v>0.68510182213317894</v>
      </c>
      <c r="AO6" s="241">
        <v>5125</v>
      </c>
      <c r="AP6" s="137">
        <v>687037456.95000005</v>
      </c>
      <c r="AQ6" s="137">
        <v>464129866.95999998</v>
      </c>
      <c r="AR6" s="184">
        <f>AP6/B6</f>
        <v>0.6167864449117636</v>
      </c>
    </row>
    <row r="7" spans="1:44" x14ac:dyDescent="0.2">
      <c r="A7" s="156" t="s">
        <v>14</v>
      </c>
      <c r="B7" s="164">
        <v>9412373</v>
      </c>
      <c r="C7" s="130">
        <v>3</v>
      </c>
      <c r="D7" s="131">
        <v>9954416</v>
      </c>
      <c r="E7" s="132">
        <v>7465812</v>
      </c>
      <c r="F7" s="183">
        <f t="shared" ref="F7:F59" si="0">D7/B7</f>
        <v>1.0575883467431646</v>
      </c>
      <c r="G7" s="146">
        <v>1</v>
      </c>
      <c r="H7" s="145">
        <v>8181268</v>
      </c>
      <c r="I7" s="145">
        <v>6135951</v>
      </c>
      <c r="J7" s="183">
        <f t="shared" ref="J7:J60" si="1">H7/B7</f>
        <v>0.86920354728823435</v>
      </c>
      <c r="K7" s="146">
        <v>2</v>
      </c>
      <c r="L7" s="145">
        <v>1773148</v>
      </c>
      <c r="M7" s="147">
        <v>1329861</v>
      </c>
      <c r="N7" s="146">
        <v>1</v>
      </c>
      <c r="O7" s="145">
        <v>8180771</v>
      </c>
      <c r="P7" s="145">
        <v>6135578</v>
      </c>
      <c r="Q7" s="197">
        <f>O7/$B7</f>
        <v>0.86915074445094775</v>
      </c>
      <c r="R7" s="146">
        <v>0</v>
      </c>
      <c r="S7" s="145">
        <v>0</v>
      </c>
      <c r="T7" s="147">
        <v>0</v>
      </c>
      <c r="U7" s="146">
        <v>0</v>
      </c>
      <c r="V7" s="145">
        <v>0</v>
      </c>
      <c r="W7" s="147">
        <v>0</v>
      </c>
      <c r="X7" s="146">
        <v>1</v>
      </c>
      <c r="Y7" s="131">
        <v>8180771</v>
      </c>
      <c r="Z7" s="131">
        <v>6135578</v>
      </c>
      <c r="AA7" s="183">
        <f t="shared" ref="AA7:AA59" si="2">Y7/B7</f>
        <v>0.86915074445094775</v>
      </c>
      <c r="AB7" s="133">
        <v>1</v>
      </c>
      <c r="AC7" s="135">
        <v>3</v>
      </c>
      <c r="AD7" s="131">
        <v>7787870</v>
      </c>
      <c r="AE7" s="131">
        <v>5840903</v>
      </c>
      <c r="AF7" s="183">
        <f t="shared" ref="AF7:AF59" si="3">AD7/B7</f>
        <v>0.82740771110537159</v>
      </c>
      <c r="AG7" s="135">
        <v>0</v>
      </c>
      <c r="AH7" s="134">
        <v>0</v>
      </c>
      <c r="AI7" s="133">
        <v>1</v>
      </c>
      <c r="AJ7" s="131">
        <v>8194908.8399999999</v>
      </c>
      <c r="AK7" s="131">
        <v>6146181.6299999999</v>
      </c>
      <c r="AL7" s="131">
        <v>7781300</v>
      </c>
      <c r="AM7" s="131">
        <v>5835975</v>
      </c>
      <c r="AN7" s="183">
        <f t="shared" ref="AN7:AN59" si="4">AJ7/B7</f>
        <v>0.87065279287168074</v>
      </c>
      <c r="AO7" s="133">
        <v>1</v>
      </c>
      <c r="AP7" s="131">
        <v>703898</v>
      </c>
      <c r="AQ7" s="131">
        <v>527923</v>
      </c>
      <c r="AR7" s="183">
        <f t="shared" ref="AR7:AR59" si="5">AP7/B7</f>
        <v>7.4784329095330157E-2</v>
      </c>
    </row>
    <row r="8" spans="1:44" x14ac:dyDescent="0.2">
      <c r="A8" s="157" t="s">
        <v>15</v>
      </c>
      <c r="B8" s="165">
        <v>19320329</v>
      </c>
      <c r="C8" s="70">
        <v>370</v>
      </c>
      <c r="D8" s="71">
        <v>23277761.059999999</v>
      </c>
      <c r="E8" s="86">
        <v>17458320.68</v>
      </c>
      <c r="F8" s="183">
        <f t="shared" si="0"/>
        <v>1.2048325398599578</v>
      </c>
      <c r="G8" s="111">
        <v>270</v>
      </c>
      <c r="H8" s="110">
        <v>16579367.529999999</v>
      </c>
      <c r="I8" s="110">
        <v>12434525.58</v>
      </c>
      <c r="J8" s="183">
        <f t="shared" si="1"/>
        <v>0.85813070419245963</v>
      </c>
      <c r="K8" s="111">
        <v>80</v>
      </c>
      <c r="L8" s="110">
        <v>5565657.0800000001</v>
      </c>
      <c r="M8" s="112">
        <v>4174242.77</v>
      </c>
      <c r="N8" s="111">
        <v>290</v>
      </c>
      <c r="O8" s="110">
        <v>16854324.68</v>
      </c>
      <c r="P8" s="110">
        <v>12640743.470000001</v>
      </c>
      <c r="Q8" s="197">
        <f t="shared" ref="Q8:Q27" si="6">O8/$B8</f>
        <v>0.87236219838699436</v>
      </c>
      <c r="R8" s="111">
        <v>20</v>
      </c>
      <c r="S8" s="110">
        <v>1020113.88</v>
      </c>
      <c r="T8" s="112">
        <v>765085.41</v>
      </c>
      <c r="U8" s="111">
        <v>16</v>
      </c>
      <c r="V8" s="110">
        <v>43459.32</v>
      </c>
      <c r="W8" s="112">
        <v>32594.5</v>
      </c>
      <c r="X8" s="111">
        <v>270</v>
      </c>
      <c r="Y8" s="71">
        <v>15790751.48</v>
      </c>
      <c r="Z8" s="71">
        <v>11843063.560000001</v>
      </c>
      <c r="AA8" s="183">
        <f t="shared" si="2"/>
        <v>0.81731276315222168</v>
      </c>
      <c r="AB8" s="111">
        <v>272</v>
      </c>
      <c r="AC8" s="74">
        <v>283</v>
      </c>
      <c r="AD8" s="71">
        <v>15792069.42</v>
      </c>
      <c r="AE8" s="71">
        <v>11844052.01</v>
      </c>
      <c r="AF8" s="183">
        <f t="shared" si="3"/>
        <v>0.81738097834669377</v>
      </c>
      <c r="AG8" s="74">
        <v>5</v>
      </c>
      <c r="AH8" s="72">
        <v>260536.08</v>
      </c>
      <c r="AI8" s="73">
        <v>272</v>
      </c>
      <c r="AJ8" s="71">
        <v>16086299.050000001</v>
      </c>
      <c r="AK8" s="71">
        <v>12064724.140000001</v>
      </c>
      <c r="AL8" s="71">
        <v>13557492.220000001</v>
      </c>
      <c r="AM8" s="71">
        <v>10168119.16</v>
      </c>
      <c r="AN8" s="183">
        <f t="shared" si="4"/>
        <v>0.83260999592708806</v>
      </c>
      <c r="AO8" s="73">
        <v>266</v>
      </c>
      <c r="AP8" s="71">
        <v>15008114.16</v>
      </c>
      <c r="AQ8" s="71">
        <v>11256085.48</v>
      </c>
      <c r="AR8" s="183">
        <f t="shared" si="5"/>
        <v>0.77680427491685056</v>
      </c>
    </row>
    <row r="9" spans="1:44" s="76" customFormat="1" ht="25.5" x14ac:dyDescent="0.2">
      <c r="A9" s="157" t="s">
        <v>16</v>
      </c>
      <c r="B9" s="165">
        <v>11200171</v>
      </c>
      <c r="C9" s="96">
        <v>8</v>
      </c>
      <c r="D9" s="92">
        <v>27789237.25</v>
      </c>
      <c r="E9" s="93">
        <v>20841927.920000002</v>
      </c>
      <c r="F9" s="183">
        <f t="shared" si="0"/>
        <v>2.4811440155690478</v>
      </c>
      <c r="G9" s="116">
        <v>2</v>
      </c>
      <c r="H9" s="115">
        <v>4194998.17</v>
      </c>
      <c r="I9" s="115">
        <v>3146248.62</v>
      </c>
      <c r="J9" s="183">
        <f t="shared" si="1"/>
        <v>0.37454768949509787</v>
      </c>
      <c r="K9" s="116">
        <v>4</v>
      </c>
      <c r="L9" s="115">
        <v>18083382.079999998</v>
      </c>
      <c r="M9" s="117">
        <v>13562536.550000001</v>
      </c>
      <c r="N9" s="116">
        <v>2</v>
      </c>
      <c r="O9" s="115">
        <v>4194517.53</v>
      </c>
      <c r="P9" s="115">
        <v>3145888.14</v>
      </c>
      <c r="Q9" s="197">
        <f t="shared" si="6"/>
        <v>0.37450477586458281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3">
        <f t="shared" si="2"/>
        <v>0.37450477586458281</v>
      </c>
      <c r="AB9" s="94">
        <v>1</v>
      </c>
      <c r="AC9" s="95">
        <v>1</v>
      </c>
      <c r="AD9" s="92">
        <v>187396.72</v>
      </c>
      <c r="AE9" s="92">
        <v>140547.54</v>
      </c>
      <c r="AF9" s="183">
        <f t="shared" si="3"/>
        <v>1.6731594544404725E-2</v>
      </c>
      <c r="AG9" s="95">
        <v>0</v>
      </c>
      <c r="AH9" s="97">
        <v>0</v>
      </c>
      <c r="AI9" s="94">
        <v>2</v>
      </c>
      <c r="AJ9" s="115">
        <v>2417847.21</v>
      </c>
      <c r="AK9" s="115">
        <v>1813385.38</v>
      </c>
      <c r="AL9" s="92">
        <v>2394672.36</v>
      </c>
      <c r="AM9" s="92">
        <v>1796004.25</v>
      </c>
      <c r="AN9" s="183">
        <f t="shared" si="4"/>
        <v>0.21587591921587626</v>
      </c>
      <c r="AO9" s="94">
        <v>1</v>
      </c>
      <c r="AP9" s="92">
        <v>187396.72</v>
      </c>
      <c r="AQ9" s="92">
        <v>140547.53</v>
      </c>
      <c r="AR9" s="183">
        <f t="shared" si="5"/>
        <v>1.6731594544404725E-2</v>
      </c>
    </row>
    <row r="10" spans="1:44" s="76" customFormat="1" ht="25.5" x14ac:dyDescent="0.2">
      <c r="A10" s="157" t="s">
        <v>17</v>
      </c>
      <c r="B10" s="165">
        <v>178498614</v>
      </c>
      <c r="C10" s="73">
        <v>75</v>
      </c>
      <c r="D10" s="98">
        <v>211345737.41</v>
      </c>
      <c r="E10" s="98">
        <v>158509302.93000001</v>
      </c>
      <c r="F10" s="183">
        <f t="shared" si="0"/>
        <v>1.1840189269480825</v>
      </c>
      <c r="G10" s="111">
        <v>47</v>
      </c>
      <c r="H10" s="214">
        <v>155739210.40000001</v>
      </c>
      <c r="I10" s="214">
        <v>116804407.72</v>
      </c>
      <c r="J10" s="183">
        <f t="shared" si="1"/>
        <v>0.87249534833923137</v>
      </c>
      <c r="K10" s="111">
        <v>18</v>
      </c>
      <c r="L10" s="214">
        <v>30645413.359999999</v>
      </c>
      <c r="M10" s="112">
        <v>22984059.989999998</v>
      </c>
      <c r="N10" s="116">
        <v>47</v>
      </c>
      <c r="O10" s="214">
        <v>152616218.15000001</v>
      </c>
      <c r="P10" s="214">
        <v>114462163.5</v>
      </c>
      <c r="Q10" s="197">
        <f t="shared" si="6"/>
        <v>0.85499945758682472</v>
      </c>
      <c r="R10" s="111">
        <v>0</v>
      </c>
      <c r="S10" s="214">
        <v>0</v>
      </c>
      <c r="T10" s="112">
        <v>0</v>
      </c>
      <c r="U10" s="116">
        <v>19</v>
      </c>
      <c r="V10" s="214">
        <v>1370257.55</v>
      </c>
      <c r="W10" s="214">
        <v>1027693.16</v>
      </c>
      <c r="X10" s="116">
        <v>47</v>
      </c>
      <c r="Y10" s="98">
        <v>151245960.59999999</v>
      </c>
      <c r="Z10" s="98">
        <v>113434470.34</v>
      </c>
      <c r="AA10" s="183">
        <f t="shared" si="2"/>
        <v>0.84732288509534304</v>
      </c>
      <c r="AB10" s="94">
        <v>46</v>
      </c>
      <c r="AC10" s="95">
        <v>71</v>
      </c>
      <c r="AD10" s="98">
        <v>141277443.09999999</v>
      </c>
      <c r="AE10" s="98">
        <v>105958082.19</v>
      </c>
      <c r="AF10" s="183">
        <f t="shared" si="3"/>
        <v>0.79147641504936272</v>
      </c>
      <c r="AG10" s="94">
        <v>1</v>
      </c>
      <c r="AH10" s="72">
        <v>0</v>
      </c>
      <c r="AI10" s="94">
        <v>46</v>
      </c>
      <c r="AJ10" s="214">
        <v>143809200.94</v>
      </c>
      <c r="AK10" s="214">
        <v>107856900.48</v>
      </c>
      <c r="AL10" s="98">
        <v>139058249.77000001</v>
      </c>
      <c r="AM10" s="98">
        <v>104293687.22</v>
      </c>
      <c r="AN10" s="183">
        <f t="shared" si="4"/>
        <v>0.80566004249198253</v>
      </c>
      <c r="AO10" s="94">
        <v>44</v>
      </c>
      <c r="AP10" s="98">
        <v>139127760.75999999</v>
      </c>
      <c r="AQ10" s="98">
        <v>104345820.38</v>
      </c>
      <c r="AR10" s="183">
        <f t="shared" si="5"/>
        <v>0.77943328321865846</v>
      </c>
    </row>
    <row r="11" spans="1:44" s="126" customFormat="1" outlineLevel="1" collapsed="1" x14ac:dyDescent="0.2">
      <c r="A11" s="158" t="s">
        <v>18</v>
      </c>
      <c r="B11" s="166">
        <v>87230526</v>
      </c>
      <c r="C11" s="70">
        <v>15</v>
      </c>
      <c r="D11" s="71">
        <v>91804817.5</v>
      </c>
      <c r="E11" s="86">
        <v>68853613.099999994</v>
      </c>
      <c r="F11" s="183">
        <f t="shared" si="0"/>
        <v>1.0524391140321681</v>
      </c>
      <c r="G11" s="111">
        <v>14</v>
      </c>
      <c r="H11" s="110">
        <v>85778346.5</v>
      </c>
      <c r="I11" s="110">
        <v>64333759.850000001</v>
      </c>
      <c r="J11" s="183">
        <f t="shared" si="1"/>
        <v>0.9833523931748388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197">
        <f t="shared" si="6"/>
        <v>0.96122767068950143</v>
      </c>
      <c r="R11" s="111">
        <v>0</v>
      </c>
      <c r="S11" s="110">
        <v>0</v>
      </c>
      <c r="T11" s="112">
        <v>0</v>
      </c>
      <c r="U11" s="111">
        <v>12</v>
      </c>
      <c r="V11" s="110">
        <v>809017.82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3">
        <f t="shared" si="2"/>
        <v>0.95195319010228141</v>
      </c>
      <c r="AB11" s="73">
        <v>14</v>
      </c>
      <c r="AC11" s="74">
        <v>29</v>
      </c>
      <c r="AD11" s="71">
        <v>83238445.459999993</v>
      </c>
      <c r="AE11" s="71">
        <v>62428834.039999999</v>
      </c>
      <c r="AF11" s="183">
        <f t="shared" si="3"/>
        <v>0.9542352806631017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3">
        <f t="shared" si="4"/>
        <v>0.97621224191632172</v>
      </c>
      <c r="AO11" s="111">
        <v>14</v>
      </c>
      <c r="AP11" s="110">
        <v>82387495.890000001</v>
      </c>
      <c r="AQ11" s="110">
        <v>61790621.850000001</v>
      </c>
      <c r="AR11" s="183">
        <f t="shared" si="5"/>
        <v>0.94448009966144197</v>
      </c>
    </row>
    <row r="12" spans="1:44" s="126" customFormat="1" ht="25.5" outlineLevel="1" x14ac:dyDescent="0.2">
      <c r="A12" s="158" t="s">
        <v>19</v>
      </c>
      <c r="B12" s="166">
        <v>89797119</v>
      </c>
      <c r="C12" s="70">
        <v>32</v>
      </c>
      <c r="D12" s="71">
        <v>117895050.31</v>
      </c>
      <c r="E12" s="86">
        <v>88421287.659999996</v>
      </c>
      <c r="F12" s="183">
        <f t="shared" si="0"/>
        <v>1.3129045967499247</v>
      </c>
      <c r="G12" s="111">
        <v>14</v>
      </c>
      <c r="H12" s="110">
        <v>68596455.799999997</v>
      </c>
      <c r="I12" s="110">
        <v>51447341.82</v>
      </c>
      <c r="J12" s="183">
        <f t="shared" si="1"/>
        <v>0.76390486202569596</v>
      </c>
      <c r="K12" s="111">
        <v>8</v>
      </c>
      <c r="L12" s="110">
        <v>24337480.859999999</v>
      </c>
      <c r="M12" s="112">
        <v>18253110.620000001</v>
      </c>
      <c r="N12" s="111">
        <v>14</v>
      </c>
      <c r="O12" s="110">
        <v>67440326.129999995</v>
      </c>
      <c r="P12" s="110">
        <v>50580244.539999999</v>
      </c>
      <c r="Q12" s="197">
        <f t="shared" si="6"/>
        <v>0.75102995375608872</v>
      </c>
      <c r="R12" s="111">
        <v>0</v>
      </c>
      <c r="S12" s="110">
        <v>0</v>
      </c>
      <c r="T12" s="112">
        <v>0</v>
      </c>
      <c r="U12" s="111">
        <v>7</v>
      </c>
      <c r="V12" s="110">
        <v>561239.73</v>
      </c>
      <c r="W12" s="112">
        <v>420929.79</v>
      </c>
      <c r="X12" s="111">
        <v>14</v>
      </c>
      <c r="Y12" s="71">
        <v>66879086.399999999</v>
      </c>
      <c r="Z12" s="71">
        <v>50159314.75</v>
      </c>
      <c r="AA12" s="183">
        <f t="shared" si="2"/>
        <v>0.74477986760354753</v>
      </c>
      <c r="AB12" s="73">
        <v>13</v>
      </c>
      <c r="AC12" s="74">
        <v>23</v>
      </c>
      <c r="AD12" s="71">
        <v>56711501.439999998</v>
      </c>
      <c r="AE12" s="71">
        <v>42533626.030000001</v>
      </c>
      <c r="AF12" s="183">
        <f t="shared" si="3"/>
        <v>0.63155145812640157</v>
      </c>
      <c r="AG12" s="74">
        <v>0</v>
      </c>
      <c r="AH12" s="72">
        <v>0</v>
      </c>
      <c r="AI12" s="73">
        <v>14</v>
      </c>
      <c r="AJ12" s="110">
        <v>57345773.390000001</v>
      </c>
      <c r="AK12" s="110">
        <v>43009329.960000001</v>
      </c>
      <c r="AL12" s="71">
        <v>56854073.200000003</v>
      </c>
      <c r="AM12" s="71">
        <v>42640554.840000004</v>
      </c>
      <c r="AN12" s="183">
        <f t="shared" si="4"/>
        <v>0.63861484676362501</v>
      </c>
      <c r="AO12" s="111">
        <v>12</v>
      </c>
      <c r="AP12" s="110">
        <v>55432344.670000002</v>
      </c>
      <c r="AQ12" s="110">
        <v>41574258.439999998</v>
      </c>
      <c r="AR12" s="183">
        <f t="shared" si="5"/>
        <v>0.61730649365265278</v>
      </c>
    </row>
    <row r="13" spans="1:44" s="127" customFormat="1" ht="25.5" outlineLevel="1" x14ac:dyDescent="0.2">
      <c r="A13" s="158" t="s">
        <v>20</v>
      </c>
      <c r="B13" s="166">
        <v>1470969</v>
      </c>
      <c r="C13" s="70">
        <v>28</v>
      </c>
      <c r="D13" s="71">
        <v>1645869.6</v>
      </c>
      <c r="E13" s="86">
        <v>1234402.17</v>
      </c>
      <c r="F13" s="183">
        <f t="shared" si="0"/>
        <v>1.1189016219920338</v>
      </c>
      <c r="G13" s="111">
        <v>19</v>
      </c>
      <c r="H13" s="110">
        <v>1364408.1</v>
      </c>
      <c r="I13" s="110">
        <v>1023306.05</v>
      </c>
      <c r="J13" s="183">
        <f t="shared" si="1"/>
        <v>0.92755734485227093</v>
      </c>
      <c r="K13" s="111">
        <v>9</v>
      </c>
      <c r="L13" s="110">
        <v>281461.5</v>
      </c>
      <c r="M13" s="112">
        <v>211096.12</v>
      </c>
      <c r="N13" s="111">
        <v>19</v>
      </c>
      <c r="O13" s="110">
        <v>1327496.7</v>
      </c>
      <c r="P13" s="110">
        <v>995622.5</v>
      </c>
      <c r="Q13" s="197">
        <f t="shared" si="6"/>
        <v>0.90246408999781769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19</v>
      </c>
      <c r="Y13" s="71">
        <v>1327496.7</v>
      </c>
      <c r="Z13" s="71">
        <v>995622.5</v>
      </c>
      <c r="AA13" s="183">
        <f t="shared" si="2"/>
        <v>0.90246408999781769</v>
      </c>
      <c r="AB13" s="73">
        <v>19</v>
      </c>
      <c r="AC13" s="74">
        <v>19</v>
      </c>
      <c r="AD13" s="71">
        <v>1327496.2</v>
      </c>
      <c r="AE13" s="71">
        <v>995622.12</v>
      </c>
      <c r="AF13" s="183">
        <f t="shared" si="3"/>
        <v>0.9024637500858278</v>
      </c>
      <c r="AG13" s="74">
        <v>0</v>
      </c>
      <c r="AH13" s="72">
        <v>0</v>
      </c>
      <c r="AI13" s="111">
        <v>18</v>
      </c>
      <c r="AJ13" s="110">
        <v>1307920.2</v>
      </c>
      <c r="AK13" s="110">
        <v>980940.09</v>
      </c>
      <c r="AL13" s="71">
        <v>0</v>
      </c>
      <c r="AM13" s="71">
        <v>0</v>
      </c>
      <c r="AN13" s="183">
        <f t="shared" si="4"/>
        <v>0.88915551585383512</v>
      </c>
      <c r="AO13" s="111">
        <v>18</v>
      </c>
      <c r="AP13" s="110">
        <v>1307920.2</v>
      </c>
      <c r="AQ13" s="110">
        <v>980940.09</v>
      </c>
      <c r="AR13" s="183">
        <f t="shared" si="5"/>
        <v>0.88915551585383512</v>
      </c>
    </row>
    <row r="14" spans="1:44" ht="36.75" customHeight="1" x14ac:dyDescent="0.2">
      <c r="A14" s="157" t="s">
        <v>21</v>
      </c>
      <c r="B14" s="165">
        <v>26733779</v>
      </c>
      <c r="C14" s="70">
        <v>13</v>
      </c>
      <c r="D14" s="71">
        <v>30276905.75</v>
      </c>
      <c r="E14" s="86">
        <v>22707679.27</v>
      </c>
      <c r="F14" s="183">
        <f t="shared" si="0"/>
        <v>1.1325337038957344</v>
      </c>
      <c r="G14" s="111">
        <v>11</v>
      </c>
      <c r="H14" s="110">
        <v>25712899.84</v>
      </c>
      <c r="I14" s="110">
        <v>19284674.850000001</v>
      </c>
      <c r="J14" s="183">
        <f t="shared" si="1"/>
        <v>0.96181313685581071</v>
      </c>
      <c r="K14" s="111">
        <v>2</v>
      </c>
      <c r="L14" s="110">
        <v>4564005.91</v>
      </c>
      <c r="M14" s="112">
        <v>3423004.42</v>
      </c>
      <c r="N14" s="111">
        <v>11</v>
      </c>
      <c r="O14" s="110">
        <v>25076104.82</v>
      </c>
      <c r="P14" s="110">
        <v>18807078.579999998</v>
      </c>
      <c r="Q14" s="197">
        <f t="shared" si="6"/>
        <v>0.93799327135905475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24915688.129999999</v>
      </c>
      <c r="Z14" s="71">
        <v>18686766.059999999</v>
      </c>
      <c r="AA14" s="183">
        <f t="shared" si="2"/>
        <v>0.93199274707851809</v>
      </c>
      <c r="AB14" s="111">
        <v>10</v>
      </c>
      <c r="AC14" s="74">
        <v>13</v>
      </c>
      <c r="AD14" s="71">
        <v>17913280.050000001</v>
      </c>
      <c r="AE14" s="71">
        <v>13434959.99</v>
      </c>
      <c r="AF14" s="183">
        <f t="shared" si="3"/>
        <v>0.67006164934631951</v>
      </c>
      <c r="AG14" s="74">
        <v>0</v>
      </c>
      <c r="AH14" s="72">
        <v>0</v>
      </c>
      <c r="AI14" s="111">
        <v>11</v>
      </c>
      <c r="AJ14" s="110">
        <v>21987045.649999999</v>
      </c>
      <c r="AK14" s="110">
        <v>16490284.189999999</v>
      </c>
      <c r="AL14" s="71">
        <v>19664354.550000001</v>
      </c>
      <c r="AM14" s="71">
        <v>14748265.890000001</v>
      </c>
      <c r="AN14" s="183">
        <f t="shared" si="4"/>
        <v>0.82244435588399223</v>
      </c>
      <c r="AO14" s="111">
        <v>9</v>
      </c>
      <c r="AP14" s="110">
        <v>17916697.77</v>
      </c>
      <c r="AQ14" s="110">
        <v>13437523.279999999</v>
      </c>
      <c r="AR14" s="183">
        <f t="shared" si="5"/>
        <v>0.67018949210285605</v>
      </c>
    </row>
    <row r="15" spans="1:44" x14ac:dyDescent="0.2">
      <c r="A15" s="157" t="s">
        <v>22</v>
      </c>
      <c r="B15" s="165">
        <v>53437399</v>
      </c>
      <c r="C15" s="70">
        <v>207</v>
      </c>
      <c r="D15" s="71">
        <v>71015925.829999998</v>
      </c>
      <c r="E15" s="86">
        <v>35507962.82</v>
      </c>
      <c r="F15" s="183">
        <f t="shared" si="0"/>
        <v>1.3289555097919343</v>
      </c>
      <c r="G15" s="111">
        <v>207</v>
      </c>
      <c r="H15" s="110">
        <v>71015925.829999998</v>
      </c>
      <c r="I15" s="110">
        <v>35507962.82</v>
      </c>
      <c r="J15" s="183">
        <f t="shared" si="1"/>
        <v>1.3289555097919343</v>
      </c>
      <c r="K15" s="111">
        <v>51</v>
      </c>
      <c r="L15" s="110">
        <v>11225762.99</v>
      </c>
      <c r="M15" s="112">
        <v>5612881.4800000004</v>
      </c>
      <c r="N15" s="111">
        <v>156</v>
      </c>
      <c r="O15" s="110">
        <v>58485169.600000001</v>
      </c>
      <c r="P15" s="110">
        <v>29242584.699999999</v>
      </c>
      <c r="Q15" s="197">
        <f t="shared" si="6"/>
        <v>1.0944613827480638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3">
        <f t="shared" si="2"/>
        <v>1.0288817051144274</v>
      </c>
      <c r="AB15" s="111">
        <v>46</v>
      </c>
      <c r="AC15" s="74">
        <v>46</v>
      </c>
      <c r="AD15" s="71">
        <v>44344668.969999999</v>
      </c>
      <c r="AE15" s="71">
        <v>22172334.379999999</v>
      </c>
      <c r="AF15" s="183">
        <f t="shared" si="3"/>
        <v>0.8298433269553408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3">
        <f t="shared" si="4"/>
        <v>1.004378898568772</v>
      </c>
      <c r="AO15" s="111">
        <v>154</v>
      </c>
      <c r="AP15" s="110">
        <v>53671395.950000003</v>
      </c>
      <c r="AQ15" s="110">
        <v>26835697.870000001</v>
      </c>
      <c r="AR15" s="183">
        <f t="shared" si="5"/>
        <v>1.004378898568772</v>
      </c>
    </row>
    <row r="16" spans="1:44" x14ac:dyDescent="0.2">
      <c r="A16" s="157" t="s">
        <v>23</v>
      </c>
      <c r="B16" s="165">
        <v>3877925</v>
      </c>
      <c r="C16" s="70">
        <v>3</v>
      </c>
      <c r="D16" s="71">
        <v>2700000</v>
      </c>
      <c r="E16" s="86">
        <v>2025000</v>
      </c>
      <c r="F16" s="183">
        <f t="shared" si="0"/>
        <v>0.69624863812477034</v>
      </c>
      <c r="G16" s="111">
        <v>3</v>
      </c>
      <c r="H16" s="110">
        <v>2700000</v>
      </c>
      <c r="I16" s="110">
        <v>2025000</v>
      </c>
      <c r="J16" s="183">
        <f t="shared" si="1"/>
        <v>0.69624863812477034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197">
        <f t="shared" si="6"/>
        <v>0.69624863812477034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3">
        <f t="shared" si="2"/>
        <v>0.69624863812477034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3">
        <f t="shared" si="3"/>
        <v>0.28727274251049206</v>
      </c>
      <c r="AG16" s="74">
        <v>0</v>
      </c>
      <c r="AH16" s="72">
        <v>0</v>
      </c>
      <c r="AI16" s="111">
        <v>3</v>
      </c>
      <c r="AJ16" s="110">
        <v>1114022.1499999999</v>
      </c>
      <c r="AK16" s="110">
        <v>835516.61</v>
      </c>
      <c r="AL16" s="71">
        <v>0</v>
      </c>
      <c r="AM16" s="71">
        <v>0</v>
      </c>
      <c r="AN16" s="183">
        <f t="shared" si="4"/>
        <v>0.28727274251049206</v>
      </c>
      <c r="AO16" s="111">
        <v>3</v>
      </c>
      <c r="AP16" s="110">
        <v>1114022.1499999999</v>
      </c>
      <c r="AQ16" s="110">
        <v>835516.61</v>
      </c>
      <c r="AR16" s="183">
        <f t="shared" si="5"/>
        <v>0.28727274251049206</v>
      </c>
    </row>
    <row r="17" spans="1:44" ht="25.5" x14ac:dyDescent="0.2">
      <c r="A17" s="157" t="s">
        <v>24</v>
      </c>
      <c r="B17" s="165">
        <v>68839050</v>
      </c>
      <c r="C17" s="70">
        <v>468</v>
      </c>
      <c r="D17" s="71">
        <v>117886042.94</v>
      </c>
      <c r="E17" s="86">
        <v>88414531.420000002</v>
      </c>
      <c r="F17" s="183">
        <f t="shared" si="0"/>
        <v>1.7124879402025448</v>
      </c>
      <c r="G17" s="111">
        <v>230</v>
      </c>
      <c r="H17" s="110">
        <v>55595126.799999997</v>
      </c>
      <c r="I17" s="110">
        <v>41696344.740000002</v>
      </c>
      <c r="J17" s="183">
        <f t="shared" si="1"/>
        <v>0.80761031420392926</v>
      </c>
      <c r="K17" s="111">
        <v>172</v>
      </c>
      <c r="L17" s="110">
        <v>43425928.509999998</v>
      </c>
      <c r="M17" s="112">
        <v>32569446.149999999</v>
      </c>
      <c r="N17" s="111">
        <v>213</v>
      </c>
      <c r="O17" s="110">
        <v>45227506.049999997</v>
      </c>
      <c r="P17" s="110">
        <v>33920628.950000003</v>
      </c>
      <c r="Q17" s="197">
        <f t="shared" si="6"/>
        <v>0.65700363456497435</v>
      </c>
      <c r="R17" s="111">
        <v>17</v>
      </c>
      <c r="S17" s="110">
        <v>3565892.11</v>
      </c>
      <c r="T17" s="112">
        <v>2674419.04</v>
      </c>
      <c r="U17" s="111">
        <v>11</v>
      </c>
      <c r="V17" s="110">
        <v>390612.38</v>
      </c>
      <c r="W17" s="112">
        <v>292959.27</v>
      </c>
      <c r="X17" s="111">
        <v>196</v>
      </c>
      <c r="Y17" s="71">
        <v>41271001.560000002</v>
      </c>
      <c r="Z17" s="71">
        <v>30953250.640000001</v>
      </c>
      <c r="AA17" s="183">
        <f t="shared" si="2"/>
        <v>0.59952892377219036</v>
      </c>
      <c r="AB17" s="111">
        <v>163</v>
      </c>
      <c r="AC17" s="74">
        <v>172</v>
      </c>
      <c r="AD17" s="71">
        <v>32046988.77</v>
      </c>
      <c r="AE17" s="71">
        <v>24035241.120000001</v>
      </c>
      <c r="AF17" s="183">
        <f t="shared" si="3"/>
        <v>0.46553502365299926</v>
      </c>
      <c r="AG17" s="74">
        <v>2</v>
      </c>
      <c r="AH17" s="72">
        <v>181041.25</v>
      </c>
      <c r="AI17" s="111">
        <v>173</v>
      </c>
      <c r="AJ17" s="112">
        <v>34543659.450000003</v>
      </c>
      <c r="AK17" s="214">
        <v>25907743.989999998</v>
      </c>
      <c r="AL17" s="71">
        <v>31426341.629999999</v>
      </c>
      <c r="AM17" s="71">
        <v>23569755.809999999</v>
      </c>
      <c r="AN17" s="183">
        <f t="shared" si="4"/>
        <v>0.50180325629130562</v>
      </c>
      <c r="AO17" s="111">
        <v>141</v>
      </c>
      <c r="AP17" s="110">
        <v>27209297.32</v>
      </c>
      <c r="AQ17" s="110">
        <v>20406972.530000001</v>
      </c>
      <c r="AR17" s="183">
        <f t="shared" si="5"/>
        <v>0.39525962836500506</v>
      </c>
    </row>
    <row r="18" spans="1:44" x14ac:dyDescent="0.2">
      <c r="A18" s="157" t="s">
        <v>25</v>
      </c>
      <c r="B18" s="165">
        <v>50117735</v>
      </c>
      <c r="C18" s="70">
        <v>499</v>
      </c>
      <c r="D18" s="71">
        <v>63798204.240000002</v>
      </c>
      <c r="E18" s="86">
        <v>47848652.600000001</v>
      </c>
      <c r="F18" s="183">
        <f t="shared" si="0"/>
        <v>1.2729666302756899</v>
      </c>
      <c r="G18" s="111">
        <v>283</v>
      </c>
      <c r="H18" s="110">
        <v>35350642.119999997</v>
      </c>
      <c r="I18" s="110">
        <v>26512981.219999999</v>
      </c>
      <c r="J18" s="183">
        <f t="shared" si="1"/>
        <v>0.70535195016295127</v>
      </c>
      <c r="K18" s="111">
        <v>91</v>
      </c>
      <c r="L18" s="110">
        <v>10593290.390000001</v>
      </c>
      <c r="M18" s="112">
        <v>7944967.7000000002</v>
      </c>
      <c r="N18" s="111">
        <v>309</v>
      </c>
      <c r="O18" s="110">
        <v>33341360.649999999</v>
      </c>
      <c r="P18" s="110">
        <v>25006020.109999999</v>
      </c>
      <c r="Q18" s="197">
        <f t="shared" si="6"/>
        <v>0.66526072357419985</v>
      </c>
      <c r="R18" s="111">
        <v>27</v>
      </c>
      <c r="S18" s="110">
        <v>3584698.36</v>
      </c>
      <c r="T18" s="112">
        <v>2688523.73</v>
      </c>
      <c r="U18" s="111">
        <v>33</v>
      </c>
      <c r="V18" s="110">
        <v>465926.01</v>
      </c>
      <c r="W18" s="112">
        <v>349444.51</v>
      </c>
      <c r="X18" s="111">
        <v>282</v>
      </c>
      <c r="Y18" s="71">
        <v>29290736.280000001</v>
      </c>
      <c r="Z18" s="71">
        <v>21968051.870000001</v>
      </c>
      <c r="AA18" s="183">
        <f t="shared" si="2"/>
        <v>0.58443854815066965</v>
      </c>
      <c r="AB18" s="111">
        <v>264</v>
      </c>
      <c r="AC18" s="74">
        <v>272</v>
      </c>
      <c r="AD18" s="71">
        <v>23390808.940000001</v>
      </c>
      <c r="AE18" s="71">
        <v>17543106.350000001</v>
      </c>
      <c r="AF18" s="183">
        <f t="shared" si="3"/>
        <v>0.46671719980960835</v>
      </c>
      <c r="AG18" s="74">
        <v>4</v>
      </c>
      <c r="AH18" s="72">
        <v>100187.64</v>
      </c>
      <c r="AI18" s="111">
        <v>269</v>
      </c>
      <c r="AJ18" s="110">
        <v>24624387.77</v>
      </c>
      <c r="AK18" s="110">
        <v>18468290.420000002</v>
      </c>
      <c r="AL18" s="71">
        <v>21321599.77</v>
      </c>
      <c r="AM18" s="71">
        <v>15991199.6</v>
      </c>
      <c r="AN18" s="183">
        <f t="shared" si="4"/>
        <v>0.4913308187211573</v>
      </c>
      <c r="AO18" s="111">
        <v>247</v>
      </c>
      <c r="AP18" s="110">
        <v>20548741.260000002</v>
      </c>
      <c r="AQ18" s="110">
        <v>15411555.689999999</v>
      </c>
      <c r="AR18" s="183">
        <f t="shared" si="5"/>
        <v>0.41000937612204547</v>
      </c>
    </row>
    <row r="19" spans="1:44" ht="25.5" x14ac:dyDescent="0.2">
      <c r="A19" s="157" t="s">
        <v>26</v>
      </c>
      <c r="B19" s="165">
        <v>366362134</v>
      </c>
      <c r="C19" s="252">
        <v>3969</v>
      </c>
      <c r="D19" s="71">
        <v>350290101</v>
      </c>
      <c r="E19" s="86">
        <v>223277213.25</v>
      </c>
      <c r="F19" s="183">
        <f t="shared" si="0"/>
        <v>0.95613074739869264</v>
      </c>
      <c r="G19" s="242">
        <v>3969</v>
      </c>
      <c r="H19" s="110">
        <v>350290101</v>
      </c>
      <c r="I19" s="110">
        <v>223277213.25</v>
      </c>
      <c r="J19" s="183">
        <f t="shared" si="1"/>
        <v>0.95613074739869264</v>
      </c>
      <c r="K19" s="111">
        <v>115</v>
      </c>
      <c r="L19" s="110">
        <v>8908150</v>
      </c>
      <c r="M19" s="112">
        <v>5259175</v>
      </c>
      <c r="N19" s="242">
        <v>3854</v>
      </c>
      <c r="O19" s="110">
        <v>339790000</v>
      </c>
      <c r="P19" s="110">
        <v>217082875</v>
      </c>
      <c r="Q19" s="197">
        <f t="shared" si="6"/>
        <v>0.92747030455936808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242">
        <v>3852</v>
      </c>
      <c r="Y19" s="71">
        <v>339445500</v>
      </c>
      <c r="Z19" s="71">
        <v>216853750</v>
      </c>
      <c r="AA19" s="183">
        <f t="shared" si="2"/>
        <v>0.92652997812268445</v>
      </c>
      <c r="AB19" s="242">
        <v>3870</v>
      </c>
      <c r="AC19" s="243">
        <v>3961</v>
      </c>
      <c r="AD19" s="71">
        <v>317512462.5</v>
      </c>
      <c r="AE19" s="71">
        <v>200391871.87</v>
      </c>
      <c r="AF19" s="183">
        <f t="shared" si="3"/>
        <v>0.86666288088604704</v>
      </c>
      <c r="AG19" s="74">
        <v>3</v>
      </c>
      <c r="AH19" s="72">
        <v>160500</v>
      </c>
      <c r="AI19" s="242">
        <v>3853</v>
      </c>
      <c r="AJ19" s="110">
        <v>316269500</v>
      </c>
      <c r="AK19" s="110">
        <v>199471750</v>
      </c>
      <c r="AL19" s="71">
        <v>0</v>
      </c>
      <c r="AM19" s="71">
        <v>0</v>
      </c>
      <c r="AN19" s="183">
        <f t="shared" si="4"/>
        <v>0.86327016536048451</v>
      </c>
      <c r="AO19" s="242">
        <v>3853</v>
      </c>
      <c r="AP19" s="110">
        <v>316269500</v>
      </c>
      <c r="AQ19" s="110">
        <v>199471750</v>
      </c>
      <c r="AR19" s="183">
        <f t="shared" si="5"/>
        <v>0.86327016536048451</v>
      </c>
    </row>
    <row r="20" spans="1:44" outlineLevel="1" x14ac:dyDescent="0.2">
      <c r="A20" s="158" t="s">
        <v>213</v>
      </c>
      <c r="B20" s="166">
        <v>172981723</v>
      </c>
      <c r="C20" s="253">
        <v>2745</v>
      </c>
      <c r="D20" s="202">
        <v>157761450</v>
      </c>
      <c r="E20" s="203">
        <v>78880725</v>
      </c>
      <c r="F20" s="204">
        <f t="shared" si="0"/>
        <v>0.91201224767543798</v>
      </c>
      <c r="G20" s="256">
        <v>2745</v>
      </c>
      <c r="H20" s="234">
        <v>157761450</v>
      </c>
      <c r="I20" s="234">
        <v>78880725</v>
      </c>
      <c r="J20" s="204">
        <f t="shared" si="1"/>
        <v>0.91201224767543798</v>
      </c>
      <c r="K20" s="233">
        <v>98</v>
      </c>
      <c r="L20" s="234">
        <v>5687750</v>
      </c>
      <c r="M20" s="236">
        <v>2843875</v>
      </c>
      <c r="N20" s="256">
        <v>2647</v>
      </c>
      <c r="O20" s="234">
        <v>151038500</v>
      </c>
      <c r="P20" s="234">
        <v>75519250</v>
      </c>
      <c r="Q20" s="235">
        <f t="shared" si="6"/>
        <v>0.87314715902095619</v>
      </c>
      <c r="R20" s="233">
        <v>1</v>
      </c>
      <c r="S20" s="234">
        <v>117000</v>
      </c>
      <c r="T20" s="236">
        <v>58500</v>
      </c>
      <c r="U20" s="233">
        <v>0</v>
      </c>
      <c r="V20" s="234">
        <v>0</v>
      </c>
      <c r="W20" s="236">
        <v>0</v>
      </c>
      <c r="X20" s="256">
        <v>2646</v>
      </c>
      <c r="Y20" s="202">
        <v>150921500</v>
      </c>
      <c r="Z20" s="202">
        <v>75460750</v>
      </c>
      <c r="AA20" s="204">
        <f t="shared" si="2"/>
        <v>0.87247078698597536</v>
      </c>
      <c r="AB20" s="242">
        <v>2647</v>
      </c>
      <c r="AC20" s="243">
        <v>2649</v>
      </c>
      <c r="AD20" s="71">
        <v>150969900</v>
      </c>
      <c r="AE20" s="71">
        <v>75484950</v>
      </c>
      <c r="AF20" s="204">
        <f t="shared" si="3"/>
        <v>0.87275058533207006</v>
      </c>
      <c r="AG20" s="74">
        <v>3</v>
      </c>
      <c r="AH20" s="72">
        <v>160500</v>
      </c>
      <c r="AI20" s="242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04">
        <f t="shared" si="4"/>
        <v>0.87247078698597536</v>
      </c>
      <c r="AO20" s="242">
        <v>2646</v>
      </c>
      <c r="AP20" s="110">
        <v>150921500</v>
      </c>
      <c r="AQ20" s="110">
        <v>75460750</v>
      </c>
      <c r="AR20" s="204">
        <f t="shared" si="5"/>
        <v>0.87247078698597536</v>
      </c>
    </row>
    <row r="21" spans="1:44" ht="25.5" outlineLevel="1" x14ac:dyDescent="0.2">
      <c r="A21" s="158" t="s">
        <v>215</v>
      </c>
      <c r="B21" s="166">
        <v>193380411</v>
      </c>
      <c r="C21" s="253">
        <v>1224</v>
      </c>
      <c r="D21" s="202">
        <v>192528651</v>
      </c>
      <c r="E21" s="203">
        <v>144396488.25</v>
      </c>
      <c r="F21" s="204">
        <f t="shared" si="0"/>
        <v>0.9955954173662398</v>
      </c>
      <c r="G21" s="256">
        <v>1224</v>
      </c>
      <c r="H21" s="234">
        <v>192528651</v>
      </c>
      <c r="I21" s="234">
        <v>144396488.25</v>
      </c>
      <c r="J21" s="204">
        <f t="shared" si="1"/>
        <v>0.9955954173662398</v>
      </c>
      <c r="K21" s="233">
        <v>17</v>
      </c>
      <c r="L21" s="234">
        <v>3220400</v>
      </c>
      <c r="M21" s="236">
        <v>2415300</v>
      </c>
      <c r="N21" s="256">
        <v>1207</v>
      </c>
      <c r="O21" s="234">
        <v>188751500</v>
      </c>
      <c r="P21" s="234">
        <v>141563625</v>
      </c>
      <c r="Q21" s="235">
        <f t="shared" si="6"/>
        <v>0.97606318563466077</v>
      </c>
      <c r="R21" s="233">
        <v>1</v>
      </c>
      <c r="S21" s="234">
        <v>202350</v>
      </c>
      <c r="T21" s="236">
        <v>151762.5</v>
      </c>
      <c r="U21" s="233">
        <v>1</v>
      </c>
      <c r="V21" s="234">
        <v>25150</v>
      </c>
      <c r="W21" s="236">
        <v>18862.5</v>
      </c>
      <c r="X21" s="256">
        <v>1206</v>
      </c>
      <c r="Y21" s="202">
        <v>188524000</v>
      </c>
      <c r="Z21" s="202">
        <v>141393000</v>
      </c>
      <c r="AA21" s="204">
        <f t="shared" si="2"/>
        <v>0.97488674796538721</v>
      </c>
      <c r="AB21" s="242">
        <v>1223</v>
      </c>
      <c r="AC21" s="243">
        <v>1312</v>
      </c>
      <c r="AD21" s="71">
        <v>166542562.5</v>
      </c>
      <c r="AE21" s="71">
        <v>124906921.87</v>
      </c>
      <c r="AF21" s="204">
        <f t="shared" si="3"/>
        <v>0.86121733653777377</v>
      </c>
      <c r="AG21" s="74">
        <v>0</v>
      </c>
      <c r="AH21" s="72">
        <v>0</v>
      </c>
      <c r="AI21" s="242">
        <v>1207</v>
      </c>
      <c r="AJ21" s="110">
        <v>165348000</v>
      </c>
      <c r="AK21" s="110">
        <v>124011000</v>
      </c>
      <c r="AL21" s="71">
        <v>0</v>
      </c>
      <c r="AM21" s="71">
        <v>0</v>
      </c>
      <c r="AN21" s="204">
        <f t="shared" si="4"/>
        <v>0.855040069182602</v>
      </c>
      <c r="AO21" s="242">
        <v>1207</v>
      </c>
      <c r="AP21" s="110">
        <v>165348000</v>
      </c>
      <c r="AQ21" s="110">
        <v>124011000</v>
      </c>
      <c r="AR21" s="204">
        <f t="shared" si="5"/>
        <v>0.855040069182602</v>
      </c>
    </row>
    <row r="22" spans="1:44" ht="25.5" x14ac:dyDescent="0.2">
      <c r="A22" s="157" t="s">
        <v>27</v>
      </c>
      <c r="B22" s="165">
        <v>105877729</v>
      </c>
      <c r="C22" s="70">
        <v>868</v>
      </c>
      <c r="D22" s="71">
        <v>231681348.88999999</v>
      </c>
      <c r="E22" s="86">
        <v>173761010.74000001</v>
      </c>
      <c r="F22" s="183">
        <f t="shared" si="0"/>
        <v>2.1881971881924289</v>
      </c>
      <c r="G22" s="111">
        <v>440</v>
      </c>
      <c r="H22" s="110">
        <v>116341811.41</v>
      </c>
      <c r="I22" s="110">
        <v>87256358.040000007</v>
      </c>
      <c r="J22" s="183">
        <f t="shared" si="1"/>
        <v>1.0988317610212437</v>
      </c>
      <c r="K22" s="111">
        <v>114</v>
      </c>
      <c r="L22" s="110">
        <v>28692290.609999999</v>
      </c>
      <c r="M22" s="112">
        <v>21519217.850000001</v>
      </c>
      <c r="N22" s="111">
        <v>434</v>
      </c>
      <c r="O22" s="110">
        <v>98706377.609999999</v>
      </c>
      <c r="P22" s="110">
        <v>74029782.790000007</v>
      </c>
      <c r="Q22" s="197">
        <f t="shared" si="6"/>
        <v>0.93226761229455535</v>
      </c>
      <c r="R22" s="111">
        <v>20</v>
      </c>
      <c r="S22" s="110">
        <v>3716232.98</v>
      </c>
      <c r="T22" s="112">
        <v>2787174.72</v>
      </c>
      <c r="U22" s="111">
        <v>37</v>
      </c>
      <c r="V22" s="110">
        <v>946049.11</v>
      </c>
      <c r="W22" s="112">
        <v>709536.83</v>
      </c>
      <c r="X22" s="111">
        <v>414</v>
      </c>
      <c r="Y22" s="71">
        <v>94044095.519999996</v>
      </c>
      <c r="Z22" s="71">
        <v>70533071.239999995</v>
      </c>
      <c r="AA22" s="183">
        <f t="shared" si="2"/>
        <v>0.88823302509633539</v>
      </c>
      <c r="AB22" s="111">
        <v>378</v>
      </c>
      <c r="AC22" s="74">
        <v>401</v>
      </c>
      <c r="AD22" s="71">
        <v>82589497.25</v>
      </c>
      <c r="AE22" s="71">
        <v>61942122.530000001</v>
      </c>
      <c r="AF22" s="183">
        <f t="shared" si="3"/>
        <v>0.78004598351368115</v>
      </c>
      <c r="AG22" s="74">
        <v>5</v>
      </c>
      <c r="AH22" s="72">
        <v>894446.03</v>
      </c>
      <c r="AI22" s="111">
        <v>401</v>
      </c>
      <c r="AJ22" s="110">
        <v>87599074.489999995</v>
      </c>
      <c r="AK22" s="110">
        <v>65699305.32</v>
      </c>
      <c r="AL22" s="71">
        <v>83171882.049999997</v>
      </c>
      <c r="AM22" s="71">
        <v>62378911.240000002</v>
      </c>
      <c r="AN22" s="183">
        <f t="shared" si="4"/>
        <v>0.82736072370800473</v>
      </c>
      <c r="AO22" s="111">
        <v>359</v>
      </c>
      <c r="AP22" s="110">
        <v>76116732.069999993</v>
      </c>
      <c r="AQ22" s="110">
        <v>57087548.630000003</v>
      </c>
      <c r="AR22" s="183">
        <f t="shared" si="5"/>
        <v>0.71891164259860529</v>
      </c>
    </row>
    <row r="23" spans="1:44" ht="25.5" collapsed="1" x14ac:dyDescent="0.2">
      <c r="A23" s="157" t="s">
        <v>28</v>
      </c>
      <c r="B23" s="165">
        <v>149656079</v>
      </c>
      <c r="C23" s="70">
        <v>42</v>
      </c>
      <c r="D23" s="71">
        <v>522491641.91000003</v>
      </c>
      <c r="E23" s="86">
        <v>391868731.33999997</v>
      </c>
      <c r="F23" s="183">
        <f t="shared" si="0"/>
        <v>3.4912824484062557</v>
      </c>
      <c r="G23" s="111">
        <v>16</v>
      </c>
      <c r="H23" s="110">
        <v>153552694.36000001</v>
      </c>
      <c r="I23" s="110">
        <v>115164520.73</v>
      </c>
      <c r="J23" s="183">
        <f t="shared" si="1"/>
        <v>1.0260371338473997</v>
      </c>
      <c r="K23" s="111">
        <v>24</v>
      </c>
      <c r="L23" s="110">
        <v>166363221.55000001</v>
      </c>
      <c r="M23" s="112">
        <v>124772416.11</v>
      </c>
      <c r="N23" s="111">
        <v>17</v>
      </c>
      <c r="O23" s="110">
        <v>331007995.13999999</v>
      </c>
      <c r="P23" s="110">
        <v>248255996.30000001</v>
      </c>
      <c r="Q23" s="197">
        <f t="shared" si="6"/>
        <v>2.2117911771562584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16</v>
      </c>
      <c r="Y23" s="71">
        <v>141654046.68000001</v>
      </c>
      <c r="Z23" s="71">
        <v>106240534.97</v>
      </c>
      <c r="AA23" s="183">
        <f t="shared" si="2"/>
        <v>0.94653052269263316</v>
      </c>
      <c r="AB23" s="111">
        <v>10</v>
      </c>
      <c r="AC23" s="113">
        <v>13</v>
      </c>
      <c r="AD23" s="110">
        <v>6827792.7199999997</v>
      </c>
      <c r="AE23" s="110">
        <v>5120844.51</v>
      </c>
      <c r="AF23" s="183">
        <f t="shared" si="3"/>
        <v>4.5623223364017175E-2</v>
      </c>
      <c r="AG23" s="74">
        <v>2</v>
      </c>
      <c r="AH23" s="72">
        <v>274653.2</v>
      </c>
      <c r="AI23" s="111">
        <v>10</v>
      </c>
      <c r="AJ23" s="110">
        <v>18363127.920000002</v>
      </c>
      <c r="AK23" s="110">
        <v>13772345.9</v>
      </c>
      <c r="AL23" s="71">
        <v>12272285.24</v>
      </c>
      <c r="AM23" s="71">
        <v>9204213.9199999999</v>
      </c>
      <c r="AN23" s="183">
        <f t="shared" si="4"/>
        <v>0.12270218518821412</v>
      </c>
      <c r="AO23" s="73">
        <v>7</v>
      </c>
      <c r="AP23" s="71">
        <v>6320642.6799999997</v>
      </c>
      <c r="AQ23" s="71">
        <v>4740481.9800000004</v>
      </c>
      <c r="AR23" s="183">
        <f t="shared" si="5"/>
        <v>4.2234453302762258E-2</v>
      </c>
    </row>
    <row r="24" spans="1:44" x14ac:dyDescent="0.2">
      <c r="A24" s="157" t="s">
        <v>29</v>
      </c>
      <c r="B24" s="165">
        <v>43189185</v>
      </c>
      <c r="C24" s="70">
        <v>30</v>
      </c>
      <c r="D24" s="71">
        <v>122351326.04000001</v>
      </c>
      <c r="E24" s="86">
        <v>91763494.430000007</v>
      </c>
      <c r="F24" s="183">
        <f t="shared" si="0"/>
        <v>2.832915833906104</v>
      </c>
      <c r="G24" s="111">
        <v>7</v>
      </c>
      <c r="H24" s="110">
        <v>37709288.939999998</v>
      </c>
      <c r="I24" s="110">
        <v>28281966.670000002</v>
      </c>
      <c r="J24" s="183">
        <f t="shared" si="1"/>
        <v>0.87311878980814284</v>
      </c>
      <c r="K24" s="111">
        <v>15</v>
      </c>
      <c r="L24" s="110">
        <v>60982209.329999998</v>
      </c>
      <c r="M24" s="112">
        <v>45736656.950000003</v>
      </c>
      <c r="N24" s="111">
        <v>8</v>
      </c>
      <c r="O24" s="110">
        <v>39936283.590000004</v>
      </c>
      <c r="P24" s="110">
        <v>29952212.670000002</v>
      </c>
      <c r="Q24" s="197">
        <f t="shared" si="6"/>
        <v>0.92468250072327141</v>
      </c>
      <c r="R24" s="111">
        <v>1</v>
      </c>
      <c r="S24" s="110">
        <v>3646826.6</v>
      </c>
      <c r="T24" s="112">
        <v>2735119.95</v>
      </c>
      <c r="U24" s="111">
        <v>4</v>
      </c>
      <c r="V24" s="110">
        <v>33625.9</v>
      </c>
      <c r="W24" s="112">
        <v>25219.43</v>
      </c>
      <c r="X24" s="111">
        <v>7</v>
      </c>
      <c r="Y24" s="71">
        <v>36255831.090000004</v>
      </c>
      <c r="Z24" s="71">
        <v>27191873.289999999</v>
      </c>
      <c r="AA24" s="183">
        <f t="shared" si="2"/>
        <v>0.83946550716342538</v>
      </c>
      <c r="AB24" s="111">
        <v>6</v>
      </c>
      <c r="AC24" s="74">
        <v>11</v>
      </c>
      <c r="AD24" s="71">
        <v>23123186.93</v>
      </c>
      <c r="AE24" s="71">
        <v>17342390.149999999</v>
      </c>
      <c r="AF24" s="183">
        <f t="shared" si="3"/>
        <v>0.53539299086102221</v>
      </c>
      <c r="AG24" s="74">
        <v>0</v>
      </c>
      <c r="AH24" s="72">
        <v>0</v>
      </c>
      <c r="AI24" s="111">
        <v>8</v>
      </c>
      <c r="AJ24" s="110">
        <v>24823900.460000001</v>
      </c>
      <c r="AK24" s="110">
        <v>18617925.309999999</v>
      </c>
      <c r="AL24" s="71">
        <v>24613402.379999999</v>
      </c>
      <c r="AM24" s="71">
        <v>18460051.760000002</v>
      </c>
      <c r="AN24" s="183">
        <f t="shared" si="4"/>
        <v>0.57477121784076268</v>
      </c>
      <c r="AO24" s="73">
        <v>3</v>
      </c>
      <c r="AP24" s="71">
        <v>6655210.1500000004</v>
      </c>
      <c r="AQ24" s="71">
        <v>4991407.57</v>
      </c>
      <c r="AR24" s="183">
        <f t="shared" si="5"/>
        <v>0.15409436760614956</v>
      </c>
    </row>
    <row r="25" spans="1:44" x14ac:dyDescent="0.2">
      <c r="A25" s="157" t="s">
        <v>30</v>
      </c>
      <c r="B25" s="165">
        <v>0</v>
      </c>
      <c r="C25" s="70">
        <v>0</v>
      </c>
      <c r="D25" s="71">
        <v>0</v>
      </c>
      <c r="E25" s="86">
        <v>0</v>
      </c>
      <c r="F25" s="183">
        <v>0</v>
      </c>
      <c r="G25" s="111">
        <v>0</v>
      </c>
      <c r="H25" s="110">
        <v>0</v>
      </c>
      <c r="I25" s="110">
        <v>0</v>
      </c>
      <c r="J25" s="183"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197" t="e">
        <f t="shared" si="6"/>
        <v>#DIV/0!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3">
        <v>0</v>
      </c>
      <c r="AB25" s="111">
        <v>0</v>
      </c>
      <c r="AC25" s="74">
        <v>0</v>
      </c>
      <c r="AD25" s="71">
        <v>0</v>
      </c>
      <c r="AE25" s="71">
        <v>0</v>
      </c>
      <c r="AF25" s="183"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3">
        <v>0</v>
      </c>
      <c r="AO25" s="73">
        <v>0</v>
      </c>
      <c r="AP25" s="71">
        <v>0</v>
      </c>
      <c r="AQ25" s="71">
        <v>0</v>
      </c>
      <c r="AR25" s="183">
        <v>0</v>
      </c>
    </row>
    <row r="26" spans="1:44" x14ac:dyDescent="0.2">
      <c r="A26" s="157" t="s">
        <v>31</v>
      </c>
      <c r="B26" s="165">
        <v>20663632</v>
      </c>
      <c r="C26" s="70">
        <v>95</v>
      </c>
      <c r="D26" s="71">
        <v>18435485.5</v>
      </c>
      <c r="E26" s="86">
        <v>13826614.07</v>
      </c>
      <c r="F26" s="183">
        <f t="shared" si="0"/>
        <v>0.89217062615129805</v>
      </c>
      <c r="G26" s="111">
        <v>61</v>
      </c>
      <c r="H26" s="110">
        <v>11470564.359999999</v>
      </c>
      <c r="I26" s="110">
        <v>8602923.2300000004</v>
      </c>
      <c r="J26" s="183">
        <f t="shared" si="1"/>
        <v>0.55510881920467803</v>
      </c>
      <c r="K26" s="111">
        <v>27</v>
      </c>
      <c r="L26" s="110">
        <v>5325163.2300000004</v>
      </c>
      <c r="M26" s="112">
        <v>3993872.41</v>
      </c>
      <c r="N26" s="111">
        <v>65</v>
      </c>
      <c r="O26" s="110">
        <v>10006858.32</v>
      </c>
      <c r="P26" s="110">
        <v>7505143.7000000002</v>
      </c>
      <c r="Q26" s="197">
        <f t="shared" si="6"/>
        <v>0.48427393209480307</v>
      </c>
      <c r="R26" s="111">
        <v>4</v>
      </c>
      <c r="S26" s="110">
        <v>637210.48</v>
      </c>
      <c r="T26" s="112">
        <v>477907.86</v>
      </c>
      <c r="U26" s="111">
        <v>1</v>
      </c>
      <c r="V26" s="110">
        <v>3560</v>
      </c>
      <c r="W26" s="112">
        <v>2670</v>
      </c>
      <c r="X26" s="111">
        <v>61</v>
      </c>
      <c r="Y26" s="71">
        <v>9366087.8399999999</v>
      </c>
      <c r="Z26" s="71">
        <v>7024565.8399999999</v>
      </c>
      <c r="AA26" s="183">
        <f t="shared" si="2"/>
        <v>0.45326435546277632</v>
      </c>
      <c r="AB26" s="111">
        <v>36</v>
      </c>
      <c r="AC26" s="74">
        <v>36</v>
      </c>
      <c r="AD26" s="71">
        <v>5274523.74</v>
      </c>
      <c r="AE26" s="71">
        <v>3955892.78</v>
      </c>
      <c r="AF26" s="183">
        <f t="shared" si="3"/>
        <v>0.25525637216148644</v>
      </c>
      <c r="AG26" s="74">
        <v>0</v>
      </c>
      <c r="AH26" s="72">
        <v>0</v>
      </c>
      <c r="AI26" s="111">
        <v>47</v>
      </c>
      <c r="AJ26" s="110">
        <v>6475887.6299999999</v>
      </c>
      <c r="AK26" s="110">
        <v>4856915.68</v>
      </c>
      <c r="AL26" s="71">
        <v>6198894.8600000003</v>
      </c>
      <c r="AM26" s="71">
        <v>4649171.13</v>
      </c>
      <c r="AN26" s="183">
        <f t="shared" si="4"/>
        <v>0.31339542003070903</v>
      </c>
      <c r="AO26" s="73">
        <v>30</v>
      </c>
      <c r="AP26" s="71">
        <v>4450278.1500000004</v>
      </c>
      <c r="AQ26" s="71">
        <v>3337708.58</v>
      </c>
      <c r="AR26" s="183">
        <f t="shared" si="5"/>
        <v>0.21536766382599151</v>
      </c>
    </row>
    <row r="27" spans="1:44" ht="13.5" thickBot="1" x14ac:dyDescent="0.25">
      <c r="A27" s="159" t="s">
        <v>32</v>
      </c>
      <c r="B27" s="167">
        <v>6712302</v>
      </c>
      <c r="C27" s="96">
        <v>19</v>
      </c>
      <c r="D27" s="92">
        <v>9139893.2599999998</v>
      </c>
      <c r="E27" s="93">
        <v>6854919.9299999997</v>
      </c>
      <c r="F27" s="183">
        <f t="shared" si="0"/>
        <v>1.3616629972846872</v>
      </c>
      <c r="G27" s="116">
        <v>13</v>
      </c>
      <c r="H27" s="115">
        <v>5933149.7599999998</v>
      </c>
      <c r="I27" s="115">
        <v>4449862.3099999996</v>
      </c>
      <c r="J27" s="183">
        <f t="shared" si="1"/>
        <v>0.88392175441450638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</v>
      </c>
      <c r="Q27" s="197">
        <f t="shared" si="6"/>
        <v>0.84553133336372532</v>
      </c>
      <c r="R27" s="116">
        <v>0</v>
      </c>
      <c r="S27" s="115">
        <v>0</v>
      </c>
      <c r="T27" s="117">
        <v>0</v>
      </c>
      <c r="U27" s="116">
        <v>4</v>
      </c>
      <c r="V27" s="115">
        <v>3000.93</v>
      </c>
      <c r="W27" s="117">
        <v>2250.6999999999998</v>
      </c>
      <c r="X27" s="116">
        <v>13</v>
      </c>
      <c r="Y27" s="92">
        <v>5672460.7300000004</v>
      </c>
      <c r="Z27" s="92">
        <v>4254345.5199999996</v>
      </c>
      <c r="AA27" s="183">
        <f t="shared" si="2"/>
        <v>0.84508425425435274</v>
      </c>
      <c r="AB27" s="116">
        <v>9</v>
      </c>
      <c r="AC27" s="118">
        <v>14</v>
      </c>
      <c r="AD27" s="115">
        <v>2560532</v>
      </c>
      <c r="AE27" s="115">
        <v>1920399</v>
      </c>
      <c r="AF27" s="183">
        <f t="shared" si="3"/>
        <v>0.38146853344798848</v>
      </c>
      <c r="AG27" s="95">
        <v>1</v>
      </c>
      <c r="AH27" s="97">
        <v>38085.19</v>
      </c>
      <c r="AI27" s="116">
        <v>12</v>
      </c>
      <c r="AJ27" s="115">
        <v>3153591.35</v>
      </c>
      <c r="AK27" s="115">
        <v>2365193.4900000002</v>
      </c>
      <c r="AL27" s="92">
        <v>3108269.96</v>
      </c>
      <c r="AM27" s="92">
        <v>2331202.46</v>
      </c>
      <c r="AN27" s="183">
        <f t="shared" si="4"/>
        <v>0.46982262568042976</v>
      </c>
      <c r="AO27" s="94">
        <v>7</v>
      </c>
      <c r="AP27" s="92">
        <v>1737769.84</v>
      </c>
      <c r="AQ27" s="92">
        <v>1303327.3600000001</v>
      </c>
      <c r="AR27" s="183">
        <f t="shared" si="5"/>
        <v>0.25889327387236155</v>
      </c>
    </row>
    <row r="28" spans="1:44" s="77" customFormat="1" ht="59.25" customHeight="1" thickBot="1" x14ac:dyDescent="0.25">
      <c r="A28" s="155" t="s">
        <v>176</v>
      </c>
      <c r="B28" s="129">
        <f>SUM(B29+B30+B31+B35+B36+B37+B38+B39)</f>
        <v>927524424</v>
      </c>
      <c r="C28" s="241">
        <v>3299</v>
      </c>
      <c r="D28" s="137">
        <v>1457484815.47</v>
      </c>
      <c r="E28" s="137">
        <v>1093113604.3199999</v>
      </c>
      <c r="F28" s="184">
        <f t="shared" si="0"/>
        <v>1.571370820818407</v>
      </c>
      <c r="G28" s="240">
        <v>2573</v>
      </c>
      <c r="H28" s="231">
        <v>843912741.35000002</v>
      </c>
      <c r="I28" s="231">
        <v>632934549.97000003</v>
      </c>
      <c r="J28" s="184">
        <f t="shared" si="1"/>
        <v>0.90985500706340428</v>
      </c>
      <c r="K28" s="230">
        <v>617</v>
      </c>
      <c r="L28" s="231">
        <v>539453200.94000006</v>
      </c>
      <c r="M28" s="231">
        <v>404589899.67000002</v>
      </c>
      <c r="N28" s="240">
        <v>2486</v>
      </c>
      <c r="O28" s="231">
        <v>791890695.09000003</v>
      </c>
      <c r="P28" s="231">
        <v>593918015.13999999</v>
      </c>
      <c r="Q28" s="229">
        <f t="shared" ref="Q28" si="7">O28/B28</f>
        <v>0.85376802443102029</v>
      </c>
      <c r="R28" s="230">
        <v>56</v>
      </c>
      <c r="S28" s="231">
        <v>44046255.119999997</v>
      </c>
      <c r="T28" s="231">
        <v>33034691.199999999</v>
      </c>
      <c r="U28" s="230">
        <v>129</v>
      </c>
      <c r="V28" s="231">
        <v>3814207.16</v>
      </c>
      <c r="W28" s="231">
        <v>2860655.42</v>
      </c>
      <c r="X28" s="240">
        <v>2430</v>
      </c>
      <c r="Y28" s="137">
        <v>744030232.80999994</v>
      </c>
      <c r="Z28" s="137">
        <v>558022668.51999998</v>
      </c>
      <c r="AA28" s="184">
        <f t="shared" si="2"/>
        <v>0.80216780664527276</v>
      </c>
      <c r="AB28" s="136">
        <v>647</v>
      </c>
      <c r="AC28" s="136">
        <v>811</v>
      </c>
      <c r="AD28" s="137">
        <v>289378998.31</v>
      </c>
      <c r="AE28" s="137">
        <v>217034246.90000001</v>
      </c>
      <c r="AF28" s="184">
        <f t="shared" si="3"/>
        <v>0.31199070431163117</v>
      </c>
      <c r="AG28" s="136">
        <v>26</v>
      </c>
      <c r="AH28" s="137">
        <v>8084702.5599999996</v>
      </c>
      <c r="AI28" s="241">
        <v>2316</v>
      </c>
      <c r="AJ28" s="137">
        <v>612763379.94000006</v>
      </c>
      <c r="AK28" s="137">
        <v>459572525.69999999</v>
      </c>
      <c r="AL28" s="137">
        <v>232998507.63999999</v>
      </c>
      <c r="AM28" s="137">
        <v>174748879.90000001</v>
      </c>
      <c r="AN28" s="184">
        <f t="shared" si="4"/>
        <v>0.66064392924277326</v>
      </c>
      <c r="AO28" s="241">
        <v>2171</v>
      </c>
      <c r="AP28" s="137">
        <v>498539229.05000001</v>
      </c>
      <c r="AQ28" s="137">
        <v>373904412.81999999</v>
      </c>
      <c r="AR28" s="184">
        <f t="shared" si="5"/>
        <v>0.53749444882542519</v>
      </c>
    </row>
    <row r="29" spans="1:44" s="76" customFormat="1" x14ac:dyDescent="0.2">
      <c r="A29" s="160" t="s">
        <v>34</v>
      </c>
      <c r="B29" s="164">
        <v>77455846</v>
      </c>
      <c r="C29" s="196">
        <v>27</v>
      </c>
      <c r="D29" s="145">
        <v>161062932.83000001</v>
      </c>
      <c r="E29" s="145">
        <v>120797199.54000001</v>
      </c>
      <c r="F29" s="197">
        <f t="shared" si="0"/>
        <v>2.0794160950743472</v>
      </c>
      <c r="G29" s="146">
        <v>15</v>
      </c>
      <c r="H29" s="145">
        <v>76870197.670000002</v>
      </c>
      <c r="I29" s="145">
        <v>57652648.210000001</v>
      </c>
      <c r="J29" s="197">
        <f t="shared" si="1"/>
        <v>0.9924389395992137</v>
      </c>
      <c r="K29" s="146">
        <v>11</v>
      </c>
      <c r="L29" s="145">
        <v>80167114.25</v>
      </c>
      <c r="M29" s="147">
        <v>60125335.649999999</v>
      </c>
      <c r="N29" s="146">
        <v>11</v>
      </c>
      <c r="O29" s="145">
        <v>60117504.020000003</v>
      </c>
      <c r="P29" s="145">
        <v>45088127.979999997</v>
      </c>
      <c r="Q29" s="197">
        <f t="shared" ref="Q29:Q59" si="8">O29/$B29</f>
        <v>0.77615192557576618</v>
      </c>
      <c r="R29" s="146">
        <v>0</v>
      </c>
      <c r="S29" s="145">
        <v>0</v>
      </c>
      <c r="T29" s="147">
        <v>0</v>
      </c>
      <c r="U29" s="146">
        <v>9</v>
      </c>
      <c r="V29" s="145">
        <v>50748.41</v>
      </c>
      <c r="W29" s="147">
        <v>38061.31</v>
      </c>
      <c r="X29" s="140">
        <v>11</v>
      </c>
      <c r="Y29" s="139">
        <v>60066755.609999999</v>
      </c>
      <c r="Z29" s="139">
        <v>45050066.670000002</v>
      </c>
      <c r="AA29" s="183">
        <f t="shared" si="2"/>
        <v>0.77549673410061259</v>
      </c>
      <c r="AB29" s="140">
        <v>9</v>
      </c>
      <c r="AC29" s="142">
        <v>19</v>
      </c>
      <c r="AD29" s="139">
        <v>29906429.550000001</v>
      </c>
      <c r="AE29" s="139">
        <v>22429822.120000001</v>
      </c>
      <c r="AF29" s="183">
        <f t="shared" si="3"/>
        <v>0.3861093912782258</v>
      </c>
      <c r="AG29" s="142">
        <v>2</v>
      </c>
      <c r="AH29" s="141">
        <v>1522226.26</v>
      </c>
      <c r="AI29" s="146">
        <v>10</v>
      </c>
      <c r="AJ29" s="145">
        <v>41894735.060000002</v>
      </c>
      <c r="AK29" s="145">
        <v>31421051.109999999</v>
      </c>
      <c r="AL29" s="139">
        <v>38740314.689999998</v>
      </c>
      <c r="AM29" s="139">
        <v>29055235.890000001</v>
      </c>
      <c r="AN29" s="183">
        <f t="shared" si="4"/>
        <v>0.54088538468742564</v>
      </c>
      <c r="AO29" s="140">
        <v>5</v>
      </c>
      <c r="AP29" s="139">
        <v>23549990.039999999</v>
      </c>
      <c r="AQ29" s="139">
        <v>17662492.399999999</v>
      </c>
      <c r="AR29" s="183">
        <f t="shared" si="5"/>
        <v>0.30404406195498784</v>
      </c>
    </row>
    <row r="30" spans="1:44" s="69" customFormat="1" x14ac:dyDescent="0.25">
      <c r="A30" s="157" t="s">
        <v>35</v>
      </c>
      <c r="B30" s="165">
        <v>9445332</v>
      </c>
      <c r="C30" s="70">
        <v>34</v>
      </c>
      <c r="D30" s="115">
        <v>17356707.68</v>
      </c>
      <c r="E30" s="115">
        <v>13017530.75</v>
      </c>
      <c r="F30" s="197">
        <f t="shared" si="0"/>
        <v>1.8375963576505303</v>
      </c>
      <c r="G30" s="111">
        <v>12</v>
      </c>
      <c r="H30" s="115">
        <v>8876041.6500000004</v>
      </c>
      <c r="I30" s="115">
        <v>6657031.2300000004</v>
      </c>
      <c r="J30" s="197">
        <f t="shared" si="1"/>
        <v>0.93972786239806083</v>
      </c>
      <c r="K30" s="111">
        <v>22</v>
      </c>
      <c r="L30" s="115">
        <v>8480666.0299999993</v>
      </c>
      <c r="M30" s="112">
        <v>6360499.5199999996</v>
      </c>
      <c r="N30" s="111">
        <v>12</v>
      </c>
      <c r="O30" s="115">
        <v>8485207.1199999992</v>
      </c>
      <c r="P30" s="115">
        <v>6363905.3300000001</v>
      </c>
      <c r="Q30" s="197">
        <f t="shared" si="8"/>
        <v>0.89834927136494502</v>
      </c>
      <c r="R30" s="116">
        <v>0</v>
      </c>
      <c r="S30" s="115">
        <v>0</v>
      </c>
      <c r="T30" s="112">
        <v>0</v>
      </c>
      <c r="U30" s="111">
        <v>1</v>
      </c>
      <c r="V30" s="115">
        <v>2555.29</v>
      </c>
      <c r="W30" s="112">
        <v>1916.47</v>
      </c>
      <c r="X30" s="73">
        <v>12</v>
      </c>
      <c r="Y30" s="92">
        <v>8482651.8300000001</v>
      </c>
      <c r="Z30" s="92">
        <v>6361988.8600000003</v>
      </c>
      <c r="AA30" s="183">
        <f t="shared" si="2"/>
        <v>0.89807873667119376</v>
      </c>
      <c r="AB30" s="73">
        <v>8</v>
      </c>
      <c r="AC30" s="95">
        <v>15</v>
      </c>
      <c r="AD30" s="92">
        <v>5704355.6900000004</v>
      </c>
      <c r="AE30" s="92">
        <v>4278266.71</v>
      </c>
      <c r="AF30" s="183">
        <f t="shared" si="3"/>
        <v>0.60393384689918794</v>
      </c>
      <c r="AG30" s="95">
        <v>0</v>
      </c>
      <c r="AH30" s="72">
        <v>0</v>
      </c>
      <c r="AI30" s="111">
        <v>11</v>
      </c>
      <c r="AJ30" s="115">
        <v>5625993.9800000004</v>
      </c>
      <c r="AK30" s="115">
        <v>4219495.42</v>
      </c>
      <c r="AL30" s="92">
        <v>3819036.69</v>
      </c>
      <c r="AM30" s="92">
        <v>2864277.48</v>
      </c>
      <c r="AN30" s="183">
        <f t="shared" si="4"/>
        <v>0.59563750432488771</v>
      </c>
      <c r="AO30" s="73">
        <v>8</v>
      </c>
      <c r="AP30" s="92">
        <v>3575139.03</v>
      </c>
      <c r="AQ30" s="92">
        <v>2681354.2200000002</v>
      </c>
      <c r="AR30" s="183">
        <f t="shared" si="5"/>
        <v>0.37850856168952024</v>
      </c>
    </row>
    <row r="31" spans="1:44" s="69" customFormat="1" ht="39" customHeight="1" x14ac:dyDescent="0.25">
      <c r="A31" s="157" t="s">
        <v>36</v>
      </c>
      <c r="B31" s="165">
        <v>543960078</v>
      </c>
      <c r="C31" s="254">
        <v>1493</v>
      </c>
      <c r="D31" s="232">
        <v>980749581.25</v>
      </c>
      <c r="E31" s="232">
        <v>735562183.23000002</v>
      </c>
      <c r="F31" s="183">
        <f t="shared" si="0"/>
        <v>1.8029808085474979</v>
      </c>
      <c r="G31" s="180">
        <v>923</v>
      </c>
      <c r="H31" s="232">
        <v>474914268.49000001</v>
      </c>
      <c r="I31" s="232">
        <v>356185699.51999998</v>
      </c>
      <c r="J31" s="183">
        <f t="shared" si="1"/>
        <v>0.87306824102999703</v>
      </c>
      <c r="K31" s="180">
        <v>475</v>
      </c>
      <c r="L31" s="232">
        <v>437055007.88999999</v>
      </c>
      <c r="M31" s="232">
        <v>327791255.20999998</v>
      </c>
      <c r="N31" s="121">
        <v>827</v>
      </c>
      <c r="O31" s="232">
        <v>447344928.31999999</v>
      </c>
      <c r="P31" s="232">
        <v>335508694.39999998</v>
      </c>
      <c r="Q31" s="183">
        <f t="shared" si="8"/>
        <v>0.82238558749526469</v>
      </c>
      <c r="R31" s="180">
        <v>43</v>
      </c>
      <c r="S31" s="232">
        <v>42923079.189999998</v>
      </c>
      <c r="T31" s="181">
        <v>32192309.289999999</v>
      </c>
      <c r="U31" s="121">
        <v>115</v>
      </c>
      <c r="V31" s="232">
        <v>3708972.22</v>
      </c>
      <c r="W31" s="232">
        <v>2781729.21</v>
      </c>
      <c r="X31" s="94">
        <v>784</v>
      </c>
      <c r="Y31" s="98">
        <v>400712876.91000003</v>
      </c>
      <c r="Z31" s="98">
        <v>300534655.89999998</v>
      </c>
      <c r="AA31" s="183">
        <f t="shared" si="2"/>
        <v>0.73665861359406604</v>
      </c>
      <c r="AB31" s="116">
        <v>622</v>
      </c>
      <c r="AC31" s="95">
        <v>757</v>
      </c>
      <c r="AD31" s="98">
        <v>249052514.13999999</v>
      </c>
      <c r="AE31" s="98">
        <v>186789383.94</v>
      </c>
      <c r="AF31" s="183">
        <f t="shared" si="3"/>
        <v>0.45785072142739119</v>
      </c>
      <c r="AG31" s="94">
        <v>24</v>
      </c>
      <c r="AH31" s="72">
        <v>6562476.2999999998</v>
      </c>
      <c r="AI31" s="116">
        <v>660</v>
      </c>
      <c r="AJ31" s="214">
        <v>290590956.29000002</v>
      </c>
      <c r="AK31" s="214">
        <v>217943215.31</v>
      </c>
      <c r="AL31" s="98">
        <v>185263542.31</v>
      </c>
      <c r="AM31" s="98">
        <v>138947656.15000001</v>
      </c>
      <c r="AN31" s="183">
        <f t="shared" si="4"/>
        <v>0.53421375583007402</v>
      </c>
      <c r="AO31" s="116">
        <v>526</v>
      </c>
      <c r="AP31" s="214">
        <v>198943384.61000001</v>
      </c>
      <c r="AQ31" s="214">
        <v>149207536.72999999</v>
      </c>
      <c r="AR31" s="183">
        <f t="shared" si="5"/>
        <v>0.36573159071059624</v>
      </c>
    </row>
    <row r="32" spans="1:44" s="128" customFormat="1" ht="35.25" customHeight="1" outlineLevel="1" x14ac:dyDescent="0.25">
      <c r="A32" s="158" t="s">
        <v>37</v>
      </c>
      <c r="B32" s="166">
        <v>302949766</v>
      </c>
      <c r="C32" s="255">
        <v>1076</v>
      </c>
      <c r="D32" s="179">
        <v>597963577.52999997</v>
      </c>
      <c r="E32" s="179">
        <v>448472680.93000001</v>
      </c>
      <c r="F32" s="183">
        <f t="shared" si="0"/>
        <v>1.9738043881836171</v>
      </c>
      <c r="G32" s="180">
        <v>675</v>
      </c>
      <c r="H32" s="179">
        <v>312065078.69</v>
      </c>
      <c r="I32" s="179">
        <v>234048807.50999999</v>
      </c>
      <c r="J32" s="183">
        <f t="shared" si="1"/>
        <v>1.0300885285714332</v>
      </c>
      <c r="K32" s="180">
        <v>326</v>
      </c>
      <c r="L32" s="179">
        <v>235899836.31</v>
      </c>
      <c r="M32" s="181">
        <v>176924876.66</v>
      </c>
      <c r="N32" s="180">
        <v>592</v>
      </c>
      <c r="O32" s="179">
        <v>291019305.00999999</v>
      </c>
      <c r="P32" s="179">
        <v>218264477.28999999</v>
      </c>
      <c r="Q32" s="183">
        <f t="shared" si="8"/>
        <v>0.960619012361277</v>
      </c>
      <c r="R32" s="180">
        <v>30</v>
      </c>
      <c r="S32" s="179">
        <v>26507061.050000001</v>
      </c>
      <c r="T32" s="181">
        <v>19880295.699999999</v>
      </c>
      <c r="U32" s="180">
        <v>93</v>
      </c>
      <c r="V32" s="179">
        <v>3145485.84</v>
      </c>
      <c r="W32" s="181">
        <v>2359114.4300000002</v>
      </c>
      <c r="X32" s="73">
        <v>562</v>
      </c>
      <c r="Y32" s="71">
        <v>261366758.12</v>
      </c>
      <c r="Z32" s="71">
        <v>196025067.16</v>
      </c>
      <c r="AA32" s="183">
        <f t="shared" si="2"/>
        <v>0.86273959399592337</v>
      </c>
      <c r="AB32" s="111">
        <v>449</v>
      </c>
      <c r="AC32" s="74">
        <v>564</v>
      </c>
      <c r="AD32" s="71">
        <v>189074517.12</v>
      </c>
      <c r="AE32" s="71">
        <v>141805886.46000001</v>
      </c>
      <c r="AF32" s="183">
        <f t="shared" si="3"/>
        <v>0.62411177805629992</v>
      </c>
      <c r="AG32" s="74">
        <v>19</v>
      </c>
      <c r="AH32" s="72">
        <v>6208165.04</v>
      </c>
      <c r="AI32" s="111">
        <v>487</v>
      </c>
      <c r="AJ32" s="110">
        <v>205453607.00999999</v>
      </c>
      <c r="AK32" s="110">
        <v>154090203.63999999</v>
      </c>
      <c r="AL32" s="71">
        <v>119568743.27</v>
      </c>
      <c r="AM32" s="71">
        <v>89676557.010000005</v>
      </c>
      <c r="AN32" s="183">
        <f t="shared" si="4"/>
        <v>0.67817714376448801</v>
      </c>
      <c r="AO32" s="111">
        <v>395</v>
      </c>
      <c r="AP32" s="110">
        <v>159400539.69</v>
      </c>
      <c r="AQ32" s="110">
        <v>119550403.25</v>
      </c>
      <c r="AR32" s="183">
        <f t="shared" si="5"/>
        <v>0.52616162010833178</v>
      </c>
    </row>
    <row r="33" spans="1:44" s="128" customFormat="1" outlineLevel="1" x14ac:dyDescent="0.25">
      <c r="A33" s="158" t="s">
        <v>38</v>
      </c>
      <c r="B33" s="166">
        <v>29938067</v>
      </c>
      <c r="C33" s="178">
        <v>293</v>
      </c>
      <c r="D33" s="179">
        <v>60745023.759999998</v>
      </c>
      <c r="E33" s="179">
        <v>45558767.539999999</v>
      </c>
      <c r="F33" s="183">
        <f t="shared" si="0"/>
        <v>2.0290229078584132</v>
      </c>
      <c r="G33" s="180">
        <v>192</v>
      </c>
      <c r="H33" s="179">
        <v>35222017.700000003</v>
      </c>
      <c r="I33" s="179">
        <v>26416513.059999999</v>
      </c>
      <c r="J33" s="183">
        <f t="shared" si="1"/>
        <v>1.1764960543377767</v>
      </c>
      <c r="K33" s="180">
        <v>87</v>
      </c>
      <c r="L33" s="179">
        <v>22764187.210000001</v>
      </c>
      <c r="M33" s="181">
        <v>17073140.350000001</v>
      </c>
      <c r="N33" s="180">
        <v>180</v>
      </c>
      <c r="O33" s="179">
        <v>26854468.129999999</v>
      </c>
      <c r="P33" s="179">
        <v>20140850.850000001</v>
      </c>
      <c r="Q33" s="183">
        <f t="shared" si="8"/>
        <v>0.89700073588585394</v>
      </c>
      <c r="R33" s="180">
        <v>7</v>
      </c>
      <c r="S33" s="179">
        <v>418976.85</v>
      </c>
      <c r="T33" s="181">
        <v>314232.63</v>
      </c>
      <c r="U33" s="180">
        <v>17</v>
      </c>
      <c r="V33" s="179">
        <v>176371.51</v>
      </c>
      <c r="W33" s="181">
        <v>132278.63</v>
      </c>
      <c r="X33" s="73">
        <v>173</v>
      </c>
      <c r="Y33" s="71">
        <v>26259119.77</v>
      </c>
      <c r="Z33" s="71">
        <v>19694339.59</v>
      </c>
      <c r="AA33" s="183">
        <f t="shared" si="2"/>
        <v>0.87711473723403721</v>
      </c>
      <c r="AB33" s="111">
        <v>138</v>
      </c>
      <c r="AC33" s="74">
        <v>143</v>
      </c>
      <c r="AD33" s="71">
        <v>17662224.489999998</v>
      </c>
      <c r="AE33" s="71">
        <v>13246668.210000001</v>
      </c>
      <c r="AF33" s="183">
        <f t="shared" si="3"/>
        <v>0.58995874683559224</v>
      </c>
      <c r="AG33" s="74">
        <v>2</v>
      </c>
      <c r="AH33" s="72">
        <v>110201.5</v>
      </c>
      <c r="AI33" s="111">
        <v>127</v>
      </c>
      <c r="AJ33" s="110">
        <v>18039148.640000001</v>
      </c>
      <c r="AK33" s="110">
        <v>13529361.32</v>
      </c>
      <c r="AL33" s="71">
        <v>13307366.050000001</v>
      </c>
      <c r="AM33" s="71">
        <v>9980524.4499999993</v>
      </c>
      <c r="AN33" s="183">
        <f t="shared" si="4"/>
        <v>0.60254887665259083</v>
      </c>
      <c r="AO33" s="111">
        <v>102</v>
      </c>
      <c r="AP33" s="110">
        <v>11613996.34</v>
      </c>
      <c r="AQ33" s="110">
        <v>8710497.1600000001</v>
      </c>
      <c r="AR33" s="183">
        <f t="shared" si="5"/>
        <v>0.38793407536966229</v>
      </c>
    </row>
    <row r="34" spans="1:44" s="128" customFormat="1" outlineLevel="1" x14ac:dyDescent="0.25">
      <c r="A34" s="158" t="s">
        <v>39</v>
      </c>
      <c r="B34" s="166">
        <v>211072244</v>
      </c>
      <c r="C34" s="178">
        <v>124</v>
      </c>
      <c r="D34" s="179">
        <v>322040979.95999998</v>
      </c>
      <c r="E34" s="179">
        <v>241530734.75999999</v>
      </c>
      <c r="F34" s="183">
        <f t="shared" si="0"/>
        <v>1.5257381731346922</v>
      </c>
      <c r="G34" s="180">
        <v>56</v>
      </c>
      <c r="H34" s="179">
        <v>127627172.09999999</v>
      </c>
      <c r="I34" s="179">
        <v>95720378.950000003</v>
      </c>
      <c r="J34" s="183">
        <f t="shared" si="1"/>
        <v>0.60466108514011907</v>
      </c>
      <c r="K34" s="180">
        <v>62</v>
      </c>
      <c r="L34" s="179">
        <v>178390984.37</v>
      </c>
      <c r="M34" s="181">
        <v>133793238.2</v>
      </c>
      <c r="N34" s="180">
        <v>55</v>
      </c>
      <c r="O34" s="179">
        <v>129471155.18000001</v>
      </c>
      <c r="P34" s="179">
        <v>97103366.260000005</v>
      </c>
      <c r="Q34" s="183">
        <f t="shared" si="8"/>
        <v>0.61339735024563447</v>
      </c>
      <c r="R34" s="180">
        <v>6</v>
      </c>
      <c r="S34" s="179">
        <v>15997041.289999999</v>
      </c>
      <c r="T34" s="181">
        <v>11997780.960000001</v>
      </c>
      <c r="U34" s="180">
        <v>5</v>
      </c>
      <c r="V34" s="179">
        <v>387114.87</v>
      </c>
      <c r="W34" s="181">
        <v>290336.15000000002</v>
      </c>
      <c r="X34" s="73">
        <v>49</v>
      </c>
      <c r="Y34" s="71">
        <v>113086999.02</v>
      </c>
      <c r="Z34" s="71">
        <v>84815249.150000006</v>
      </c>
      <c r="AA34" s="183">
        <f t="shared" si="2"/>
        <v>0.53577389843829959</v>
      </c>
      <c r="AB34" s="111">
        <v>35</v>
      </c>
      <c r="AC34" s="74">
        <v>50</v>
      </c>
      <c r="AD34" s="71">
        <v>42315772.530000001</v>
      </c>
      <c r="AE34" s="71">
        <v>31736829.27</v>
      </c>
      <c r="AF34" s="183">
        <f t="shared" si="3"/>
        <v>0.20048004288995952</v>
      </c>
      <c r="AG34" s="74">
        <v>3</v>
      </c>
      <c r="AH34" s="72">
        <v>244109.76</v>
      </c>
      <c r="AI34" s="111">
        <v>46</v>
      </c>
      <c r="AJ34" s="110">
        <v>67098200.640000001</v>
      </c>
      <c r="AK34" s="110">
        <v>50323650.350000001</v>
      </c>
      <c r="AL34" s="71">
        <v>52387432.990000002</v>
      </c>
      <c r="AM34" s="71">
        <v>39290574.689999998</v>
      </c>
      <c r="AN34" s="183">
        <f t="shared" si="4"/>
        <v>0.31789210825844066</v>
      </c>
      <c r="AO34" s="111">
        <v>29</v>
      </c>
      <c r="AP34" s="110">
        <v>27928848.579999998</v>
      </c>
      <c r="AQ34" s="110">
        <v>20946636.32</v>
      </c>
      <c r="AR34" s="183">
        <f t="shared" si="5"/>
        <v>0.13231890679098479</v>
      </c>
    </row>
    <row r="35" spans="1:44" s="69" customFormat="1" x14ac:dyDescent="0.25">
      <c r="A35" s="157" t="s">
        <v>40</v>
      </c>
      <c r="B35" s="165">
        <v>0</v>
      </c>
      <c r="C35" s="178">
        <v>0</v>
      </c>
      <c r="D35" s="179">
        <v>0</v>
      </c>
      <c r="E35" s="179">
        <v>0</v>
      </c>
      <c r="F35" s="183">
        <v>0</v>
      </c>
      <c r="G35" s="180">
        <v>0</v>
      </c>
      <c r="H35" s="179">
        <v>0</v>
      </c>
      <c r="I35" s="179">
        <v>0</v>
      </c>
      <c r="J35" s="183">
        <v>0</v>
      </c>
      <c r="K35" s="180">
        <v>0</v>
      </c>
      <c r="L35" s="179">
        <v>0</v>
      </c>
      <c r="M35" s="181">
        <v>0</v>
      </c>
      <c r="N35" s="180">
        <v>0</v>
      </c>
      <c r="O35" s="179">
        <v>0</v>
      </c>
      <c r="P35" s="179">
        <v>0</v>
      </c>
      <c r="Q35" s="183">
        <v>0</v>
      </c>
      <c r="R35" s="180">
        <v>0</v>
      </c>
      <c r="S35" s="179">
        <v>0</v>
      </c>
      <c r="T35" s="181">
        <v>0</v>
      </c>
      <c r="U35" s="180">
        <v>0</v>
      </c>
      <c r="V35" s="179">
        <v>0</v>
      </c>
      <c r="W35" s="181">
        <v>0</v>
      </c>
      <c r="X35" s="73">
        <v>0</v>
      </c>
      <c r="Y35" s="71">
        <v>0</v>
      </c>
      <c r="Z35" s="71">
        <v>0</v>
      </c>
      <c r="AA35" s="183">
        <v>0</v>
      </c>
      <c r="AB35" s="111">
        <v>0</v>
      </c>
      <c r="AC35" s="74">
        <v>0</v>
      </c>
      <c r="AD35" s="71">
        <v>0</v>
      </c>
      <c r="AE35" s="71">
        <v>0</v>
      </c>
      <c r="AF35" s="183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3">
        <v>0</v>
      </c>
      <c r="AO35" s="111">
        <v>0</v>
      </c>
      <c r="AP35" s="112">
        <v>0</v>
      </c>
      <c r="AQ35" s="214">
        <v>0</v>
      </c>
      <c r="AR35" s="183">
        <v>0</v>
      </c>
    </row>
    <row r="36" spans="1:44" x14ac:dyDescent="0.2">
      <c r="A36" s="157" t="s">
        <v>41</v>
      </c>
      <c r="B36" s="165">
        <v>224127901</v>
      </c>
      <c r="C36" s="178">
        <v>967</v>
      </c>
      <c r="D36" s="179">
        <v>221662935.52000001</v>
      </c>
      <c r="E36" s="179">
        <v>166247198.41</v>
      </c>
      <c r="F36" s="183">
        <f t="shared" si="0"/>
        <v>0.9890019695495208</v>
      </c>
      <c r="G36" s="180">
        <v>901</v>
      </c>
      <c r="H36" s="179">
        <v>216048469.77000001</v>
      </c>
      <c r="I36" s="179">
        <v>162036349.34999999</v>
      </c>
      <c r="J36" s="183">
        <f t="shared" si="1"/>
        <v>0.96395169368047584</v>
      </c>
      <c r="K36" s="180">
        <v>55</v>
      </c>
      <c r="L36" s="179">
        <v>4388073.3499999996</v>
      </c>
      <c r="M36" s="181">
        <v>3291054.81</v>
      </c>
      <c r="N36" s="180">
        <v>912</v>
      </c>
      <c r="O36" s="179">
        <v>210198815.06</v>
      </c>
      <c r="P36" s="179">
        <v>157649107.99000001</v>
      </c>
      <c r="Q36" s="183">
        <f t="shared" si="8"/>
        <v>0.93785206626282558</v>
      </c>
      <c r="R36" s="180">
        <v>11</v>
      </c>
      <c r="S36" s="179">
        <v>1036620.93</v>
      </c>
      <c r="T36" s="181">
        <v>777465.66</v>
      </c>
      <c r="U36" s="180">
        <v>3</v>
      </c>
      <c r="V36" s="179">
        <v>4012.1</v>
      </c>
      <c r="W36" s="181">
        <v>3009.07</v>
      </c>
      <c r="X36" s="73">
        <v>901</v>
      </c>
      <c r="Y36" s="71">
        <v>209158182.03</v>
      </c>
      <c r="Z36" s="71">
        <v>156868633.25999999</v>
      </c>
      <c r="AA36" s="183">
        <f t="shared" si="2"/>
        <v>0.93320903420230572</v>
      </c>
      <c r="AB36" s="111">
        <v>0</v>
      </c>
      <c r="AC36" s="74">
        <v>0</v>
      </c>
      <c r="AD36" s="71">
        <v>0</v>
      </c>
      <c r="AE36" s="71">
        <v>0</v>
      </c>
      <c r="AF36" s="183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3">
        <f t="shared" si="4"/>
        <v>0.93783668910547646</v>
      </c>
      <c r="AO36" s="111">
        <v>912</v>
      </c>
      <c r="AP36" s="110">
        <v>210195368.61000001</v>
      </c>
      <c r="AQ36" s="110">
        <v>157646523.12</v>
      </c>
      <c r="AR36" s="183">
        <f t="shared" si="5"/>
        <v>0.93783668910547646</v>
      </c>
    </row>
    <row r="37" spans="1:44" x14ac:dyDescent="0.2">
      <c r="A37" s="157" t="s">
        <v>42</v>
      </c>
      <c r="B37" s="165">
        <v>8745556</v>
      </c>
      <c r="C37" s="178">
        <v>24</v>
      </c>
      <c r="D37" s="179">
        <v>12327574.619999999</v>
      </c>
      <c r="E37" s="179">
        <v>9245680.9199999999</v>
      </c>
      <c r="F37" s="183">
        <f t="shared" si="0"/>
        <v>1.4095815772033247</v>
      </c>
      <c r="G37" s="180">
        <v>11</v>
      </c>
      <c r="H37" s="179">
        <v>7747782.1900000004</v>
      </c>
      <c r="I37" s="179">
        <v>5810836.6200000001</v>
      </c>
      <c r="J37" s="183">
        <f t="shared" si="1"/>
        <v>0.88591076313501393</v>
      </c>
      <c r="K37" s="180">
        <v>12</v>
      </c>
      <c r="L37" s="179">
        <v>4504822.43</v>
      </c>
      <c r="M37" s="181">
        <v>3378616.8</v>
      </c>
      <c r="N37" s="180">
        <v>12</v>
      </c>
      <c r="O37" s="179">
        <v>7583029.4100000001</v>
      </c>
      <c r="P37" s="179">
        <v>5687272.0300000003</v>
      </c>
      <c r="Q37" s="183">
        <f t="shared" si="8"/>
        <v>0.86707230620900488</v>
      </c>
      <c r="R37" s="180">
        <v>1</v>
      </c>
      <c r="S37" s="179">
        <v>74970</v>
      </c>
      <c r="T37" s="181">
        <v>56227.5</v>
      </c>
      <c r="U37" s="180">
        <v>1</v>
      </c>
      <c r="V37" s="179">
        <v>47919.14</v>
      </c>
      <c r="W37" s="181">
        <v>35939.360000000001</v>
      </c>
      <c r="X37" s="73">
        <v>11</v>
      </c>
      <c r="Y37" s="71">
        <v>7460140.2699999996</v>
      </c>
      <c r="Z37" s="71">
        <v>5595105.1699999999</v>
      </c>
      <c r="AA37" s="183">
        <f t="shared" si="2"/>
        <v>0.85302069645429057</v>
      </c>
      <c r="AB37" s="73">
        <v>8</v>
      </c>
      <c r="AC37" s="74">
        <v>20</v>
      </c>
      <c r="AD37" s="71">
        <v>4715698.93</v>
      </c>
      <c r="AE37" s="71">
        <v>3536774.13</v>
      </c>
      <c r="AF37" s="183">
        <f t="shared" si="3"/>
        <v>0.53921087807338952</v>
      </c>
      <c r="AG37" s="74">
        <v>0</v>
      </c>
      <c r="AH37" s="72">
        <v>0</v>
      </c>
      <c r="AI37" s="111">
        <v>11</v>
      </c>
      <c r="AJ37" s="110">
        <v>6295114.8399999999</v>
      </c>
      <c r="AK37" s="110">
        <v>4721336.0199999996</v>
      </c>
      <c r="AL37" s="71">
        <v>5175613.95</v>
      </c>
      <c r="AM37" s="71">
        <v>3881710.38</v>
      </c>
      <c r="AN37" s="183">
        <f t="shared" si="4"/>
        <v>0.7198072758324342</v>
      </c>
      <c r="AO37" s="111">
        <v>8</v>
      </c>
      <c r="AP37" s="110">
        <v>4114135.6</v>
      </c>
      <c r="AQ37" s="110">
        <v>3085601.63</v>
      </c>
      <c r="AR37" s="183">
        <f t="shared" si="5"/>
        <v>0.47042584828225903</v>
      </c>
    </row>
    <row r="38" spans="1:44" x14ac:dyDescent="0.2">
      <c r="A38" s="159" t="s">
        <v>43</v>
      </c>
      <c r="B38" s="167">
        <v>0</v>
      </c>
      <c r="C38" s="119">
        <v>0</v>
      </c>
      <c r="D38" s="120">
        <v>0</v>
      </c>
      <c r="E38" s="120">
        <v>0</v>
      </c>
      <c r="F38" s="183">
        <v>0</v>
      </c>
      <c r="G38" s="121">
        <v>0</v>
      </c>
      <c r="H38" s="120">
        <v>0</v>
      </c>
      <c r="I38" s="120">
        <v>0</v>
      </c>
      <c r="J38" s="183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3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3">
        <v>0</v>
      </c>
      <c r="AB38" s="94">
        <v>0</v>
      </c>
      <c r="AC38" s="95">
        <v>0</v>
      </c>
      <c r="AD38" s="92">
        <v>0</v>
      </c>
      <c r="AE38" s="92">
        <v>0</v>
      </c>
      <c r="AF38" s="183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3">
        <v>0</v>
      </c>
      <c r="AO38" s="94">
        <v>0</v>
      </c>
      <c r="AP38" s="92">
        <v>0</v>
      </c>
      <c r="AQ38" s="92">
        <v>0</v>
      </c>
      <c r="AR38" s="183">
        <v>0</v>
      </c>
    </row>
    <row r="39" spans="1:44" ht="13.5" thickBot="1" x14ac:dyDescent="0.25">
      <c r="A39" s="159" t="s">
        <v>214</v>
      </c>
      <c r="B39" s="167">
        <v>63789711</v>
      </c>
      <c r="C39" s="119">
        <v>754</v>
      </c>
      <c r="D39" s="120">
        <v>64325083.57</v>
      </c>
      <c r="E39" s="120">
        <v>48243811.469999999</v>
      </c>
      <c r="F39" s="183">
        <f t="shared" si="0"/>
        <v>1.0083927730915727</v>
      </c>
      <c r="G39" s="121">
        <v>711</v>
      </c>
      <c r="H39" s="120">
        <v>59455981.579999998</v>
      </c>
      <c r="I39" s="120">
        <v>44591985.039999999</v>
      </c>
      <c r="J39" s="183">
        <f t="shared" si="1"/>
        <v>0.93206225028986256</v>
      </c>
      <c r="K39" s="121">
        <v>42</v>
      </c>
      <c r="L39" s="120">
        <v>4857516.99</v>
      </c>
      <c r="M39" s="122">
        <v>3643137.68</v>
      </c>
      <c r="N39" s="121">
        <v>712</v>
      </c>
      <c r="O39" s="120">
        <v>58161211.159999996</v>
      </c>
      <c r="P39" s="120">
        <v>43620907.409999996</v>
      </c>
      <c r="Q39" s="183">
        <f t="shared" si="8"/>
        <v>0.91176476971341036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43612218.659999996</v>
      </c>
      <c r="AA39" s="183">
        <f t="shared" si="2"/>
        <v>0.91158315735275863</v>
      </c>
      <c r="AB39" s="94">
        <v>0</v>
      </c>
      <c r="AC39" s="95">
        <v>0</v>
      </c>
      <c r="AD39" s="92">
        <v>0</v>
      </c>
      <c r="AE39" s="92">
        <v>0</v>
      </c>
      <c r="AF39" s="183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3">
        <f t="shared" si="4"/>
        <v>0.91176476971341036</v>
      </c>
      <c r="AO39" s="94">
        <v>712</v>
      </c>
      <c r="AP39" s="92">
        <v>58161211.159999996</v>
      </c>
      <c r="AQ39" s="92">
        <v>43620904.719999999</v>
      </c>
      <c r="AR39" s="183">
        <f t="shared" si="5"/>
        <v>0.91176476971341036</v>
      </c>
    </row>
    <row r="40" spans="1:44" s="77" customFormat="1" ht="26.25" thickBot="1" x14ac:dyDescent="0.25">
      <c r="A40" s="155" t="s">
        <v>177</v>
      </c>
      <c r="B40" s="129">
        <f>B41+B44</f>
        <v>137060573</v>
      </c>
      <c r="C40" s="136">
        <v>66</v>
      </c>
      <c r="D40" s="137">
        <v>130078202.22</v>
      </c>
      <c r="E40" s="137">
        <v>103353413.16</v>
      </c>
      <c r="F40" s="184">
        <f t="shared" si="0"/>
        <v>0.94905631410135716</v>
      </c>
      <c r="G40" s="230">
        <v>66</v>
      </c>
      <c r="H40" s="231">
        <v>130078202.22</v>
      </c>
      <c r="I40" s="231">
        <v>103353413.16</v>
      </c>
      <c r="J40" s="184">
        <f t="shared" si="1"/>
        <v>0.94905631410135716</v>
      </c>
      <c r="K40" s="230">
        <v>5</v>
      </c>
      <c r="L40" s="231">
        <v>1609500</v>
      </c>
      <c r="M40" s="231">
        <v>1448550</v>
      </c>
      <c r="N40" s="230">
        <v>60</v>
      </c>
      <c r="O40" s="231">
        <v>122614069.83</v>
      </c>
      <c r="P40" s="231">
        <v>96764312.790000007</v>
      </c>
      <c r="Q40" s="229">
        <f t="shared" ref="Q40" si="9">O40/B40</f>
        <v>0.89459767419767022</v>
      </c>
      <c r="R40" s="230">
        <v>1</v>
      </c>
      <c r="S40" s="231">
        <v>960000</v>
      </c>
      <c r="T40" s="231">
        <v>672000</v>
      </c>
      <c r="U40" s="230">
        <v>7</v>
      </c>
      <c r="V40" s="231">
        <v>1328477.43</v>
      </c>
      <c r="W40" s="231">
        <v>1125251.96</v>
      </c>
      <c r="X40" s="136">
        <v>59</v>
      </c>
      <c r="Y40" s="137">
        <v>120325592.40000001</v>
      </c>
      <c r="Z40" s="137">
        <v>94967060.829999998</v>
      </c>
      <c r="AA40" s="184">
        <f t="shared" si="2"/>
        <v>0.87790084169573701</v>
      </c>
      <c r="AB40" s="136">
        <v>58</v>
      </c>
      <c r="AC40" s="136">
        <v>149</v>
      </c>
      <c r="AD40" s="137">
        <v>73332802.659999996</v>
      </c>
      <c r="AE40" s="137">
        <v>60188302.950000003</v>
      </c>
      <c r="AF40" s="184">
        <f t="shared" si="3"/>
        <v>0.53503937022063952</v>
      </c>
      <c r="AG40" s="136">
        <v>1</v>
      </c>
      <c r="AH40" s="137">
        <v>139922.82999999999</v>
      </c>
      <c r="AI40" s="136">
        <v>58</v>
      </c>
      <c r="AJ40" s="137">
        <v>80281055.549999997</v>
      </c>
      <c r="AK40" s="137">
        <v>65699147.18</v>
      </c>
      <c r="AL40" s="137">
        <v>7150000</v>
      </c>
      <c r="AM40" s="137">
        <v>5720000</v>
      </c>
      <c r="AN40" s="184">
        <f t="shared" si="4"/>
        <v>0.58573413048550438</v>
      </c>
      <c r="AO40" s="136">
        <v>57</v>
      </c>
      <c r="AP40" s="137">
        <v>77051347.189999998</v>
      </c>
      <c r="AQ40" s="137">
        <v>63115380.490000002</v>
      </c>
      <c r="AR40" s="184">
        <f t="shared" si="5"/>
        <v>0.56217003550685574</v>
      </c>
    </row>
    <row r="41" spans="1:44" s="76" customFormat="1" x14ac:dyDescent="0.2">
      <c r="A41" s="160" t="s">
        <v>45</v>
      </c>
      <c r="B41" s="164">
        <v>95637611</v>
      </c>
      <c r="C41" s="138">
        <v>62</v>
      </c>
      <c r="D41" s="143">
        <v>87262514.040000007</v>
      </c>
      <c r="E41" s="143">
        <v>69100862.620000005</v>
      </c>
      <c r="F41" s="183">
        <f t="shared" si="0"/>
        <v>0.91242883555508314</v>
      </c>
      <c r="G41" s="146">
        <v>62</v>
      </c>
      <c r="H41" s="237">
        <v>87262514.040000007</v>
      </c>
      <c r="I41" s="237">
        <v>69100862.620000005</v>
      </c>
      <c r="J41" s="183">
        <f t="shared" si="1"/>
        <v>0.91242883555508314</v>
      </c>
      <c r="K41" s="146">
        <v>5</v>
      </c>
      <c r="L41" s="145">
        <v>1609500</v>
      </c>
      <c r="M41" s="147">
        <v>1448550</v>
      </c>
      <c r="N41" s="146">
        <v>56</v>
      </c>
      <c r="O41" s="237">
        <v>81080229.590000004</v>
      </c>
      <c r="P41" s="237">
        <v>63537240.609999999</v>
      </c>
      <c r="Q41" s="197">
        <f t="shared" si="8"/>
        <v>0.84778601997910641</v>
      </c>
      <c r="R41" s="146">
        <v>1</v>
      </c>
      <c r="S41" s="145">
        <v>960000</v>
      </c>
      <c r="T41" s="147">
        <v>672000</v>
      </c>
      <c r="U41" s="146">
        <v>6</v>
      </c>
      <c r="V41" s="145">
        <v>624700.06999999995</v>
      </c>
      <c r="W41" s="147">
        <v>562230.06999999995</v>
      </c>
      <c r="X41" s="146">
        <v>55</v>
      </c>
      <c r="Y41" s="144">
        <v>79495529.519999996</v>
      </c>
      <c r="Z41" s="144">
        <v>62303010.539999999</v>
      </c>
      <c r="AA41" s="183">
        <f t="shared" si="2"/>
        <v>0.83121617832967409</v>
      </c>
      <c r="AB41" s="140">
        <v>55</v>
      </c>
      <c r="AC41" s="140">
        <v>143</v>
      </c>
      <c r="AD41" s="144">
        <v>42367710</v>
      </c>
      <c r="AE41" s="144">
        <v>35416228.850000001</v>
      </c>
      <c r="AF41" s="183">
        <f t="shared" si="3"/>
        <v>0.44300259654122898</v>
      </c>
      <c r="AG41" s="142">
        <v>1</v>
      </c>
      <c r="AH41" s="141">
        <v>139922.82999999999</v>
      </c>
      <c r="AI41" s="140">
        <v>54</v>
      </c>
      <c r="AJ41" s="144">
        <v>41890129.119999997</v>
      </c>
      <c r="AK41" s="144">
        <v>34986406.060000002</v>
      </c>
      <c r="AL41" s="144">
        <v>0</v>
      </c>
      <c r="AM41" s="144">
        <v>0</v>
      </c>
      <c r="AN41" s="183">
        <f t="shared" si="4"/>
        <v>0.43800894524644701</v>
      </c>
      <c r="AO41" s="140">
        <v>54</v>
      </c>
      <c r="AP41" s="144">
        <v>41890129.119999997</v>
      </c>
      <c r="AQ41" s="144">
        <v>34986406.060000002</v>
      </c>
      <c r="AR41" s="183">
        <f t="shared" si="5"/>
        <v>0.43800894524644701</v>
      </c>
    </row>
    <row r="42" spans="1:44" s="126" customFormat="1" ht="37.5" customHeight="1" outlineLevel="1" x14ac:dyDescent="0.2">
      <c r="A42" s="161" t="s">
        <v>46</v>
      </c>
      <c r="B42" s="166">
        <v>41185695</v>
      </c>
      <c r="C42" s="178">
        <v>58</v>
      </c>
      <c r="D42" s="179">
        <v>40085514.039999999</v>
      </c>
      <c r="E42" s="179">
        <v>36076962.619999997</v>
      </c>
      <c r="F42" s="183">
        <f t="shared" si="0"/>
        <v>0.97328730375923</v>
      </c>
      <c r="G42" s="111">
        <v>58</v>
      </c>
      <c r="H42" s="110">
        <v>40085514.039999999</v>
      </c>
      <c r="I42" s="110">
        <v>36076962.619999997</v>
      </c>
      <c r="J42" s="183">
        <f t="shared" si="1"/>
        <v>0.97328730375923</v>
      </c>
      <c r="K42" s="111">
        <v>5</v>
      </c>
      <c r="L42" s="110">
        <v>1609500</v>
      </c>
      <c r="M42" s="112">
        <v>1448550</v>
      </c>
      <c r="N42" s="111">
        <v>52</v>
      </c>
      <c r="O42" s="110">
        <v>33905399.590000004</v>
      </c>
      <c r="P42" s="110">
        <v>30514859.609999999</v>
      </c>
      <c r="Q42" s="197">
        <f t="shared" si="8"/>
        <v>0.8232324254817116</v>
      </c>
      <c r="R42" s="111">
        <v>0</v>
      </c>
      <c r="S42" s="110">
        <v>0</v>
      </c>
      <c r="T42" s="112">
        <v>0</v>
      </c>
      <c r="U42" s="111">
        <v>6</v>
      </c>
      <c r="V42" s="110">
        <v>624700.06999999995</v>
      </c>
      <c r="W42" s="112">
        <v>562230.06999999995</v>
      </c>
      <c r="X42" s="111">
        <v>52</v>
      </c>
      <c r="Y42" s="179">
        <v>33280699.52</v>
      </c>
      <c r="Z42" s="179">
        <v>29952629.539999999</v>
      </c>
      <c r="AA42" s="183">
        <f t="shared" si="2"/>
        <v>0.80806453599969597</v>
      </c>
      <c r="AB42" s="180">
        <v>52</v>
      </c>
      <c r="AC42" s="182">
        <v>139</v>
      </c>
      <c r="AD42" s="179">
        <v>28794160</v>
      </c>
      <c r="AE42" s="179">
        <v>25914743.850000001</v>
      </c>
      <c r="AF42" s="183">
        <f t="shared" si="3"/>
        <v>0.69913012272829189</v>
      </c>
      <c r="AG42" s="182">
        <v>1</v>
      </c>
      <c r="AH42" s="181">
        <v>139922.82999999999</v>
      </c>
      <c r="AI42" s="111">
        <v>51</v>
      </c>
      <c r="AJ42" s="110">
        <v>28316579.120000001</v>
      </c>
      <c r="AK42" s="110">
        <v>25484921.059999999</v>
      </c>
      <c r="AL42" s="179">
        <v>0</v>
      </c>
      <c r="AM42" s="179">
        <v>0</v>
      </c>
      <c r="AN42" s="183">
        <f t="shared" si="4"/>
        <v>0.68753432763487421</v>
      </c>
      <c r="AO42" s="180">
        <v>51</v>
      </c>
      <c r="AP42" s="179">
        <v>28316579.120000001</v>
      </c>
      <c r="AQ42" s="179">
        <v>25484921.059999999</v>
      </c>
      <c r="AR42" s="183">
        <f t="shared" si="5"/>
        <v>0.68753432763487421</v>
      </c>
    </row>
    <row r="43" spans="1:44" s="126" customFormat="1" outlineLevel="1" x14ac:dyDescent="0.2">
      <c r="A43" s="161" t="s">
        <v>47</v>
      </c>
      <c r="B43" s="166">
        <v>54451917</v>
      </c>
      <c r="C43" s="119">
        <v>4</v>
      </c>
      <c r="D43" s="120">
        <v>47177000</v>
      </c>
      <c r="E43" s="120">
        <v>33023900</v>
      </c>
      <c r="F43" s="183">
        <f t="shared" si="0"/>
        <v>0.8663974126016537</v>
      </c>
      <c r="G43" s="116">
        <v>4</v>
      </c>
      <c r="H43" s="115">
        <v>47177000</v>
      </c>
      <c r="I43" s="115">
        <v>33023900</v>
      </c>
      <c r="J43" s="183">
        <f t="shared" si="1"/>
        <v>0.8663974126016537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197">
        <f t="shared" si="8"/>
        <v>0.86635756092847938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79">
        <v>32350381</v>
      </c>
      <c r="AA43" s="183">
        <f t="shared" si="2"/>
        <v>0.84872732763476444</v>
      </c>
      <c r="AB43" s="121">
        <v>3</v>
      </c>
      <c r="AC43" s="123">
        <v>4</v>
      </c>
      <c r="AD43" s="120">
        <v>13573550</v>
      </c>
      <c r="AE43" s="120">
        <v>9501485</v>
      </c>
      <c r="AF43" s="183">
        <f t="shared" si="3"/>
        <v>0.24927588867073311</v>
      </c>
      <c r="AG43" s="123">
        <v>0</v>
      </c>
      <c r="AH43" s="122">
        <v>0</v>
      </c>
      <c r="AI43" s="121">
        <v>3</v>
      </c>
      <c r="AJ43" s="120">
        <v>13573550</v>
      </c>
      <c r="AK43" s="120">
        <v>9501485</v>
      </c>
      <c r="AL43" s="120">
        <v>0</v>
      </c>
      <c r="AM43" s="120">
        <v>0</v>
      </c>
      <c r="AN43" s="183">
        <f t="shared" si="4"/>
        <v>0.24927588867073311</v>
      </c>
      <c r="AO43" s="121">
        <v>3</v>
      </c>
      <c r="AP43" s="120">
        <v>13573550</v>
      </c>
      <c r="AQ43" s="120">
        <v>9501485</v>
      </c>
      <c r="AR43" s="183">
        <f t="shared" si="5"/>
        <v>0.24927588867073311</v>
      </c>
    </row>
    <row r="44" spans="1:44" s="76" customFormat="1" ht="13.5" thickBot="1" x14ac:dyDescent="0.25">
      <c r="A44" s="162" t="s">
        <v>48</v>
      </c>
      <c r="B44" s="167">
        <v>41422962</v>
      </c>
      <c r="C44" s="119">
        <v>4</v>
      </c>
      <c r="D44" s="120">
        <v>42815688.18</v>
      </c>
      <c r="E44" s="120">
        <v>34252550.539999999</v>
      </c>
      <c r="F44" s="183">
        <f t="shared" si="0"/>
        <v>1.0336220809125141</v>
      </c>
      <c r="G44" s="116">
        <v>4</v>
      </c>
      <c r="H44" s="115">
        <v>42815688.18</v>
      </c>
      <c r="I44" s="115">
        <v>34252550.539999999</v>
      </c>
      <c r="J44" s="183">
        <f t="shared" si="1"/>
        <v>1.0336220809125141</v>
      </c>
      <c r="K44" s="116">
        <v>0</v>
      </c>
      <c r="L44" s="115">
        <v>0</v>
      </c>
      <c r="M44" s="117">
        <v>0</v>
      </c>
      <c r="N44" s="116">
        <v>4</v>
      </c>
      <c r="O44" s="115">
        <v>41533840.240000002</v>
      </c>
      <c r="P44" s="115">
        <v>33227072.18</v>
      </c>
      <c r="Q44" s="197">
        <f t="shared" si="8"/>
        <v>1.0026767337400933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40830062.880000003</v>
      </c>
      <c r="Z44" s="120">
        <v>32664050.289999999</v>
      </c>
      <c r="AA44" s="183">
        <f t="shared" si="2"/>
        <v>0.98568670391074409</v>
      </c>
      <c r="AB44" s="121">
        <v>3</v>
      </c>
      <c r="AC44" s="123">
        <v>6</v>
      </c>
      <c r="AD44" s="120">
        <v>30965092.66</v>
      </c>
      <c r="AE44" s="120">
        <v>24772074.100000001</v>
      </c>
      <c r="AF44" s="183">
        <f t="shared" si="3"/>
        <v>0.74753448727302507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3">
        <f t="shared" si="4"/>
        <v>0.92680302364664313</v>
      </c>
      <c r="AO44" s="121">
        <v>3</v>
      </c>
      <c r="AP44" s="120">
        <v>35161218.07</v>
      </c>
      <c r="AQ44" s="120">
        <v>28128974.43</v>
      </c>
      <c r="AR44" s="183">
        <f t="shared" si="5"/>
        <v>0.84883398898417739</v>
      </c>
    </row>
    <row r="45" spans="1:44" s="77" customFormat="1" ht="26.25" thickBot="1" x14ac:dyDescent="0.25">
      <c r="A45" s="155" t="s">
        <v>178</v>
      </c>
      <c r="B45" s="129">
        <f>SUM(B46:B48)</f>
        <v>427825117</v>
      </c>
      <c r="C45" s="136">
        <v>4504</v>
      </c>
      <c r="D45" s="137">
        <v>617293260.79000008</v>
      </c>
      <c r="E45" s="231">
        <v>524699269.96999991</v>
      </c>
      <c r="F45" s="229">
        <f>D45/B45</f>
        <v>1.4428635352655093</v>
      </c>
      <c r="G45" s="230">
        <v>4442</v>
      </c>
      <c r="H45" s="231">
        <v>609277411.13000011</v>
      </c>
      <c r="I45" s="231">
        <v>517885797.72000003</v>
      </c>
      <c r="J45" s="229">
        <f t="shared" si="1"/>
        <v>1.4241272588257134</v>
      </c>
      <c r="K45" s="230">
        <v>1198</v>
      </c>
      <c r="L45" s="231">
        <v>170100044.30000001</v>
      </c>
      <c r="M45" s="231">
        <v>144585036.86000001</v>
      </c>
      <c r="N45" s="230">
        <v>3076</v>
      </c>
      <c r="O45" s="231">
        <v>416911334.85000002</v>
      </c>
      <c r="P45" s="231">
        <v>354374633.82999998</v>
      </c>
      <c r="Q45" s="229">
        <f>O45/B45</f>
        <v>0.97449008551314209</v>
      </c>
      <c r="R45" s="230">
        <v>265</v>
      </c>
      <c r="S45" s="231">
        <v>37808626.159999996</v>
      </c>
      <c r="T45" s="231">
        <v>32137332.170000002</v>
      </c>
      <c r="U45" s="230">
        <v>377</v>
      </c>
      <c r="V45" s="231">
        <v>6090023.1900000004</v>
      </c>
      <c r="W45" s="231">
        <v>5176762.2699999996</v>
      </c>
      <c r="X45" s="230">
        <v>2811</v>
      </c>
      <c r="Y45" s="231">
        <v>373012685.5</v>
      </c>
      <c r="Z45" s="231">
        <v>317060539.38999999</v>
      </c>
      <c r="AA45" s="184">
        <f t="shared" si="2"/>
        <v>0.87188122127013878</v>
      </c>
      <c r="AB45" s="136">
        <v>2360</v>
      </c>
      <c r="AC45" s="136">
        <v>2529</v>
      </c>
      <c r="AD45" s="137">
        <v>310825272.05000001</v>
      </c>
      <c r="AE45" s="137">
        <v>264201479.63999999</v>
      </c>
      <c r="AF45" s="184">
        <f t="shared" si="3"/>
        <v>0.72652413263992632</v>
      </c>
      <c r="AG45" s="136">
        <v>49</v>
      </c>
      <c r="AH45" s="137">
        <v>7454336.0499999998</v>
      </c>
      <c r="AI45" s="136">
        <v>2433</v>
      </c>
      <c r="AJ45" s="137">
        <v>332141976.14999998</v>
      </c>
      <c r="AK45" s="137">
        <v>282320677.38999999</v>
      </c>
      <c r="AL45" s="137">
        <v>178062776.80000001</v>
      </c>
      <c r="AM45" s="137">
        <v>151353359.46000001</v>
      </c>
      <c r="AN45" s="184">
        <f t="shared" si="4"/>
        <v>0.77634987510562636</v>
      </c>
      <c r="AO45" s="136">
        <v>2077</v>
      </c>
      <c r="AP45" s="137">
        <v>271005775.5</v>
      </c>
      <c r="AQ45" s="137">
        <v>230354907.00999999</v>
      </c>
      <c r="AR45" s="184">
        <f t="shared" si="5"/>
        <v>0.63344989513553973</v>
      </c>
    </row>
    <row r="46" spans="1:44" s="114" customFormat="1" x14ac:dyDescent="0.2">
      <c r="A46" s="156" t="s">
        <v>50</v>
      </c>
      <c r="B46" s="164">
        <v>109936</v>
      </c>
      <c r="C46" s="196">
        <v>5</v>
      </c>
      <c r="D46" s="145">
        <v>99811</v>
      </c>
      <c r="E46" s="145">
        <v>84839.35</v>
      </c>
      <c r="F46" s="197">
        <f>D46/B46</f>
        <v>0.9079009605588706</v>
      </c>
      <c r="G46" s="146">
        <v>5</v>
      </c>
      <c r="H46" s="145">
        <v>99811</v>
      </c>
      <c r="I46" s="145">
        <v>84839.35</v>
      </c>
      <c r="J46" s="197">
        <f t="shared" si="1"/>
        <v>0.9079009605588706</v>
      </c>
      <c r="K46" s="146">
        <v>0</v>
      </c>
      <c r="L46" s="145">
        <v>0</v>
      </c>
      <c r="M46" s="147">
        <v>0</v>
      </c>
      <c r="N46" s="146">
        <v>5</v>
      </c>
      <c r="O46" s="145">
        <v>99811</v>
      </c>
      <c r="P46" s="145">
        <v>84839.35</v>
      </c>
      <c r="Q46" s="197">
        <f t="shared" ref="Q46:Q48" si="10">O46/B46</f>
        <v>0.9079009605588706</v>
      </c>
      <c r="R46" s="146">
        <v>0</v>
      </c>
      <c r="S46" s="145">
        <v>0</v>
      </c>
      <c r="T46" s="147">
        <v>0</v>
      </c>
      <c r="U46" s="146">
        <v>0</v>
      </c>
      <c r="V46" s="145">
        <v>0</v>
      </c>
      <c r="W46" s="147">
        <v>0</v>
      </c>
      <c r="X46" s="146">
        <v>5</v>
      </c>
      <c r="Y46" s="145">
        <v>99811</v>
      </c>
      <c r="Z46" s="147">
        <v>84839.35</v>
      </c>
      <c r="AA46" s="197">
        <f t="shared" si="2"/>
        <v>0.9079009605588706</v>
      </c>
      <c r="AB46" s="146">
        <v>5</v>
      </c>
      <c r="AC46" s="148">
        <v>5</v>
      </c>
      <c r="AD46" s="145">
        <v>99811</v>
      </c>
      <c r="AE46" s="145">
        <v>84839.35</v>
      </c>
      <c r="AF46" s="197">
        <f t="shared" si="3"/>
        <v>0.9079009605588706</v>
      </c>
      <c r="AG46" s="148">
        <v>0</v>
      </c>
      <c r="AH46" s="147">
        <v>0</v>
      </c>
      <c r="AI46" s="146">
        <v>5</v>
      </c>
      <c r="AJ46" s="145">
        <v>99811</v>
      </c>
      <c r="AK46" s="145">
        <v>84839.35</v>
      </c>
      <c r="AL46" s="145">
        <v>0</v>
      </c>
      <c r="AM46" s="145">
        <v>0</v>
      </c>
      <c r="AN46" s="197">
        <f t="shared" si="4"/>
        <v>0.9079009605588706</v>
      </c>
      <c r="AO46" s="146">
        <v>5</v>
      </c>
      <c r="AP46" s="145">
        <v>99811</v>
      </c>
      <c r="AQ46" s="145">
        <v>84839.35</v>
      </c>
      <c r="AR46" s="197">
        <f t="shared" si="5"/>
        <v>0.9079009605588706</v>
      </c>
    </row>
    <row r="47" spans="1:44" s="114" customFormat="1" x14ac:dyDescent="0.2">
      <c r="A47" s="157" t="s">
        <v>51</v>
      </c>
      <c r="B47" s="165">
        <v>414274404</v>
      </c>
      <c r="C47" s="198">
        <v>4367</v>
      </c>
      <c r="D47" s="110">
        <v>602688435.09000003</v>
      </c>
      <c r="E47" s="110">
        <v>512285168.15999991</v>
      </c>
      <c r="F47" s="197">
        <f t="shared" ref="F47:F48" si="11">D47/B47</f>
        <v>1.454804905325505</v>
      </c>
      <c r="G47" s="111">
        <v>4305</v>
      </c>
      <c r="H47" s="110">
        <v>594672585.43000007</v>
      </c>
      <c r="I47" s="110">
        <v>505471695.91000003</v>
      </c>
      <c r="J47" s="197">
        <f t="shared" si="1"/>
        <v>1.4354557744533019</v>
      </c>
      <c r="K47" s="111">
        <v>1190</v>
      </c>
      <c r="L47" s="110">
        <v>168549718.30000001</v>
      </c>
      <c r="M47" s="112">
        <v>143267259.75999999</v>
      </c>
      <c r="N47" s="111">
        <v>2947</v>
      </c>
      <c r="O47" s="110">
        <v>403890084.57999998</v>
      </c>
      <c r="P47" s="110">
        <v>343306571.11000001</v>
      </c>
      <c r="Q47" s="197">
        <f t="shared" si="10"/>
        <v>0.97493371707318899</v>
      </c>
      <c r="R47" s="111">
        <v>255</v>
      </c>
      <c r="S47" s="110">
        <v>37241526.159999996</v>
      </c>
      <c r="T47" s="112">
        <v>31655297.170000002</v>
      </c>
      <c r="U47" s="111">
        <v>356</v>
      </c>
      <c r="V47" s="110">
        <v>5969895.2999999998</v>
      </c>
      <c r="W47" s="112">
        <v>5074653.5599999996</v>
      </c>
      <c r="X47" s="111">
        <v>2692</v>
      </c>
      <c r="Y47" s="110">
        <v>360678663.12</v>
      </c>
      <c r="Z47" s="112">
        <v>306576620.38</v>
      </c>
      <c r="AA47" s="197">
        <f t="shared" si="2"/>
        <v>0.87062743832949907</v>
      </c>
      <c r="AB47" s="111">
        <v>2272</v>
      </c>
      <c r="AC47" s="113">
        <v>2440</v>
      </c>
      <c r="AD47" s="110">
        <v>305493052.64999998</v>
      </c>
      <c r="AE47" s="110">
        <v>259669093.19999999</v>
      </c>
      <c r="AF47" s="197">
        <f t="shared" si="3"/>
        <v>0.73741715563484334</v>
      </c>
      <c r="AG47" s="113">
        <v>49</v>
      </c>
      <c r="AH47" s="112">
        <v>7454336.0499999998</v>
      </c>
      <c r="AI47" s="242">
        <v>2320</v>
      </c>
      <c r="AJ47" s="110">
        <v>321240337.18000001</v>
      </c>
      <c r="AK47" s="145">
        <v>273054284.31999999</v>
      </c>
      <c r="AL47" s="110">
        <v>168810942.69</v>
      </c>
      <c r="AM47" s="110">
        <v>143489300.47</v>
      </c>
      <c r="AN47" s="197">
        <f t="shared" si="4"/>
        <v>0.77542888017769018</v>
      </c>
      <c r="AO47" s="111">
        <v>2003</v>
      </c>
      <c r="AP47" s="110">
        <v>266855191.65000001</v>
      </c>
      <c r="AQ47" s="110">
        <v>226826910.78999999</v>
      </c>
      <c r="AR47" s="197">
        <f t="shared" si="5"/>
        <v>0.64415080698541061</v>
      </c>
    </row>
    <row r="48" spans="1:44" s="114" customFormat="1" ht="33.75" customHeight="1" thickBot="1" x14ac:dyDescent="0.25">
      <c r="A48" s="159" t="s">
        <v>52</v>
      </c>
      <c r="B48" s="167">
        <v>13440777</v>
      </c>
      <c r="C48" s="199">
        <v>132</v>
      </c>
      <c r="D48" s="115">
        <v>14505014.700000001</v>
      </c>
      <c r="E48" s="110">
        <v>12329262.459999999</v>
      </c>
      <c r="F48" s="197">
        <f t="shared" si="11"/>
        <v>1.0791797750978236</v>
      </c>
      <c r="G48" s="116">
        <v>132</v>
      </c>
      <c r="H48" s="115">
        <v>14505014.700000001</v>
      </c>
      <c r="I48" s="115">
        <v>12329262.459999999</v>
      </c>
      <c r="J48" s="197">
        <f t="shared" si="1"/>
        <v>1.0791797750978236</v>
      </c>
      <c r="K48" s="116">
        <v>8</v>
      </c>
      <c r="L48" s="115">
        <v>1550326</v>
      </c>
      <c r="M48" s="117">
        <v>1317777.1000000001</v>
      </c>
      <c r="N48" s="116">
        <v>124</v>
      </c>
      <c r="O48" s="115">
        <v>12921439.27</v>
      </c>
      <c r="P48" s="115">
        <v>10983223.369999999</v>
      </c>
      <c r="Q48" s="197">
        <f t="shared" si="10"/>
        <v>0.96136103366643155</v>
      </c>
      <c r="R48" s="116">
        <v>10</v>
      </c>
      <c r="S48" s="115">
        <v>567100</v>
      </c>
      <c r="T48" s="117">
        <v>482035</v>
      </c>
      <c r="U48" s="116">
        <v>21</v>
      </c>
      <c r="V48" s="115">
        <v>120127.89</v>
      </c>
      <c r="W48" s="117">
        <v>102108.71</v>
      </c>
      <c r="X48" s="116">
        <v>114</v>
      </c>
      <c r="Y48" s="115">
        <v>12234211.380000001</v>
      </c>
      <c r="Z48" s="117">
        <v>10399079.66</v>
      </c>
      <c r="AA48" s="197">
        <f t="shared" si="2"/>
        <v>0.91023096209393262</v>
      </c>
      <c r="AB48" s="116">
        <v>83</v>
      </c>
      <c r="AC48" s="118">
        <v>84</v>
      </c>
      <c r="AD48" s="115">
        <v>5232408.4000000004</v>
      </c>
      <c r="AE48" s="110">
        <v>4447547.09</v>
      </c>
      <c r="AF48" s="197">
        <f t="shared" si="3"/>
        <v>0.38929359515450634</v>
      </c>
      <c r="AG48" s="118">
        <v>0</v>
      </c>
      <c r="AH48" s="117">
        <v>0</v>
      </c>
      <c r="AI48" s="116">
        <v>108</v>
      </c>
      <c r="AJ48" s="115">
        <v>10801827.970000001</v>
      </c>
      <c r="AK48" s="115">
        <v>9181553.7200000007</v>
      </c>
      <c r="AL48" s="115">
        <v>9251834.1099999994</v>
      </c>
      <c r="AM48" s="115">
        <v>7864058.9900000002</v>
      </c>
      <c r="AN48" s="197">
        <f t="shared" si="4"/>
        <v>0.80366097659383828</v>
      </c>
      <c r="AO48" s="116">
        <v>69</v>
      </c>
      <c r="AP48" s="115">
        <v>4050772.85</v>
      </c>
      <c r="AQ48" s="115">
        <v>3443156.87</v>
      </c>
      <c r="AR48" s="197">
        <f t="shared" si="5"/>
        <v>0.30137936593993042</v>
      </c>
    </row>
    <row r="49" spans="1:44" s="77" customFormat="1" ht="48" customHeight="1" thickBot="1" x14ac:dyDescent="0.25">
      <c r="A49" s="155" t="s">
        <v>179</v>
      </c>
      <c r="B49" s="129">
        <f>SUM(B50:B53)</f>
        <v>468347490</v>
      </c>
      <c r="C49" s="136">
        <v>502</v>
      </c>
      <c r="D49" s="137">
        <v>686599993.03999996</v>
      </c>
      <c r="E49" s="137">
        <v>514996441.64999998</v>
      </c>
      <c r="F49" s="184">
        <f>D49/B49</f>
        <v>1.4660054931435631</v>
      </c>
      <c r="G49" s="230">
        <v>331</v>
      </c>
      <c r="H49" s="231">
        <v>461491936.75</v>
      </c>
      <c r="I49" s="231">
        <v>346165399.76999998</v>
      </c>
      <c r="J49" s="184">
        <f t="shared" si="1"/>
        <v>0.98536225047346793</v>
      </c>
      <c r="K49" s="230">
        <v>166</v>
      </c>
      <c r="L49" s="231">
        <v>216045418.44999999</v>
      </c>
      <c r="M49" s="231">
        <v>162034063.50999999</v>
      </c>
      <c r="N49" s="230">
        <v>296</v>
      </c>
      <c r="O49" s="231">
        <v>334810230.81</v>
      </c>
      <c r="P49" s="231">
        <v>251154111.22</v>
      </c>
      <c r="Q49" s="229">
        <f t="shared" si="8"/>
        <v>0.71487568089667786</v>
      </c>
      <c r="R49" s="230">
        <v>5</v>
      </c>
      <c r="S49" s="231">
        <v>3871413.94</v>
      </c>
      <c r="T49" s="231">
        <v>2903560.45</v>
      </c>
      <c r="U49" s="230">
        <v>35</v>
      </c>
      <c r="V49" s="231">
        <v>7064616.4900000002</v>
      </c>
      <c r="W49" s="231">
        <v>5298462.38</v>
      </c>
      <c r="X49" s="230">
        <v>291</v>
      </c>
      <c r="Y49" s="231">
        <v>323874200.38</v>
      </c>
      <c r="Z49" s="137">
        <v>242952088.38999999</v>
      </c>
      <c r="AA49" s="184">
        <f t="shared" si="2"/>
        <v>0.69152543206754458</v>
      </c>
      <c r="AB49" s="136">
        <v>136</v>
      </c>
      <c r="AC49" s="136">
        <v>200</v>
      </c>
      <c r="AD49" s="137">
        <v>167304057.22</v>
      </c>
      <c r="AE49" s="137">
        <v>125478042.31</v>
      </c>
      <c r="AF49" s="184">
        <f t="shared" si="3"/>
        <v>0.35722206436934251</v>
      </c>
      <c r="AG49" s="136">
        <v>3</v>
      </c>
      <c r="AH49" s="137">
        <v>294811.88</v>
      </c>
      <c r="AI49" s="136">
        <v>263</v>
      </c>
      <c r="AJ49" s="137">
        <v>264967109.75999999</v>
      </c>
      <c r="AK49" s="137">
        <v>198771770.28</v>
      </c>
      <c r="AL49" s="137">
        <v>94988896.629999995</v>
      </c>
      <c r="AM49" s="137">
        <v>71241672.349999994</v>
      </c>
      <c r="AN49" s="184">
        <f t="shared" si="4"/>
        <v>0.56574896933898378</v>
      </c>
      <c r="AO49" s="136">
        <v>248</v>
      </c>
      <c r="AP49" s="137">
        <v>224246323.15000001</v>
      </c>
      <c r="AQ49" s="137">
        <v>168231180.31</v>
      </c>
      <c r="AR49" s="184">
        <f t="shared" si="5"/>
        <v>0.47880329870028771</v>
      </c>
    </row>
    <row r="50" spans="1:44" x14ac:dyDescent="0.2">
      <c r="A50" s="156" t="s">
        <v>54</v>
      </c>
      <c r="B50" s="164">
        <v>98836406</v>
      </c>
      <c r="C50" s="130">
        <v>60</v>
      </c>
      <c r="D50" s="131">
        <v>123604243.53</v>
      </c>
      <c r="E50" s="145">
        <v>92703182.519999996</v>
      </c>
      <c r="F50" s="197">
        <f t="shared" si="0"/>
        <v>1.2505942752511661</v>
      </c>
      <c r="G50" s="146">
        <v>57</v>
      </c>
      <c r="H50" s="145">
        <v>123348619.70999999</v>
      </c>
      <c r="I50" s="145">
        <v>92511464.659999996</v>
      </c>
      <c r="J50" s="197">
        <f t="shared" si="1"/>
        <v>1.2480079426400834</v>
      </c>
      <c r="K50" s="146">
        <v>2</v>
      </c>
      <c r="L50" s="145">
        <v>85531</v>
      </c>
      <c r="M50" s="147">
        <v>64148.25</v>
      </c>
      <c r="N50" s="146">
        <v>46</v>
      </c>
      <c r="O50" s="145">
        <v>55643103.560000002</v>
      </c>
      <c r="P50" s="145">
        <v>41732327.539999999</v>
      </c>
      <c r="Q50" s="197">
        <f t="shared" si="8"/>
        <v>0.56298185872926221</v>
      </c>
      <c r="R50" s="146">
        <v>1</v>
      </c>
      <c r="S50" s="145">
        <v>34698.800000000003</v>
      </c>
      <c r="T50" s="147">
        <v>26024.1</v>
      </c>
      <c r="U50" s="146">
        <v>7</v>
      </c>
      <c r="V50" s="145">
        <v>2213761.96</v>
      </c>
      <c r="W50" s="147">
        <v>1660321.47</v>
      </c>
      <c r="X50" s="133">
        <v>45</v>
      </c>
      <c r="Y50" s="131">
        <v>53394642.799999997</v>
      </c>
      <c r="Z50" s="131">
        <v>40045981.969999999</v>
      </c>
      <c r="AA50" s="183">
        <f t="shared" si="2"/>
        <v>0.54023254143822264</v>
      </c>
      <c r="AB50" s="146">
        <v>45</v>
      </c>
      <c r="AC50" s="148">
        <v>55</v>
      </c>
      <c r="AD50" s="145">
        <v>52775097.380000003</v>
      </c>
      <c r="AE50" s="145">
        <v>39581322.850000001</v>
      </c>
      <c r="AF50" s="183">
        <f t="shared" si="3"/>
        <v>0.53396414859520491</v>
      </c>
      <c r="AG50" s="135">
        <v>1</v>
      </c>
      <c r="AH50" s="134">
        <v>32938.699999999997</v>
      </c>
      <c r="AI50" s="133">
        <v>37</v>
      </c>
      <c r="AJ50" s="145">
        <v>45274498.740000002</v>
      </c>
      <c r="AK50" s="145">
        <v>33955873.899999999</v>
      </c>
      <c r="AL50" s="131">
        <v>20090828.18</v>
      </c>
      <c r="AM50" s="131">
        <v>15068121.130000001</v>
      </c>
      <c r="AN50" s="183">
        <f t="shared" si="4"/>
        <v>0.45807512203549777</v>
      </c>
      <c r="AO50" s="133">
        <v>33</v>
      </c>
      <c r="AP50" s="145">
        <v>39502218.82</v>
      </c>
      <c r="AQ50" s="145">
        <v>29626663.98</v>
      </c>
      <c r="AR50" s="183">
        <f t="shared" si="5"/>
        <v>0.39967275641325928</v>
      </c>
    </row>
    <row r="51" spans="1:44" x14ac:dyDescent="0.2">
      <c r="A51" s="157" t="s">
        <v>55</v>
      </c>
      <c r="B51" s="165">
        <v>11953299</v>
      </c>
      <c r="C51" s="70">
        <v>2</v>
      </c>
      <c r="D51" s="71">
        <v>185791.93</v>
      </c>
      <c r="E51" s="110">
        <v>185791.93</v>
      </c>
      <c r="F51" s="197">
        <f t="shared" si="0"/>
        <v>1.5543150890812653E-2</v>
      </c>
      <c r="G51" s="111">
        <v>2</v>
      </c>
      <c r="H51" s="110">
        <v>185791.93</v>
      </c>
      <c r="I51" s="110">
        <v>185791.93</v>
      </c>
      <c r="J51" s="197">
        <f t="shared" si="1"/>
        <v>1.5543150890812653E-2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197">
        <f t="shared" si="8"/>
        <v>1.5540072242817653E-2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3">
        <f t="shared" si="2"/>
        <v>1.5540072242817653E-2</v>
      </c>
      <c r="AB51" s="111">
        <v>0</v>
      </c>
      <c r="AC51" s="113">
        <v>0</v>
      </c>
      <c r="AD51" s="110">
        <v>0</v>
      </c>
      <c r="AE51" s="145">
        <v>0</v>
      </c>
      <c r="AF51" s="183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3">
        <f t="shared" si="4"/>
        <v>1.5540072242817653E-2</v>
      </c>
      <c r="AO51" s="73">
        <v>2</v>
      </c>
      <c r="AP51" s="110">
        <v>185755.13</v>
      </c>
      <c r="AQ51" s="110">
        <v>185755.13</v>
      </c>
      <c r="AR51" s="183">
        <f t="shared" si="5"/>
        <v>1.5540072242817653E-2</v>
      </c>
    </row>
    <row r="52" spans="1:44" x14ac:dyDescent="0.2">
      <c r="A52" s="157" t="s">
        <v>56</v>
      </c>
      <c r="B52" s="165">
        <v>85298812</v>
      </c>
      <c r="C52" s="70">
        <v>48</v>
      </c>
      <c r="D52" s="71">
        <v>95129309.829999998</v>
      </c>
      <c r="E52" s="110">
        <v>71346982.269999996</v>
      </c>
      <c r="F52" s="197">
        <f t="shared" si="0"/>
        <v>1.1152477695703429</v>
      </c>
      <c r="G52" s="111">
        <v>32</v>
      </c>
      <c r="H52" s="110">
        <v>84590599</v>
      </c>
      <c r="I52" s="110">
        <v>63442949.149999999</v>
      </c>
      <c r="J52" s="197">
        <f t="shared" si="1"/>
        <v>0.99169727006279995</v>
      </c>
      <c r="K52" s="111">
        <v>15</v>
      </c>
      <c r="L52" s="110">
        <v>10508710.83</v>
      </c>
      <c r="M52" s="112">
        <v>7881533.1200000001</v>
      </c>
      <c r="N52" s="111">
        <v>27</v>
      </c>
      <c r="O52" s="110">
        <v>76200703.870000005</v>
      </c>
      <c r="P52" s="110">
        <v>57150527.82</v>
      </c>
      <c r="Q52" s="197">
        <f t="shared" si="8"/>
        <v>0.89333839573287377</v>
      </c>
      <c r="R52" s="111">
        <v>1</v>
      </c>
      <c r="S52" s="110">
        <v>30000</v>
      </c>
      <c r="T52" s="112">
        <v>22500</v>
      </c>
      <c r="U52" s="111">
        <v>5</v>
      </c>
      <c r="V52" s="110">
        <v>449859.75</v>
      </c>
      <c r="W52" s="112">
        <v>337394.81</v>
      </c>
      <c r="X52" s="73">
        <v>26</v>
      </c>
      <c r="Y52" s="71">
        <v>75720844.120000005</v>
      </c>
      <c r="Z52" s="71">
        <v>56790633.009999998</v>
      </c>
      <c r="AA52" s="183">
        <f t="shared" si="2"/>
        <v>0.88771276345560368</v>
      </c>
      <c r="AB52" s="111">
        <v>22</v>
      </c>
      <c r="AC52" s="74">
        <v>35</v>
      </c>
      <c r="AD52" s="71">
        <v>43250145.299999997</v>
      </c>
      <c r="AE52" s="131">
        <v>32437608.850000001</v>
      </c>
      <c r="AF52" s="183">
        <f t="shared" si="3"/>
        <v>0.50704276279955685</v>
      </c>
      <c r="AG52" s="74">
        <v>0</v>
      </c>
      <c r="AH52" s="72">
        <v>0</v>
      </c>
      <c r="AI52" s="111">
        <v>24</v>
      </c>
      <c r="AJ52" s="110">
        <v>59571610.18</v>
      </c>
      <c r="AK52" s="110">
        <v>44678707.520000003</v>
      </c>
      <c r="AL52" s="71">
        <v>57656109.649999999</v>
      </c>
      <c r="AM52" s="71">
        <v>43242082.18</v>
      </c>
      <c r="AN52" s="183">
        <f t="shared" si="4"/>
        <v>0.69838733721168356</v>
      </c>
      <c r="AO52" s="73">
        <v>18</v>
      </c>
      <c r="AP52" s="110">
        <v>32136260.379999999</v>
      </c>
      <c r="AQ52" s="110">
        <v>24102195.16</v>
      </c>
      <c r="AR52" s="183">
        <f t="shared" si="5"/>
        <v>0.37674921404532574</v>
      </c>
    </row>
    <row r="53" spans="1:44" ht="26.25" thickBot="1" x14ac:dyDescent="0.25">
      <c r="A53" s="159" t="s">
        <v>57</v>
      </c>
      <c r="B53" s="167">
        <v>272258973</v>
      </c>
      <c r="C53" s="96">
        <v>392</v>
      </c>
      <c r="D53" s="92">
        <v>467680647.75</v>
      </c>
      <c r="E53" s="115">
        <v>350760484.93000001</v>
      </c>
      <c r="F53" s="197">
        <f t="shared" si="0"/>
        <v>1.7177786377310693</v>
      </c>
      <c r="G53" s="116">
        <v>240</v>
      </c>
      <c r="H53" s="115">
        <v>253366926.11000001</v>
      </c>
      <c r="I53" s="115">
        <v>190025194.03</v>
      </c>
      <c r="J53" s="197">
        <f t="shared" si="1"/>
        <v>0.93061001192419845</v>
      </c>
      <c r="K53" s="116">
        <v>149</v>
      </c>
      <c r="L53" s="115">
        <v>205451176.62</v>
      </c>
      <c r="M53" s="117">
        <v>154088382.13999999</v>
      </c>
      <c r="N53" s="116">
        <v>221</v>
      </c>
      <c r="O53" s="115">
        <v>202780668.25</v>
      </c>
      <c r="P53" s="115">
        <v>152085500.72999999</v>
      </c>
      <c r="Q53" s="197">
        <f t="shared" si="8"/>
        <v>0.74480802603336049</v>
      </c>
      <c r="R53" s="116">
        <v>3</v>
      </c>
      <c r="S53" s="115">
        <v>3806715.14</v>
      </c>
      <c r="T53" s="117">
        <v>2855036.35</v>
      </c>
      <c r="U53" s="116">
        <v>23</v>
      </c>
      <c r="V53" s="115">
        <v>4400994.78</v>
      </c>
      <c r="W53" s="117">
        <v>3300746.1</v>
      </c>
      <c r="X53" s="94">
        <v>218</v>
      </c>
      <c r="Y53" s="92">
        <v>194572958.33000001</v>
      </c>
      <c r="Z53" s="92">
        <v>145929718.28</v>
      </c>
      <c r="AA53" s="183">
        <f t="shared" si="2"/>
        <v>0.71466132478946809</v>
      </c>
      <c r="AB53" s="116">
        <v>69</v>
      </c>
      <c r="AC53" s="95">
        <v>110</v>
      </c>
      <c r="AD53" s="92">
        <v>71278814.540000007</v>
      </c>
      <c r="AE53" s="131">
        <v>53459110.609999999</v>
      </c>
      <c r="AF53" s="183">
        <f t="shared" si="3"/>
        <v>0.26180519875831604</v>
      </c>
      <c r="AG53" s="95">
        <v>2</v>
      </c>
      <c r="AH53" s="97">
        <v>261873.18</v>
      </c>
      <c r="AI53" s="116">
        <v>200</v>
      </c>
      <c r="AJ53" s="115">
        <v>159935245.71000001</v>
      </c>
      <c r="AK53" s="115">
        <v>119951433.73</v>
      </c>
      <c r="AL53" s="92">
        <v>17241958.800000001</v>
      </c>
      <c r="AM53" s="92">
        <v>12931469.039999999</v>
      </c>
      <c r="AN53" s="183">
        <f t="shared" si="4"/>
        <v>0.58743792334073053</v>
      </c>
      <c r="AO53" s="94">
        <v>195</v>
      </c>
      <c r="AP53" s="115">
        <v>152422088.81999999</v>
      </c>
      <c r="AQ53" s="115">
        <v>114316566.04000001</v>
      </c>
      <c r="AR53" s="183">
        <f t="shared" si="5"/>
        <v>0.55984229698831633</v>
      </c>
    </row>
    <row r="54" spans="1:44" s="77" customFormat="1" ht="26.25" thickBot="1" x14ac:dyDescent="0.25">
      <c r="A54" s="155" t="s">
        <v>180</v>
      </c>
      <c r="B54" s="129">
        <f>SUM(B55:B57)</f>
        <v>1239505</v>
      </c>
      <c r="C54" s="136">
        <v>10</v>
      </c>
      <c r="D54" s="231">
        <v>3660935.08</v>
      </c>
      <c r="E54" s="231">
        <v>2745701.3</v>
      </c>
      <c r="F54" s="229">
        <f t="shared" si="0"/>
        <v>2.9535460365226442</v>
      </c>
      <c r="G54" s="230">
        <v>1</v>
      </c>
      <c r="H54" s="231">
        <v>1129660.8400000001</v>
      </c>
      <c r="I54" s="231">
        <v>847245.63</v>
      </c>
      <c r="J54" s="229">
        <f t="shared" si="1"/>
        <v>0.91138062371672568</v>
      </c>
      <c r="K54" s="230">
        <v>9</v>
      </c>
      <c r="L54" s="231">
        <v>2531274.2400000002</v>
      </c>
      <c r="M54" s="231">
        <v>1898455.67</v>
      </c>
      <c r="N54" s="230">
        <v>1</v>
      </c>
      <c r="O54" s="231">
        <v>1127820.8400000001</v>
      </c>
      <c r="P54" s="231">
        <v>845865.63</v>
      </c>
      <c r="Q54" s="229">
        <f t="shared" si="8"/>
        <v>0.9098961601607094</v>
      </c>
      <c r="R54" s="230">
        <v>0</v>
      </c>
      <c r="S54" s="231">
        <v>0</v>
      </c>
      <c r="T54" s="231">
        <v>0</v>
      </c>
      <c r="U54" s="230">
        <v>0</v>
      </c>
      <c r="V54" s="231">
        <v>0</v>
      </c>
      <c r="W54" s="231">
        <v>0</v>
      </c>
      <c r="X54" s="136">
        <v>1</v>
      </c>
      <c r="Y54" s="137">
        <v>1127820.8400000001</v>
      </c>
      <c r="Z54" s="137">
        <v>845865.63</v>
      </c>
      <c r="AA54" s="184">
        <f t="shared" si="2"/>
        <v>0.9098961601607094</v>
      </c>
      <c r="AB54" s="136">
        <v>1</v>
      </c>
      <c r="AC54" s="136">
        <v>1</v>
      </c>
      <c r="AD54" s="137">
        <v>0</v>
      </c>
      <c r="AE54" s="137">
        <v>0</v>
      </c>
      <c r="AF54" s="184">
        <f t="shared" si="3"/>
        <v>0</v>
      </c>
      <c r="AG54" s="136">
        <v>0</v>
      </c>
      <c r="AH54" s="137">
        <v>0</v>
      </c>
      <c r="AI54" s="136">
        <v>0</v>
      </c>
      <c r="AJ54" s="137">
        <v>0</v>
      </c>
      <c r="AK54" s="137">
        <v>0</v>
      </c>
      <c r="AL54" s="137">
        <v>0</v>
      </c>
      <c r="AM54" s="137">
        <v>0</v>
      </c>
      <c r="AN54" s="184">
        <f t="shared" si="4"/>
        <v>0</v>
      </c>
      <c r="AO54" s="136">
        <v>0</v>
      </c>
      <c r="AP54" s="137">
        <v>0</v>
      </c>
      <c r="AQ54" s="137">
        <v>0</v>
      </c>
      <c r="AR54" s="184">
        <f t="shared" si="5"/>
        <v>0</v>
      </c>
    </row>
    <row r="55" spans="1:44" x14ac:dyDescent="0.2">
      <c r="A55" s="156" t="s">
        <v>59</v>
      </c>
      <c r="B55" s="164">
        <v>1239505</v>
      </c>
      <c r="C55" s="130">
        <v>4</v>
      </c>
      <c r="D55" s="131">
        <v>3030195.58</v>
      </c>
      <c r="E55" s="131">
        <v>2272646.6800000002</v>
      </c>
      <c r="F55" s="183">
        <f t="shared" si="0"/>
        <v>2.4446820141911489</v>
      </c>
      <c r="G55" s="146">
        <v>1</v>
      </c>
      <c r="H55" s="145">
        <v>1129660.8400000001</v>
      </c>
      <c r="I55" s="145">
        <v>847245.63</v>
      </c>
      <c r="J55" s="183">
        <f t="shared" si="1"/>
        <v>0.91138062371672568</v>
      </c>
      <c r="K55" s="146">
        <v>3</v>
      </c>
      <c r="L55" s="145">
        <v>1900534.74</v>
      </c>
      <c r="M55" s="147">
        <v>1425401.05</v>
      </c>
      <c r="N55" s="146">
        <v>1</v>
      </c>
      <c r="O55" s="145">
        <v>1127820.8400000001</v>
      </c>
      <c r="P55" s="145">
        <v>845865.63</v>
      </c>
      <c r="Q55" s="197">
        <f t="shared" si="8"/>
        <v>0.9098961601607094</v>
      </c>
      <c r="R55" s="146">
        <v>0</v>
      </c>
      <c r="S55" s="145">
        <v>0</v>
      </c>
      <c r="T55" s="147">
        <v>0</v>
      </c>
      <c r="U55" s="146">
        <v>0</v>
      </c>
      <c r="V55" s="145">
        <v>0</v>
      </c>
      <c r="W55" s="147">
        <v>0</v>
      </c>
      <c r="X55" s="146">
        <v>1</v>
      </c>
      <c r="Y55" s="145">
        <v>1127820.8400000001</v>
      </c>
      <c r="Z55" s="145">
        <v>845865.63</v>
      </c>
      <c r="AA55" s="197">
        <f t="shared" si="2"/>
        <v>0.9098961601607094</v>
      </c>
      <c r="AB55" s="133">
        <v>1</v>
      </c>
      <c r="AC55" s="135">
        <v>1</v>
      </c>
      <c r="AD55" s="131">
        <v>0</v>
      </c>
      <c r="AE55" s="131">
        <v>0</v>
      </c>
      <c r="AF55" s="183">
        <f t="shared" si="3"/>
        <v>0</v>
      </c>
      <c r="AG55" s="135">
        <v>0</v>
      </c>
      <c r="AH55" s="134">
        <v>0</v>
      </c>
      <c r="AI55" s="149">
        <v>0</v>
      </c>
      <c r="AJ55" s="131">
        <v>0</v>
      </c>
      <c r="AK55" s="131">
        <v>0</v>
      </c>
      <c r="AL55" s="131">
        <v>0</v>
      </c>
      <c r="AM55" s="131">
        <v>0</v>
      </c>
      <c r="AN55" s="183">
        <f t="shared" si="4"/>
        <v>0</v>
      </c>
      <c r="AO55" s="133">
        <v>0</v>
      </c>
      <c r="AP55" s="131">
        <v>0</v>
      </c>
      <c r="AQ55" s="131">
        <v>0</v>
      </c>
      <c r="AR55" s="183">
        <f t="shared" si="5"/>
        <v>0</v>
      </c>
    </row>
    <row r="56" spans="1:44" ht="38.25" x14ac:dyDescent="0.2">
      <c r="A56" s="157" t="s">
        <v>60</v>
      </c>
      <c r="B56" s="165">
        <v>0</v>
      </c>
      <c r="C56" s="70">
        <v>3</v>
      </c>
      <c r="D56" s="71">
        <v>421000</v>
      </c>
      <c r="E56" s="71">
        <v>315750</v>
      </c>
      <c r="F56" s="183">
        <v>0</v>
      </c>
      <c r="G56" s="111">
        <v>0</v>
      </c>
      <c r="H56" s="110">
        <v>0</v>
      </c>
      <c r="I56" s="110">
        <v>0</v>
      </c>
      <c r="J56" s="183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197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197">
        <v>0</v>
      </c>
      <c r="AB56" s="73">
        <v>0</v>
      </c>
      <c r="AC56" s="74">
        <v>0</v>
      </c>
      <c r="AD56" s="71">
        <v>0</v>
      </c>
      <c r="AE56" s="71">
        <v>0</v>
      </c>
      <c r="AF56" s="183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3">
        <v>0</v>
      </c>
      <c r="AO56" s="73">
        <v>0</v>
      </c>
      <c r="AP56" s="71">
        <v>0</v>
      </c>
      <c r="AQ56" s="71">
        <v>0</v>
      </c>
      <c r="AR56" s="183">
        <v>0</v>
      </c>
    </row>
    <row r="57" spans="1:44" ht="26.25" thickBot="1" x14ac:dyDescent="0.25">
      <c r="A57" s="159" t="s">
        <v>61</v>
      </c>
      <c r="B57" s="167">
        <v>0</v>
      </c>
      <c r="C57" s="96">
        <v>3</v>
      </c>
      <c r="D57" s="92">
        <v>209739.5</v>
      </c>
      <c r="E57" s="92">
        <v>157304.62</v>
      </c>
      <c r="F57" s="183">
        <v>0</v>
      </c>
      <c r="G57" s="116">
        <v>0</v>
      </c>
      <c r="H57" s="115">
        <v>0</v>
      </c>
      <c r="I57" s="115">
        <v>0</v>
      </c>
      <c r="J57" s="183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197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197">
        <v>0</v>
      </c>
      <c r="AB57" s="94">
        <v>0</v>
      </c>
      <c r="AC57" s="95">
        <v>0</v>
      </c>
      <c r="AD57" s="92">
        <v>0</v>
      </c>
      <c r="AE57" s="92">
        <v>0</v>
      </c>
      <c r="AF57" s="183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3">
        <v>0</v>
      </c>
      <c r="AO57" s="94">
        <v>0</v>
      </c>
      <c r="AP57" s="92">
        <v>0</v>
      </c>
      <c r="AQ57" s="92">
        <v>0</v>
      </c>
      <c r="AR57" s="183">
        <v>0</v>
      </c>
    </row>
    <row r="58" spans="1:44" ht="13.5" thickBot="1" x14ac:dyDescent="0.25">
      <c r="A58" s="155" t="s">
        <v>181</v>
      </c>
      <c r="B58" s="129">
        <f>B59</f>
        <v>192539153</v>
      </c>
      <c r="C58" s="136">
        <v>215</v>
      </c>
      <c r="D58" s="137">
        <v>195870822.88999999</v>
      </c>
      <c r="E58" s="137">
        <v>146903116.50999999</v>
      </c>
      <c r="F58" s="184">
        <f t="shared" si="0"/>
        <v>1.0173038565823544</v>
      </c>
      <c r="G58" s="230">
        <v>215</v>
      </c>
      <c r="H58" s="231">
        <v>195870822.88999999</v>
      </c>
      <c r="I58" s="231">
        <v>146903116.50999999</v>
      </c>
      <c r="J58" s="184">
        <f t="shared" si="1"/>
        <v>1.0173038565823544</v>
      </c>
      <c r="K58" s="230">
        <v>3</v>
      </c>
      <c r="L58" s="231">
        <v>945151.1</v>
      </c>
      <c r="M58" s="231">
        <v>708863.32</v>
      </c>
      <c r="N58" s="230">
        <v>182</v>
      </c>
      <c r="O58" s="231">
        <v>172305209.03999999</v>
      </c>
      <c r="P58" s="231">
        <v>129228906.18000001</v>
      </c>
      <c r="Q58" s="229">
        <f t="shared" si="8"/>
        <v>0.89490997729692923</v>
      </c>
      <c r="R58" s="230">
        <v>0</v>
      </c>
      <c r="S58" s="231">
        <v>0</v>
      </c>
      <c r="T58" s="231">
        <v>0</v>
      </c>
      <c r="U58" s="230">
        <v>12</v>
      </c>
      <c r="V58" s="231">
        <v>986223.47</v>
      </c>
      <c r="W58" s="231">
        <v>739667.6</v>
      </c>
      <c r="X58" s="230">
        <v>182</v>
      </c>
      <c r="Y58" s="231">
        <v>171318985.56999999</v>
      </c>
      <c r="Z58" s="137">
        <v>128489238.58</v>
      </c>
      <c r="AA58" s="184">
        <f t="shared" si="2"/>
        <v>0.88978778030668904</v>
      </c>
      <c r="AB58" s="136">
        <v>178</v>
      </c>
      <c r="AC58" s="136">
        <v>254</v>
      </c>
      <c r="AD58" s="137">
        <v>165485037.87</v>
      </c>
      <c r="AE58" s="137">
        <v>124113777.48</v>
      </c>
      <c r="AF58" s="184">
        <f t="shared" si="3"/>
        <v>0.85948772128440809</v>
      </c>
      <c r="AG58" s="136">
        <v>0</v>
      </c>
      <c r="AH58" s="136">
        <v>0</v>
      </c>
      <c r="AI58" s="136">
        <v>170</v>
      </c>
      <c r="AJ58" s="137">
        <v>164610880.72</v>
      </c>
      <c r="AK58" s="137">
        <v>123458159.55</v>
      </c>
      <c r="AL58" s="136">
        <v>0</v>
      </c>
      <c r="AM58" s="136">
        <v>0</v>
      </c>
      <c r="AN58" s="184">
        <f t="shared" si="4"/>
        <v>0.85494756861218768</v>
      </c>
      <c r="AO58" s="136">
        <v>170</v>
      </c>
      <c r="AP58" s="137">
        <v>164610880.72</v>
      </c>
      <c r="AQ58" s="137">
        <v>123458159.55</v>
      </c>
      <c r="AR58" s="184">
        <f t="shared" si="5"/>
        <v>0.85494756861218768</v>
      </c>
    </row>
    <row r="59" spans="1:44" ht="13.5" thickBot="1" x14ac:dyDescent="0.25">
      <c r="A59" s="163" t="s">
        <v>62</v>
      </c>
      <c r="B59" s="168">
        <v>192539153</v>
      </c>
      <c r="C59" s="150">
        <v>215</v>
      </c>
      <c r="D59" s="151">
        <v>195870822.88999999</v>
      </c>
      <c r="E59" s="200">
        <v>146903116.50999999</v>
      </c>
      <c r="F59" s="197">
        <f t="shared" si="0"/>
        <v>1.0173038565823544</v>
      </c>
      <c r="G59" s="238">
        <v>215</v>
      </c>
      <c r="H59" s="200">
        <v>195870822.88999999</v>
      </c>
      <c r="I59" s="200">
        <v>146903116.50999999</v>
      </c>
      <c r="J59" s="197">
        <f t="shared" si="1"/>
        <v>1.0173038565823544</v>
      </c>
      <c r="K59" s="238">
        <v>3</v>
      </c>
      <c r="L59" s="200">
        <v>945151.1</v>
      </c>
      <c r="M59" s="239">
        <v>708863.32</v>
      </c>
      <c r="N59" s="238">
        <v>182</v>
      </c>
      <c r="O59" s="200">
        <v>172305209.03999999</v>
      </c>
      <c r="P59" s="200">
        <v>129228906.18000001</v>
      </c>
      <c r="Q59" s="197">
        <f t="shared" si="8"/>
        <v>0.89490997729692923</v>
      </c>
      <c r="R59" s="238">
        <v>0</v>
      </c>
      <c r="S59" s="200">
        <v>0</v>
      </c>
      <c r="T59" s="239">
        <v>0</v>
      </c>
      <c r="U59" s="238">
        <v>12</v>
      </c>
      <c r="V59" s="200">
        <v>986223.47</v>
      </c>
      <c r="W59" s="239">
        <v>739667.6</v>
      </c>
      <c r="X59" s="152">
        <v>182</v>
      </c>
      <c r="Y59" s="151">
        <v>171318985.56999999</v>
      </c>
      <c r="Z59" s="151">
        <v>128489238.58</v>
      </c>
      <c r="AA59" s="183">
        <f t="shared" si="2"/>
        <v>0.88978778030668904</v>
      </c>
      <c r="AB59" s="152">
        <v>178</v>
      </c>
      <c r="AC59" s="154">
        <v>254</v>
      </c>
      <c r="AD59" s="151">
        <v>165485037.87</v>
      </c>
      <c r="AE59" s="151">
        <v>124113777.48</v>
      </c>
      <c r="AF59" s="183">
        <f t="shared" si="3"/>
        <v>0.85948772128440809</v>
      </c>
      <c r="AG59" s="154">
        <v>0</v>
      </c>
      <c r="AH59" s="153">
        <v>0</v>
      </c>
      <c r="AI59" s="152">
        <v>170</v>
      </c>
      <c r="AJ59" s="200">
        <v>164610880.72</v>
      </c>
      <c r="AK59" s="200">
        <v>123458159.55</v>
      </c>
      <c r="AL59" s="151">
        <v>0</v>
      </c>
      <c r="AM59" s="151">
        <v>0</v>
      </c>
      <c r="AN59" s="183">
        <f t="shared" si="4"/>
        <v>0.85494756861218768</v>
      </c>
      <c r="AO59" s="152">
        <v>170</v>
      </c>
      <c r="AP59" s="151">
        <v>164610880.72</v>
      </c>
      <c r="AQ59" s="151">
        <v>123458159.55</v>
      </c>
      <c r="AR59" s="183">
        <f t="shared" si="5"/>
        <v>0.85494756861218768</v>
      </c>
    </row>
    <row r="60" spans="1:44" ht="18.75" thickBot="1" x14ac:dyDescent="0.25">
      <c r="A60" s="250" t="s">
        <v>63</v>
      </c>
      <c r="B60" s="251">
        <f>SUM(B6+B28+B40+B45+B49+B54+B58)</f>
        <v>3268434699</v>
      </c>
      <c r="C60" s="244">
        <f>C58+C54+C49+C45+C40+C28+C6</f>
        <v>15265</v>
      </c>
      <c r="D60" s="245">
        <f t="shared" ref="D60:AQ60" si="12">D58+D54+D49+D45+D40+D28+D6</f>
        <v>4903422056.6500006</v>
      </c>
      <c r="E60" s="245">
        <f t="shared" si="12"/>
        <v>3687942720.3699999</v>
      </c>
      <c r="F60" s="246">
        <f>D60/B60</f>
        <v>1.5002355892715973</v>
      </c>
      <c r="G60" s="247">
        <f t="shared" si="12"/>
        <v>13188</v>
      </c>
      <c r="H60" s="248">
        <f t="shared" si="12"/>
        <v>3292127823.7800002</v>
      </c>
      <c r="I60" s="248">
        <f t="shared" si="12"/>
        <v>2478670463.5999999</v>
      </c>
      <c r="J60" s="246">
        <f t="shared" si="1"/>
        <v>1.0072490739335405</v>
      </c>
      <c r="K60" s="247">
        <f t="shared" si="12"/>
        <v>2719</v>
      </c>
      <c r="L60" s="248">
        <f t="shared" si="12"/>
        <v>1330038955.5700002</v>
      </c>
      <c r="M60" s="248">
        <f t="shared" si="12"/>
        <v>1010552265.03</v>
      </c>
      <c r="N60" s="247">
        <f t="shared" si="12"/>
        <v>11524</v>
      </c>
      <c r="O60" s="248">
        <f t="shared" si="12"/>
        <v>3011458308.9099998</v>
      </c>
      <c r="P60" s="248">
        <f t="shared" si="12"/>
        <v>2252754136.9000001</v>
      </c>
      <c r="Q60" s="249">
        <f>O60/B60</f>
        <v>0.92137631197936309</v>
      </c>
      <c r="R60" s="247">
        <f t="shared" si="12"/>
        <v>421</v>
      </c>
      <c r="S60" s="248">
        <f t="shared" si="12"/>
        <v>295578968.02999997</v>
      </c>
      <c r="T60" s="248">
        <f t="shared" si="12"/>
        <v>224511736.48000002</v>
      </c>
      <c r="U60" s="247">
        <f t="shared" si="12"/>
        <v>689</v>
      </c>
      <c r="V60" s="248">
        <f t="shared" si="12"/>
        <v>23181613.090000004</v>
      </c>
      <c r="W60" s="248">
        <f t="shared" si="12"/>
        <v>18124348.630000003</v>
      </c>
      <c r="X60" s="247">
        <f t="shared" si="12"/>
        <v>11103</v>
      </c>
      <c r="Y60" s="248">
        <f t="shared" si="12"/>
        <v>2692697727.79</v>
      </c>
      <c r="Z60" s="245">
        <f t="shared" si="12"/>
        <v>2010118051.7900002</v>
      </c>
      <c r="AA60" s="246">
        <f>Y60/B60</f>
        <v>0.82384932720664394</v>
      </c>
      <c r="AB60" s="244">
        <f t="shared" si="12"/>
        <v>8495</v>
      </c>
      <c r="AC60" s="244">
        <f t="shared" si="12"/>
        <v>9244</v>
      </c>
      <c r="AD60" s="245">
        <f t="shared" si="12"/>
        <v>1728068711.8300002</v>
      </c>
      <c r="AE60" s="245">
        <f t="shared" si="12"/>
        <v>1283494113.1199999</v>
      </c>
      <c r="AF60" s="246">
        <f>AD60/B60</f>
        <v>0.52871446761922902</v>
      </c>
      <c r="AG60" s="244">
        <f t="shared" si="12"/>
        <v>102</v>
      </c>
      <c r="AH60" s="244">
        <f t="shared" si="12"/>
        <v>17883222.710000001</v>
      </c>
      <c r="AI60" s="244">
        <f t="shared" si="12"/>
        <v>10502</v>
      </c>
      <c r="AJ60" s="245">
        <f t="shared" si="12"/>
        <v>2217898250.98</v>
      </c>
      <c r="AK60" s="245">
        <f t="shared" si="12"/>
        <v>1651024440.51</v>
      </c>
      <c r="AL60" s="245">
        <f t="shared" si="12"/>
        <v>877768925.86000001</v>
      </c>
      <c r="AM60" s="245">
        <f t="shared" si="12"/>
        <v>676490469.1500001</v>
      </c>
      <c r="AN60" s="246">
        <f>AJ60/B60</f>
        <v>0.67858117271199614</v>
      </c>
      <c r="AO60" s="244">
        <f t="shared" si="12"/>
        <v>9848</v>
      </c>
      <c r="AP60" s="245">
        <f t="shared" si="12"/>
        <v>1922491012.5599999</v>
      </c>
      <c r="AQ60" s="245">
        <f t="shared" si="12"/>
        <v>1423193907.1400001</v>
      </c>
      <c r="AR60" s="246">
        <f>AP60/B60</f>
        <v>0.58819930321636815</v>
      </c>
    </row>
    <row r="61" spans="1:44" ht="21" hidden="1" customHeight="1" x14ac:dyDescent="0.2">
      <c r="A61" s="57" t="s">
        <v>167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07"/>
      <c r="AE61" s="76"/>
      <c r="AF61" s="76"/>
      <c r="AG61" s="76"/>
      <c r="AH61" s="58"/>
      <c r="AJ61" s="201"/>
      <c r="AK61" s="201"/>
      <c r="AL61" s="201"/>
      <c r="AM61" s="201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166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08"/>
      <c r="AE62" s="209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224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225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08"/>
      <c r="AE64" s="209"/>
      <c r="AF64" s="76"/>
      <c r="AG64" s="76"/>
      <c r="AH64" s="76"/>
      <c r="AJ64" s="75"/>
      <c r="AK64" s="75"/>
      <c r="AL64" s="75"/>
      <c r="AM64" s="75"/>
      <c r="AN64" s="75"/>
      <c r="AO64" s="75"/>
      <c r="AP64" s="206"/>
      <c r="AQ64" s="81"/>
      <c r="AR64" s="75"/>
    </row>
    <row r="65" spans="1:44" ht="12.75" customHeight="1" x14ac:dyDescent="0.2">
      <c r="A65" s="57" t="s">
        <v>226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O67" s="61"/>
      <c r="P67" s="61"/>
      <c r="X67" s="81"/>
      <c r="Y67" s="83"/>
      <c r="Z67" s="83"/>
      <c r="AP67" s="76"/>
    </row>
    <row r="68" spans="1:44" x14ac:dyDescent="0.2">
      <c r="B68" s="78"/>
      <c r="X68" s="81"/>
      <c r="Y68" s="83"/>
      <c r="Z68" s="83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X69" s="81"/>
      <c r="Y69" s="83"/>
      <c r="Z69" s="83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</row>
    <row r="71" spans="1:44" x14ac:dyDescent="0.2">
      <c r="B71" s="78"/>
      <c r="X71" s="81"/>
      <c r="Y71" s="83"/>
      <c r="Z71" s="83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x14ac:dyDescent="0.2">
      <c r="B72" s="78"/>
      <c r="X72" s="81"/>
      <c r="Y72" s="83"/>
      <c r="Z72" s="83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  <c r="AJ73" s="75"/>
      <c r="AK73" s="75"/>
      <c r="AL73" s="75"/>
      <c r="AM73" s="75"/>
      <c r="AN73" s="75"/>
      <c r="AO73" s="75"/>
      <c r="AP73" s="81"/>
      <c r="AQ73" s="81"/>
      <c r="AR73" s="75"/>
    </row>
    <row r="74" spans="1:44" x14ac:dyDescent="0.2">
      <c r="B74" s="78"/>
      <c r="X74" s="81"/>
      <c r="Y74" s="83"/>
      <c r="Z74" s="83"/>
      <c r="AJ74" s="75"/>
      <c r="AK74" s="75"/>
      <c r="AL74" s="75"/>
      <c r="AM74" s="75"/>
      <c r="AN74" s="75"/>
      <c r="AO74" s="75"/>
      <c r="AP74" s="81"/>
      <c r="AQ74" s="81"/>
      <c r="AR74" s="75"/>
    </row>
    <row r="75" spans="1:44" x14ac:dyDescent="0.2">
      <c r="B75" s="78"/>
      <c r="X75" s="81"/>
      <c r="Y75" s="83"/>
      <c r="Z75" s="83"/>
      <c r="AJ75" s="75"/>
      <c r="AK75" s="75"/>
      <c r="AL75" s="75"/>
      <c r="AM75" s="75"/>
      <c r="AN75" s="75"/>
      <c r="AO75" s="75"/>
      <c r="AP75" s="81"/>
      <c r="AQ75" s="81"/>
      <c r="AR75" s="75"/>
    </row>
    <row r="76" spans="1:44" x14ac:dyDescent="0.2">
      <c r="B76" s="78"/>
      <c r="X76" s="81"/>
      <c r="Y76" s="83"/>
      <c r="Z76" s="83"/>
      <c r="AJ76" s="75"/>
      <c r="AK76" s="75"/>
      <c r="AL76" s="75"/>
      <c r="AM76" s="75"/>
      <c r="AN76" s="75"/>
      <c r="AO76" s="75"/>
      <c r="AP76" s="81"/>
      <c r="AQ76" s="81"/>
      <c r="AR76" s="75"/>
    </row>
    <row r="77" spans="1:44" x14ac:dyDescent="0.2">
      <c r="B77" s="78"/>
      <c r="X77" s="81"/>
      <c r="Y77" s="83"/>
      <c r="Z77" s="83"/>
      <c r="AJ77" s="75"/>
      <c r="AK77" s="75"/>
      <c r="AL77" s="75"/>
      <c r="AM77" s="75"/>
      <c r="AN77" s="75"/>
      <c r="AO77" s="75"/>
      <c r="AP77" s="81"/>
      <c r="AQ77" s="81"/>
      <c r="AR77" s="75"/>
    </row>
    <row r="78" spans="1:44" x14ac:dyDescent="0.2">
      <c r="B78" s="78"/>
      <c r="X78" s="81"/>
      <c r="Y78" s="83"/>
      <c r="Z78" s="83"/>
      <c r="AJ78" s="75"/>
      <c r="AK78" s="75"/>
      <c r="AL78" s="75"/>
      <c r="AM78" s="75"/>
      <c r="AN78" s="75"/>
      <c r="AO78" s="75"/>
      <c r="AP78" s="81"/>
      <c r="AQ78" s="81"/>
      <c r="AR78" s="75"/>
    </row>
    <row r="79" spans="1:44" x14ac:dyDescent="0.2">
      <c r="B79" s="78"/>
      <c r="X79" s="81"/>
      <c r="Y79" s="83"/>
      <c r="Z79" s="83"/>
      <c r="AJ79" s="75"/>
      <c r="AK79" s="75"/>
      <c r="AL79" s="75"/>
      <c r="AM79" s="75"/>
      <c r="AN79" s="75"/>
      <c r="AO79" s="75"/>
      <c r="AP79" s="81"/>
      <c r="AQ79" s="81"/>
      <c r="AR79" s="75"/>
    </row>
    <row r="80" spans="1:44" x14ac:dyDescent="0.2">
      <c r="B80" s="78"/>
      <c r="X80" s="81"/>
      <c r="Y80" s="83"/>
      <c r="Z80" s="83"/>
      <c r="AJ80" s="75"/>
      <c r="AK80" s="75"/>
      <c r="AL80" s="75"/>
      <c r="AM80" s="75"/>
      <c r="AN80" s="75"/>
      <c r="AO80" s="75"/>
      <c r="AP80" s="81"/>
      <c r="AQ80" s="81"/>
      <c r="AR80" s="75"/>
    </row>
    <row r="81" spans="2:44" x14ac:dyDescent="0.2">
      <c r="B81" s="78"/>
      <c r="X81" s="81"/>
      <c r="Y81" s="83"/>
      <c r="Z81" s="83"/>
      <c r="AJ81" s="75"/>
      <c r="AK81" s="75"/>
      <c r="AL81" s="75"/>
      <c r="AM81" s="75"/>
      <c r="AN81" s="75"/>
      <c r="AO81" s="75"/>
      <c r="AP81" s="81"/>
      <c r="AQ81" s="81"/>
      <c r="AR81" s="75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36:44" x14ac:dyDescent="0.2"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36:44" x14ac:dyDescent="0.2">
      <c r="AJ1218" s="75"/>
      <c r="AK1218" s="75"/>
      <c r="AL1218" s="75"/>
      <c r="AM1218" s="75"/>
      <c r="AN1218" s="75"/>
      <c r="AO1218" s="75"/>
      <c r="AP1218" s="81"/>
      <c r="AQ1218" s="81"/>
      <c r="AR1218" s="75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A13" zoomScale="90" zoomScaleNormal="90" workbookViewId="0">
      <selection activeCell="D27" sqref="D27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76" t="s">
        <v>64</v>
      </c>
      <c r="B1" s="276" t="s">
        <v>65</v>
      </c>
      <c r="C1" s="276"/>
      <c r="D1" s="276" t="s">
        <v>196</v>
      </c>
      <c r="E1" s="276" t="s">
        <v>66</v>
      </c>
      <c r="F1" s="285" t="s">
        <v>67</v>
      </c>
      <c r="G1" s="286"/>
      <c r="H1" s="287"/>
      <c r="I1" s="288" t="s">
        <v>197</v>
      </c>
      <c r="J1" s="289"/>
      <c r="K1" s="290"/>
      <c r="L1" s="278" t="s">
        <v>198</v>
      </c>
      <c r="M1" s="279"/>
      <c r="N1" s="280"/>
      <c r="O1" s="281" t="s">
        <v>68</v>
      </c>
    </row>
    <row r="2" spans="1:15" ht="30.75" customHeight="1" thickBot="1" x14ac:dyDescent="0.25">
      <c r="A2" s="277"/>
      <c r="B2" s="283"/>
      <c r="C2" s="277"/>
      <c r="D2" s="284"/>
      <c r="E2" s="277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82"/>
    </row>
    <row r="3" spans="1:15" x14ac:dyDescent="0.2">
      <c r="A3" s="14" t="s">
        <v>72</v>
      </c>
      <c r="B3" s="15" t="s">
        <v>73</v>
      </c>
      <c r="C3" s="1" t="s">
        <v>74</v>
      </c>
      <c r="D3" s="215">
        <v>1974320</v>
      </c>
      <c r="E3" s="215">
        <v>1480740</v>
      </c>
      <c r="F3" s="215">
        <f>'Dane - 30 wrzesnia 2022 r'!Z7</f>
        <v>6135578</v>
      </c>
      <c r="G3" s="215">
        <f>F3/'Dane - 30 wrzesnia 2022 r'!$B$3</f>
        <v>1286986.1979275914</v>
      </c>
      <c r="H3" s="216">
        <f>G3/E3</f>
        <v>0.8691506935232326</v>
      </c>
      <c r="I3" s="215">
        <f>'Dane - 30 wrzesnia 2022 r'!AK7</f>
        <v>6146181.6299999999</v>
      </c>
      <c r="J3" s="215">
        <f>I3/'Dane - 30 wrzesnia 2022 r'!$B$3</f>
        <v>1289210.3935058941</v>
      </c>
      <c r="K3" s="216">
        <f>J3/E3</f>
        <v>0.87065277733153301</v>
      </c>
      <c r="L3" s="215">
        <f>'Dane - 30 wrzesnia 2022 r'!AQ7</f>
        <v>527923</v>
      </c>
      <c r="M3" s="215">
        <f>L3/'Dane - 30 wrzesnia 2022 r'!$B$3</f>
        <v>110736.04060913705</v>
      </c>
      <c r="N3" s="216">
        <f>M3/E3</f>
        <v>7.4784256931761856E-2</v>
      </c>
      <c r="O3" s="217">
        <f>'Dane - 30 wrzesnia 2022 r'!X7</f>
        <v>1</v>
      </c>
    </row>
    <row r="4" spans="1:15" x14ac:dyDescent="0.2">
      <c r="A4" s="17" t="s">
        <v>72</v>
      </c>
      <c r="B4" s="18" t="s">
        <v>75</v>
      </c>
      <c r="C4" s="2" t="s">
        <v>76</v>
      </c>
      <c r="D4" s="218">
        <v>4274000</v>
      </c>
      <c r="E4" s="218">
        <v>3205500</v>
      </c>
      <c r="F4" s="218">
        <f>'Dane - 30 wrzesnia 2022 r'!Z8</f>
        <v>11843063.560000001</v>
      </c>
      <c r="G4" s="218">
        <f>F4/'Dane - 30 wrzesnia 2022 r'!$B$3</f>
        <v>2484176.6077946052</v>
      </c>
      <c r="H4" s="219">
        <f t="shared" ref="H4:H56" si="0">G4/E4</f>
        <v>0.77497320474016695</v>
      </c>
      <c r="I4" s="218">
        <f>'Dane - 30 wrzesnia 2022 r'!AK8</f>
        <v>12064724.140000001</v>
      </c>
      <c r="J4" s="218">
        <f>I4/'Dane - 30 wrzesnia 2022 r'!$B$3</f>
        <v>2530671.6742878719</v>
      </c>
      <c r="K4" s="219">
        <f>J4/E4</f>
        <v>0.78947798293179594</v>
      </c>
      <c r="L4" s="218">
        <f>'Dane - 30 wrzesnia 2022 r'!AQ8</f>
        <v>11256085.48</v>
      </c>
      <c r="M4" s="218">
        <f>L4/'Dane - 30 wrzesnia 2022 r'!$B$3</f>
        <v>2361053.2952972269</v>
      </c>
      <c r="N4" s="219">
        <f t="shared" ref="N4:N56" si="1">M4/E4</f>
        <v>0.73656318680306565</v>
      </c>
      <c r="O4" s="220">
        <f>'Dane - 30 wrzesnia 2022 r'!X8</f>
        <v>270</v>
      </c>
    </row>
    <row r="5" spans="1:15" x14ac:dyDescent="0.2">
      <c r="A5" s="17" t="s">
        <v>72</v>
      </c>
      <c r="B5" s="18" t="s">
        <v>77</v>
      </c>
      <c r="C5" s="2" t="s">
        <v>78</v>
      </c>
      <c r="D5" s="218">
        <v>2350000</v>
      </c>
      <c r="E5" s="218">
        <v>1762500</v>
      </c>
      <c r="F5" s="218">
        <f>'Dane - 30 wrzesnia 2022 r'!Z9</f>
        <v>3145888.14</v>
      </c>
      <c r="G5" s="218">
        <f>F5/'Dane - 30 wrzesnia 2022 r'!$B$3</f>
        <v>659875.0136342661</v>
      </c>
      <c r="H5" s="219">
        <f t="shared" si="0"/>
        <v>0.37439717085632118</v>
      </c>
      <c r="I5" s="218">
        <f>'Dane - 30 wrzesnia 2022 r'!AK9</f>
        <v>1813385.38</v>
      </c>
      <c r="J5" s="218">
        <f>I5/'Dane - 30 wrzesnia 2022 r'!$B$3</f>
        <v>380371.98053446319</v>
      </c>
      <c r="K5" s="219">
        <f>J5/E5</f>
        <v>0.21581388966494366</v>
      </c>
      <c r="L5" s="218">
        <f>'Dane - 30 wrzesnia 2022 r'!AQ9</f>
        <v>140547.53</v>
      </c>
      <c r="M5" s="218">
        <f>L5/'Dane - 30 wrzesnia 2022 r'!$B$3</f>
        <v>29480.960271846288</v>
      </c>
      <c r="N5" s="219">
        <f t="shared" si="1"/>
        <v>1.6726785969841864E-2</v>
      </c>
      <c r="O5" s="220">
        <f>'Dane - 30 wrzesnia 2022 r'!X9</f>
        <v>2</v>
      </c>
    </row>
    <row r="6" spans="1:15" x14ac:dyDescent="0.2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113434470.34</v>
      </c>
      <c r="G6" s="40">
        <f t="shared" si="2"/>
        <v>23793780.748416327</v>
      </c>
      <c r="H6" s="41">
        <f t="shared" si="0"/>
        <v>0.81585576660482118</v>
      </c>
      <c r="I6" s="40">
        <f t="shared" si="2"/>
        <v>107856900.48</v>
      </c>
      <c r="J6" s="40">
        <f t="shared" si="2"/>
        <v>22623841.188068967</v>
      </c>
      <c r="K6" s="41">
        <f>J6/E6</f>
        <v>0.77574016047307892</v>
      </c>
      <c r="L6" s="40">
        <f t="shared" si="2"/>
        <v>104345820.38</v>
      </c>
      <c r="M6" s="40">
        <f t="shared" si="2"/>
        <v>21887364.261442292</v>
      </c>
      <c r="N6" s="41">
        <f t="shared" si="1"/>
        <v>0.75048738732563525</v>
      </c>
      <c r="O6" s="42">
        <f>SUM(O7:O9)</f>
        <v>47</v>
      </c>
    </row>
    <row r="7" spans="1:15" x14ac:dyDescent="0.2">
      <c r="A7" s="17" t="s">
        <v>72</v>
      </c>
      <c r="B7" s="18" t="s">
        <v>81</v>
      </c>
      <c r="C7" s="2" t="s">
        <v>82</v>
      </c>
      <c r="D7" s="218">
        <v>19050000</v>
      </c>
      <c r="E7" s="218">
        <v>14287500</v>
      </c>
      <c r="F7" s="218">
        <f>'Dane - 30 wrzesnia 2022 r'!Z11</f>
        <v>62279533.090000004</v>
      </c>
      <c r="G7" s="218">
        <f>F7/'Dane - 30 wrzesnia 2022 r'!$B$3</f>
        <v>13063626.523891428</v>
      </c>
      <c r="H7" s="219">
        <f t="shared" si="0"/>
        <v>0.91433956422687168</v>
      </c>
      <c r="I7" s="218">
        <f>'Dane - 30 wrzesnia 2022 r'!AK11</f>
        <v>63866630.43</v>
      </c>
      <c r="J7" s="218">
        <f>I7/'Dane - 30 wrzesnia 2022 r'!$B$3</f>
        <v>13396532.791458655</v>
      </c>
      <c r="K7" s="219">
        <f>J7/E7</f>
        <v>0.93764009039080698</v>
      </c>
      <c r="L7" s="218">
        <f>'Dane - 30 wrzesnia 2022 r'!AQ11</f>
        <v>61790621.850000001</v>
      </c>
      <c r="M7" s="218">
        <f>L7/'Dane - 30 wrzesnia 2022 r'!$B$3</f>
        <v>12961073.50966984</v>
      </c>
      <c r="N7" s="219">
        <f t="shared" si="1"/>
        <v>0.90716175045808156</v>
      </c>
      <c r="O7" s="220">
        <f>'Dane - 30 wrzesnia 2022 r'!X11</f>
        <v>14</v>
      </c>
    </row>
    <row r="8" spans="1:15" x14ac:dyDescent="0.2">
      <c r="A8" s="17" t="s">
        <v>72</v>
      </c>
      <c r="B8" s="18" t="s">
        <v>83</v>
      </c>
      <c r="C8" s="2" t="s">
        <v>80</v>
      </c>
      <c r="D8" s="218">
        <v>19515600</v>
      </c>
      <c r="E8" s="218">
        <v>14636700</v>
      </c>
      <c r="F8" s="218">
        <f>'Dane - 30 wrzesnia 2022 r'!Z12</f>
        <v>50159314.75</v>
      </c>
      <c r="G8" s="218">
        <f>F8/'Dane - 30 wrzesnia 2022 r'!$B$3</f>
        <v>10521314.500566347</v>
      </c>
      <c r="H8" s="219">
        <f t="shared" si="0"/>
        <v>0.71883105485296184</v>
      </c>
      <c r="I8" s="218">
        <f>'Dane - 30 wrzesnia 2022 r'!AK12</f>
        <v>43009329.960000001</v>
      </c>
      <c r="J8" s="218">
        <f>I8/'Dane - 30 wrzesnia 2022 r'!$B$3</f>
        <v>9021548.4247178752</v>
      </c>
      <c r="K8" s="219">
        <f t="shared" ref="K8:K56" si="3">J8/E8</f>
        <v>0.61636492001051302</v>
      </c>
      <c r="L8" s="218">
        <f>'Dane - 30 wrzesnia 2022 r'!AQ12</f>
        <v>41574258.439999998</v>
      </c>
      <c r="M8" s="218">
        <f>L8/'Dane - 30 wrzesnia 2022 r'!$B$3</f>
        <v>8720530.779880017</v>
      </c>
      <c r="N8" s="219">
        <f t="shared" si="1"/>
        <v>0.59579896970492097</v>
      </c>
      <c r="O8" s="220">
        <f>'Dane - 30 wrzesnia 2022 r'!X12</f>
        <v>14</v>
      </c>
    </row>
    <row r="9" spans="1:15" ht="21" x14ac:dyDescent="0.2">
      <c r="A9" s="17" t="s">
        <v>72</v>
      </c>
      <c r="B9" s="18" t="s">
        <v>84</v>
      </c>
      <c r="C9" s="2" t="s">
        <v>85</v>
      </c>
      <c r="D9" s="218">
        <v>320000</v>
      </c>
      <c r="E9" s="218">
        <v>240000</v>
      </c>
      <c r="F9" s="218">
        <f>'Dane - 30 wrzesnia 2022 r'!Z13</f>
        <v>995622.5</v>
      </c>
      <c r="G9" s="218">
        <f>F9/'Dane - 30 wrzesnia 2022 r'!$B$3</f>
        <v>208839.72395855183</v>
      </c>
      <c r="H9" s="219">
        <f t="shared" si="0"/>
        <v>0.8701655164939659</v>
      </c>
      <c r="I9" s="218">
        <f>'Dane - 30 wrzesnia 2022 r'!AK13</f>
        <v>980940.09</v>
      </c>
      <c r="J9" s="218">
        <f>I9/'Dane - 30 wrzesnia 2022 r'!$B$3</f>
        <v>205759.97189243612</v>
      </c>
      <c r="K9" s="219">
        <f t="shared" si="3"/>
        <v>0.8573332162184838</v>
      </c>
      <c r="L9" s="218">
        <f>'Dane - 30 wrzesnia 2022 r'!AQ13</f>
        <v>980940.09</v>
      </c>
      <c r="M9" s="218">
        <f>L9/'Dane - 30 wrzesnia 2022 r'!$B$3</f>
        <v>205759.97189243612</v>
      </c>
      <c r="N9" s="219">
        <f t="shared" si="1"/>
        <v>0.8573332162184838</v>
      </c>
      <c r="O9" s="220">
        <f>'Dane - 30 wrzesnia 2022 r'!X13</f>
        <v>19</v>
      </c>
    </row>
    <row r="10" spans="1:15" x14ac:dyDescent="0.2">
      <c r="A10" s="17" t="s">
        <v>72</v>
      </c>
      <c r="B10" s="18" t="s">
        <v>86</v>
      </c>
      <c r="C10" s="2" t="s">
        <v>87</v>
      </c>
      <c r="D10" s="218">
        <v>5920000</v>
      </c>
      <c r="E10" s="218">
        <v>4440000</v>
      </c>
      <c r="F10" s="218">
        <f>'Dane - 30 wrzesnia 2022 r'!Z14</f>
        <v>18686766.059999999</v>
      </c>
      <c r="G10" s="218">
        <f>F10/'Dane - 30 wrzesnia 2022 r'!$B$3</f>
        <v>3919697.5416369503</v>
      </c>
      <c r="H10" s="219">
        <f t="shared" si="0"/>
        <v>0.88281476162994377</v>
      </c>
      <c r="I10" s="218">
        <f>'Dane - 30 wrzesnia 2022 r'!AK14</f>
        <v>16490284.189999999</v>
      </c>
      <c r="J10" s="218">
        <f>I10/'Dane - 30 wrzesnia 2022 r'!$B$3</f>
        <v>3458968.030792465</v>
      </c>
      <c r="K10" s="219">
        <f t="shared" si="3"/>
        <v>0.77904685378208671</v>
      </c>
      <c r="L10" s="218">
        <f>'Dane - 30 wrzesnia 2022 r'!AQ14</f>
        <v>13437523.279999999</v>
      </c>
      <c r="M10" s="218">
        <f>L10/'Dane - 30 wrzesnia 2022 r'!$B$3</f>
        <v>2818627.1930192555</v>
      </c>
      <c r="N10" s="219">
        <f t="shared" si="1"/>
        <v>0.63482594437370621</v>
      </c>
      <c r="O10" s="220">
        <f>'Dane - 30 wrzesnia 2022 r'!X14</f>
        <v>11</v>
      </c>
    </row>
    <row r="11" spans="1:15" x14ac:dyDescent="0.2">
      <c r="A11" s="17" t="s">
        <v>72</v>
      </c>
      <c r="B11" s="18" t="s">
        <v>88</v>
      </c>
      <c r="C11" s="2" t="s">
        <v>89</v>
      </c>
      <c r="D11" s="218">
        <v>12247576</v>
      </c>
      <c r="E11" s="218">
        <v>6123788</v>
      </c>
      <c r="F11" s="218">
        <f>'Dane - 30 wrzesnia 2022 r'!Z15</f>
        <v>27490381</v>
      </c>
      <c r="G11" s="218">
        <f>F11/'Dane - 30 wrzesnia 2022 r'!$B$3</f>
        <v>5766325.6701766159</v>
      </c>
      <c r="H11" s="219">
        <f t="shared" si="0"/>
        <v>0.94162725263784697</v>
      </c>
      <c r="I11" s="218">
        <f>'Dane - 30 wrzesnia 2022 r'!AK15</f>
        <v>26835697.870000001</v>
      </c>
      <c r="J11" s="218">
        <f>I11/'Dane - 30 wrzesnia 2022 r'!$B$3</f>
        <v>5629000.6859084619</v>
      </c>
      <c r="K11" s="219">
        <f t="shared" si="3"/>
        <v>0.91920240967003786</v>
      </c>
      <c r="L11" s="218">
        <f>'Dane - 30 wrzesnia 2022 r'!AQ15</f>
        <v>26835697.870000001</v>
      </c>
      <c r="M11" s="218">
        <f>L11/'Dane - 30 wrzesnia 2022 r'!$B$3</f>
        <v>5629000.6859084619</v>
      </c>
      <c r="N11" s="219">
        <f t="shared" si="1"/>
        <v>0.91920240967003786</v>
      </c>
      <c r="O11" s="220">
        <f>'Dane - 30 wrzesnia 2022 r'!X15</f>
        <v>154</v>
      </c>
    </row>
    <row r="12" spans="1:15" x14ac:dyDescent="0.2">
      <c r="A12" s="17" t="s">
        <v>72</v>
      </c>
      <c r="B12" s="18" t="s">
        <v>90</v>
      </c>
      <c r="C12" s="2" t="s">
        <v>91</v>
      </c>
      <c r="D12" s="218">
        <v>820000</v>
      </c>
      <c r="E12" s="218">
        <v>615000</v>
      </c>
      <c r="F12" s="218">
        <f>'Dane - 30 wrzesnia 2022 r'!Z16</f>
        <v>2025000</v>
      </c>
      <c r="G12" s="218">
        <f>F12/'Dane - 30 wrzesnia 2022 r'!$B$3</f>
        <v>424759.82715945796</v>
      </c>
      <c r="H12" s="219">
        <f t="shared" si="0"/>
        <v>0.69066638562513494</v>
      </c>
      <c r="I12" s="218">
        <f>'Dane - 30 wrzesnia 2022 r'!AK16</f>
        <v>835516.61</v>
      </c>
      <c r="J12" s="218">
        <f>I12/'Dane - 30 wrzesnia 2022 r'!$B$3</f>
        <v>175256.2423962747</v>
      </c>
      <c r="K12" s="219">
        <f t="shared" si="3"/>
        <v>0.28496949983134096</v>
      </c>
      <c r="L12" s="218">
        <f>'Dane - 30 wrzesnia 2022 r'!AQ16</f>
        <v>835516.61</v>
      </c>
      <c r="M12" s="218">
        <f>L12/'Dane - 30 wrzesnia 2022 r'!$B$3</f>
        <v>175256.2423962747</v>
      </c>
      <c r="N12" s="219">
        <f t="shared" si="1"/>
        <v>0.28496949983134096</v>
      </c>
      <c r="O12" s="220">
        <f>'Dane - 30 wrzesnia 2022 r'!X16</f>
        <v>3</v>
      </c>
    </row>
    <row r="13" spans="1:15" x14ac:dyDescent="0.2">
      <c r="A13" s="17" t="s">
        <v>72</v>
      </c>
      <c r="B13" s="18" t="s">
        <v>92</v>
      </c>
      <c r="C13" s="2" t="s">
        <v>93</v>
      </c>
      <c r="D13" s="218">
        <v>14738008</v>
      </c>
      <c r="E13" s="218">
        <v>11053506</v>
      </c>
      <c r="F13" s="218">
        <f>'Dane - 30 wrzesnia 2022 r'!Z17</f>
        <v>30953250.640000001</v>
      </c>
      <c r="G13" s="218">
        <f>F13/'Dane - 30 wrzesnia 2022 r'!$B$3</f>
        <v>6492690.0700591514</v>
      </c>
      <c r="H13" s="219">
        <f t="shared" si="0"/>
        <v>0.58738739274752749</v>
      </c>
      <c r="I13" s="218">
        <f>'Dane - 30 wrzesnia 2022 r'!AK17</f>
        <v>25907743.989999998</v>
      </c>
      <c r="J13" s="218">
        <f>I13/'Dane - 30 wrzesnia 2022 r'!$B$3</f>
        <v>5434354.9922389556</v>
      </c>
      <c r="K13" s="219">
        <f t="shared" si="3"/>
        <v>0.49164084157903887</v>
      </c>
      <c r="L13" s="218">
        <f>'Dane - 30 wrzesnia 2022 r'!AQ17</f>
        <v>20406972.530000001</v>
      </c>
      <c r="M13" s="218">
        <f>L13/'Dane - 30 wrzesnia 2022 r'!$B$3</f>
        <v>4280524.5060200533</v>
      </c>
      <c r="N13" s="219">
        <f t="shared" si="1"/>
        <v>0.38725491314882837</v>
      </c>
      <c r="O13" s="220">
        <f>'Dane - 30 wrzesnia 2022 r'!X17</f>
        <v>196</v>
      </c>
    </row>
    <row r="14" spans="1:15" x14ac:dyDescent="0.2">
      <c r="A14" s="17" t="s">
        <v>72</v>
      </c>
      <c r="B14" s="18" t="s">
        <v>94</v>
      </c>
      <c r="C14" s="2" t="s">
        <v>95</v>
      </c>
      <c r="D14" s="218">
        <v>10797340</v>
      </c>
      <c r="E14" s="218">
        <v>8098005</v>
      </c>
      <c r="F14" s="218">
        <f>'Dane - 30 wrzesnia 2022 r'!Z18</f>
        <v>21968051.870000001</v>
      </c>
      <c r="G14" s="218">
        <f>F14/'Dane - 30 wrzesnia 2022 r'!$B$3</f>
        <v>4607973.2915215837</v>
      </c>
      <c r="H14" s="219">
        <f t="shared" si="0"/>
        <v>0.56902574047825161</v>
      </c>
      <c r="I14" s="218">
        <f>'Dane - 30 wrzesnia 2022 r'!AK18</f>
        <v>18468290.420000002</v>
      </c>
      <c r="J14" s="218">
        <f>I14/'Dane - 30 wrzesnia 2022 r'!$B$3</f>
        <v>3873870.5415949994</v>
      </c>
      <c r="K14" s="219">
        <f t="shared" si="3"/>
        <v>0.478373444026646</v>
      </c>
      <c r="L14" s="218">
        <f>'Dane - 30 wrzesnia 2022 r'!AQ18</f>
        <v>15411555.689999999</v>
      </c>
      <c r="M14" s="218">
        <f>L14/'Dane - 30 wrzesnia 2022 r'!$B$3</f>
        <v>3232696.1635272894</v>
      </c>
      <c r="N14" s="219">
        <f t="shared" si="1"/>
        <v>0.39919661244063065</v>
      </c>
      <c r="O14" s="220">
        <f>'Dane - 30 wrzesnia 2022 r'!X18</f>
        <v>282</v>
      </c>
    </row>
    <row r="15" spans="1:15" x14ac:dyDescent="0.2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- 30 wrzesnia 2022 r'!Z19</f>
        <v>216853750</v>
      </c>
      <c r="G15" s="40">
        <f>F15/'Dane - 30 wrzesnia 2022 r'!$B$3</f>
        <v>45486795.737718672</v>
      </c>
      <c r="H15" s="41">
        <f t="shared" si="0"/>
        <v>0.87970049431121433</v>
      </c>
      <c r="I15" s="40">
        <f>'Dane - 30 wrzesnia 2022 r'!AK19</f>
        <v>199471750</v>
      </c>
      <c r="J15" s="40">
        <f>I15/'Dane - 30 wrzesnia 2022 r'!$B$3</f>
        <v>41840783.236145489</v>
      </c>
      <c r="K15" s="41">
        <f t="shared" si="3"/>
        <v>0.80918774554796946</v>
      </c>
      <c r="L15" s="40">
        <f>'Dane - 30 wrzesnia 2022 r'!AQ19</f>
        <v>199471750</v>
      </c>
      <c r="M15" s="40">
        <f>L15/'Dane - 30 wrzesnia 2022 r'!$B$3</f>
        <v>41840783.236145489</v>
      </c>
      <c r="N15" s="41">
        <f t="shared" si="1"/>
        <v>0.80918774554796946</v>
      </c>
      <c r="O15" s="42">
        <f>'Dane - 30 wrzesnia 2022 r'!X19</f>
        <v>3852</v>
      </c>
    </row>
    <row r="16" spans="1:15" x14ac:dyDescent="0.2">
      <c r="A16" s="17" t="s">
        <v>72</v>
      </c>
      <c r="B16" s="18" t="s">
        <v>217</v>
      </c>
      <c r="C16" s="2" t="s">
        <v>97</v>
      </c>
      <c r="D16" s="218">
        <v>39452898</v>
      </c>
      <c r="E16" s="218">
        <v>19726449</v>
      </c>
      <c r="F16" s="218">
        <f>'Dane - 30 wrzesnia 2022 r'!Z20</f>
        <v>75460750</v>
      </c>
      <c r="G16" s="218">
        <f>F16/'Dane - 30 wrzesnia 2022 r'!$B$3</f>
        <v>15828491.42090028</v>
      </c>
      <c r="H16" s="219">
        <f t="shared" si="0"/>
        <v>0.80239942936005759</v>
      </c>
      <c r="I16" s="218">
        <f>'Dane - 30 wrzesnia 2022 r'!AK20</f>
        <v>75460750</v>
      </c>
      <c r="J16" s="218">
        <f>I16/'Dane - 30 wrzesnia 2022 r'!$B$3</f>
        <v>15828491.42090028</v>
      </c>
      <c r="K16" s="219">
        <f t="shared" si="3"/>
        <v>0.80239942936005759</v>
      </c>
      <c r="L16" s="218">
        <f>'Dane - 30 wrzesnia 2022 r'!AQ20</f>
        <v>75460750</v>
      </c>
      <c r="M16" s="218">
        <f>L16/'Dane - 30 wrzesnia 2022 r'!$B$3</f>
        <v>15828491.42090028</v>
      </c>
      <c r="N16" s="219">
        <f t="shared" si="1"/>
        <v>0.80239942936005759</v>
      </c>
      <c r="O16" s="220">
        <f>'Dane - 30 wrzesnia 2022 r'!X20</f>
        <v>2646</v>
      </c>
    </row>
    <row r="17" spans="1:15" x14ac:dyDescent="0.2">
      <c r="A17" s="17" t="s">
        <v>72</v>
      </c>
      <c r="B17" s="18" t="s">
        <v>218</v>
      </c>
      <c r="C17" s="2" t="s">
        <v>216</v>
      </c>
      <c r="D17" s="218">
        <v>42640920</v>
      </c>
      <c r="E17" s="218">
        <v>31980690</v>
      </c>
      <c r="F17" s="218">
        <f>'Dane - 30 wrzesnia 2022 r'!Z21</f>
        <v>141393000</v>
      </c>
      <c r="G17" s="218">
        <f>F17/'Dane - 30 wrzesnia 2022 r'!$B$3</f>
        <v>29658304.31681839</v>
      </c>
      <c r="H17" s="219">
        <f t="shared" si="0"/>
        <v>0.92738162675096725</v>
      </c>
      <c r="I17" s="218">
        <f>'Dane - 30 wrzesnia 2022 r'!AK21</f>
        <v>124011000</v>
      </c>
      <c r="J17" s="218">
        <f>I17/'Dane - 30 wrzesnia 2022 r'!$B$3</f>
        <v>26012291.815245204</v>
      </c>
      <c r="K17" s="219">
        <f t="shared" si="3"/>
        <v>0.81337494016686951</v>
      </c>
      <c r="L17" s="218">
        <f>'Dane - 30 wrzesnia 2022 r'!AQ21</f>
        <v>124011000</v>
      </c>
      <c r="M17" s="218">
        <f>L17/'Dane - 30 wrzesnia 2022 r'!$B$3</f>
        <v>26012291.815245204</v>
      </c>
      <c r="N17" s="219">
        <f t="shared" si="1"/>
        <v>0.81337494016686951</v>
      </c>
      <c r="O17" s="220">
        <f>'Dane - 30 wrzesnia 2022 r'!X21</f>
        <v>1206</v>
      </c>
    </row>
    <row r="18" spans="1:15" ht="21" x14ac:dyDescent="0.2">
      <c r="A18" s="17" t="s">
        <v>72</v>
      </c>
      <c r="B18" s="18" t="s">
        <v>98</v>
      </c>
      <c r="C18" s="2" t="s">
        <v>99</v>
      </c>
      <c r="D18" s="218">
        <v>23080000</v>
      </c>
      <c r="E18" s="218">
        <v>17310000</v>
      </c>
      <c r="F18" s="218">
        <f>'Dane - 30 wrzesnia 2022 r'!Z22</f>
        <v>70533071.239999995</v>
      </c>
      <c r="G18" s="218">
        <f>F18/'Dane - 30 wrzesnia 2022 r'!$B$3</f>
        <v>14794871.678483028</v>
      </c>
      <c r="H18" s="219">
        <f t="shared" si="0"/>
        <v>0.85470084797706691</v>
      </c>
      <c r="I18" s="218">
        <f>'Dane - 30 wrzesnia 2022 r'!AK22</f>
        <v>65699305.32</v>
      </c>
      <c r="J18" s="218">
        <f>I18/'Dane - 30 wrzesnia 2022 r'!$B$3</f>
        <v>13780950.899861559</v>
      </c>
      <c r="K18" s="219">
        <f t="shared" si="3"/>
        <v>0.79612656844954122</v>
      </c>
      <c r="L18" s="218">
        <f>'Dane - 30 wrzesnia 2022 r'!AQ22</f>
        <v>57087548.630000003</v>
      </c>
      <c r="M18" s="218">
        <f>L18/'Dane - 30 wrzesnia 2022 r'!$B$3</f>
        <v>11974566.562486891</v>
      </c>
      <c r="N18" s="219">
        <f t="shared" si="1"/>
        <v>0.69177160961796014</v>
      </c>
      <c r="O18" s="220">
        <f>'Dane - 30 wrzesnia 2022 r'!X22</f>
        <v>414</v>
      </c>
    </row>
    <row r="19" spans="1:15" x14ac:dyDescent="0.2">
      <c r="A19" s="17" t="s">
        <v>72</v>
      </c>
      <c r="B19" s="18" t="s">
        <v>100</v>
      </c>
      <c r="C19" s="2" t="s">
        <v>101</v>
      </c>
      <c r="D19" s="218">
        <v>31410000</v>
      </c>
      <c r="E19" s="218">
        <v>23557500</v>
      </c>
      <c r="F19" s="218">
        <f>'Dane - 30 wrzesnia 2022 r'!Z23</f>
        <v>106240534.97</v>
      </c>
      <c r="G19" s="218">
        <f>F19/'Dane - 30 wrzesnia 2022 r'!$B$3</f>
        <v>22284795.689474344</v>
      </c>
      <c r="H19" s="219">
        <f t="shared" si="0"/>
        <v>0.94597455967205113</v>
      </c>
      <c r="I19" s="218">
        <f>'Dane - 30 wrzesnia 2022 r'!AK23</f>
        <v>13772345.9</v>
      </c>
      <c r="J19" s="218">
        <f>I19/'Dane - 30 wrzesnia 2022 r'!$B$3</f>
        <v>2888858.8958342071</v>
      </c>
      <c r="K19" s="219">
        <f t="shared" si="3"/>
        <v>0.12263011337511226</v>
      </c>
      <c r="L19" s="218">
        <f>'Dane - 30 wrzesnia 2022 r'!AQ23</f>
        <v>4740481.9800000004</v>
      </c>
      <c r="M19" s="218">
        <f>L19/'Dane - 30 wrzesnia 2022 r'!$B$3</f>
        <v>994353.73159374087</v>
      </c>
      <c r="N19" s="219">
        <f t="shared" si="1"/>
        <v>4.2209645828026783E-2</v>
      </c>
      <c r="O19" s="220">
        <f>'Dane - 30 wrzesnia 2022 r'!X23</f>
        <v>16</v>
      </c>
    </row>
    <row r="20" spans="1:15" x14ac:dyDescent="0.2">
      <c r="A20" s="17" t="s">
        <v>72</v>
      </c>
      <c r="B20" s="18" t="s">
        <v>102</v>
      </c>
      <c r="C20" s="2" t="s">
        <v>103</v>
      </c>
      <c r="D20" s="218">
        <v>9106668</v>
      </c>
      <c r="E20" s="218">
        <v>6830001</v>
      </c>
      <c r="F20" s="218">
        <f>'Dane - 30 wrzesnia 2022 r'!Z24</f>
        <v>27191873.289999999</v>
      </c>
      <c r="G20" s="218">
        <f>F20/'Dane - 30 wrzesnia 2022 r'!$B$3</f>
        <v>5703711.3080505095</v>
      </c>
      <c r="H20" s="219">
        <f t="shared" si="0"/>
        <v>0.83509670175019146</v>
      </c>
      <c r="I20" s="218">
        <f>'Dane - 30 wrzesnia 2022 r'!AK24</f>
        <v>18617925.309999999</v>
      </c>
      <c r="J20" s="218">
        <f>I20/'Dane - 30 wrzesnia 2022 r'!$B$3</f>
        <v>3905257.6477744677</v>
      </c>
      <c r="K20" s="219">
        <f t="shared" si="3"/>
        <v>0.57177995256142244</v>
      </c>
      <c r="L20" s="218">
        <f>'Dane - 30 wrzesnia 2022 r'!AQ24</f>
        <v>4991407.57</v>
      </c>
      <c r="M20" s="218">
        <f>L20/'Dane - 30 wrzesnia 2022 r'!$B$3</f>
        <v>1046987.3662793137</v>
      </c>
      <c r="N20" s="219">
        <f t="shared" si="1"/>
        <v>0.1532924177140404</v>
      </c>
      <c r="O20" s="220">
        <f>'Dane - 30 wrzesnia 2022 r'!X24</f>
        <v>7</v>
      </c>
    </row>
    <row r="21" spans="1:15" x14ac:dyDescent="0.2">
      <c r="A21" s="17" t="s">
        <v>72</v>
      </c>
      <c r="B21" s="18" t="s">
        <v>104</v>
      </c>
      <c r="C21" s="2" t="s">
        <v>105</v>
      </c>
      <c r="D21" s="218">
        <v>0</v>
      </c>
      <c r="E21" s="218">
        <v>0</v>
      </c>
      <c r="F21" s="218">
        <f>'Dane - 30 wrzesnia 2022 r'!Z25</f>
        <v>0</v>
      </c>
      <c r="G21" s="218">
        <f>F21/'Dane - 30 wrzesnia 2022 r'!$B$3</f>
        <v>0</v>
      </c>
      <c r="H21" s="219">
        <v>0</v>
      </c>
      <c r="I21" s="218">
        <f>'Dane - 30 wrzesnia 2022 r'!AK25</f>
        <v>0</v>
      </c>
      <c r="J21" s="218">
        <f>I21/'Dane - 30 wrzesnia 2022 r'!$B$3</f>
        <v>0</v>
      </c>
      <c r="K21" s="219">
        <v>0</v>
      </c>
      <c r="L21" s="218">
        <f>'Dane - 30 wrzesnia 2022 r'!AQ25</f>
        <v>0</v>
      </c>
      <c r="M21" s="218">
        <f>L21/'Dane - 30 wrzesnia 2022 r'!$B$3</f>
        <v>0</v>
      </c>
      <c r="N21" s="219">
        <v>0</v>
      </c>
      <c r="O21" s="220">
        <f>'Dane - 30 wrzesnia 2022 r'!X25</f>
        <v>0</v>
      </c>
    </row>
    <row r="22" spans="1:15" x14ac:dyDescent="0.2">
      <c r="A22" s="17" t="s">
        <v>72</v>
      </c>
      <c r="B22" s="18" t="s">
        <v>106</v>
      </c>
      <c r="C22" s="2" t="s">
        <v>107</v>
      </c>
      <c r="D22" s="218">
        <v>4350000</v>
      </c>
      <c r="E22" s="218">
        <v>3262500</v>
      </c>
      <c r="F22" s="218">
        <f>'Dane - 30 wrzesnia 2022 r'!Z26</f>
        <v>7024565.8399999999</v>
      </c>
      <c r="G22" s="221">
        <f>F22/'Dane - 30 wrzesnia 2022 r'!$B$3</f>
        <v>1473458.4553425347</v>
      </c>
      <c r="H22" s="219">
        <f t="shared" si="0"/>
        <v>0.45163477558391868</v>
      </c>
      <c r="I22" s="218">
        <f>'Dane - 30 wrzesnia 2022 r'!AK26</f>
        <v>4856915.68</v>
      </c>
      <c r="J22" s="221">
        <f>I22/'Dane - 30 wrzesnia 2022 r'!$B$3</f>
        <v>1018776.6245752401</v>
      </c>
      <c r="K22" s="219">
        <f t="shared" si="3"/>
        <v>0.31226869718781303</v>
      </c>
      <c r="L22" s="218">
        <f>'Dane - 30 wrzesnia 2022 r'!AQ26</f>
        <v>3337708.58</v>
      </c>
      <c r="M22" s="221">
        <f>L22/'Dane - 30 wrzesnia 2022 r'!$B$3</f>
        <v>700110.87385157531</v>
      </c>
      <c r="N22" s="219">
        <f t="shared" si="1"/>
        <v>0.21459337129550202</v>
      </c>
      <c r="O22" s="222">
        <f>'Dane - 30 wrzesnia 2022 r'!X26</f>
        <v>61</v>
      </c>
    </row>
    <row r="23" spans="1:15" ht="12" thickBot="1" x14ac:dyDescent="0.25">
      <c r="A23" s="21" t="s">
        <v>72</v>
      </c>
      <c r="B23" s="22" t="s">
        <v>108</v>
      </c>
      <c r="C23" s="3" t="s">
        <v>109</v>
      </c>
      <c r="D23" s="223">
        <v>1424000</v>
      </c>
      <c r="E23" s="223">
        <v>1068000</v>
      </c>
      <c r="F23" s="218">
        <f>'Dane - 30 wrzesnia 2022 r'!Z27</f>
        <v>4254345.5199999996</v>
      </c>
      <c r="G23" s="218">
        <f>F23/'Dane - 30 wrzesnia 2022 r'!$B$3</f>
        <v>892382.74950706866</v>
      </c>
      <c r="H23" s="224">
        <f t="shared" si="0"/>
        <v>0.8355643721976298</v>
      </c>
      <c r="I23" s="218">
        <f>'Dane - 30 wrzesnia 2022 r'!AK27</f>
        <v>2365193.4900000002</v>
      </c>
      <c r="J23" s="218">
        <f>I23/'Dane - 30 wrzesnia 2022 r'!$B$3</f>
        <v>496118.11259806185</v>
      </c>
      <c r="K23" s="224">
        <f t="shared" si="3"/>
        <v>0.46453006797571333</v>
      </c>
      <c r="L23" s="218">
        <f>'Dane - 30 wrzesnia 2022 r'!AQ27</f>
        <v>1303327.3600000001</v>
      </c>
      <c r="M23" s="218">
        <f>L23/'Dane - 30 wrzesnia 2022 r'!$B$3</f>
        <v>273383.26131644082</v>
      </c>
      <c r="N23" s="224">
        <f t="shared" si="1"/>
        <v>0.25597683643861502</v>
      </c>
      <c r="O23" s="220">
        <f>'Dane - 30 wrzesnia 2022 r'!X27</f>
        <v>13</v>
      </c>
    </row>
    <row r="24" spans="1:15" ht="32.25" thickBot="1" x14ac:dyDescent="0.25">
      <c r="A24" s="275" t="s">
        <v>72</v>
      </c>
      <c r="B24" s="275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667780590.47000003</v>
      </c>
      <c r="G24" s="44">
        <f t="shared" si="4"/>
        <v>140072280.58690271</v>
      </c>
      <c r="H24" s="45">
        <f>G24/E24</f>
        <v>0.82551637640823239</v>
      </c>
      <c r="I24" s="44">
        <f t="shared" si="4"/>
        <v>521202160.40999985</v>
      </c>
      <c r="J24" s="44">
        <f t="shared" si="4"/>
        <v>109326291.14611736</v>
      </c>
      <c r="K24" s="45">
        <f t="shared" si="3"/>
        <v>0.64431480186475232</v>
      </c>
      <c r="L24" s="44">
        <f t="shared" si="4"/>
        <v>464129866.49000013</v>
      </c>
      <c r="M24" s="44">
        <f t="shared" si="4"/>
        <v>97354924.380165279</v>
      </c>
      <c r="N24" s="45">
        <f t="shared" si="1"/>
        <v>0.57376151843226464</v>
      </c>
      <c r="O24" s="46">
        <f t="shared" si="4"/>
        <v>5329</v>
      </c>
    </row>
    <row r="25" spans="1:15" x14ac:dyDescent="0.2">
      <c r="A25" s="25" t="s">
        <v>110</v>
      </c>
      <c r="B25" s="26" t="s">
        <v>111</v>
      </c>
      <c r="C25" s="4" t="s">
        <v>112</v>
      </c>
      <c r="D25" s="225">
        <v>16364000</v>
      </c>
      <c r="E25" s="225">
        <v>12273000</v>
      </c>
      <c r="F25" s="225">
        <f>'Dane - 30 wrzesnia 2022 r'!Z29</f>
        <v>45050066.670000002</v>
      </c>
      <c r="G25" s="225">
        <f>F25/'Dane - 30 wrzesnia 2022 r'!$B$3</f>
        <v>9449609.1517388932</v>
      </c>
      <c r="H25" s="226">
        <f t="shared" si="0"/>
        <v>0.769951043081471</v>
      </c>
      <c r="I25" s="225">
        <f>'Dane - 30 wrzesnia 2022 r'!AK29</f>
        <v>31421051.109999999</v>
      </c>
      <c r="J25" s="225">
        <f>I25/'Dane - 30 wrzesnia 2022 r'!$B$3</f>
        <v>6590814.9326677006</v>
      </c>
      <c r="K25" s="226">
        <f t="shared" si="3"/>
        <v>0.53701743116334233</v>
      </c>
      <c r="L25" s="225">
        <f>'Dane - 30 wrzesnia 2022 r'!AQ29</f>
        <v>17662492.399999999</v>
      </c>
      <c r="M25" s="225">
        <f>L25/'Dane - 30 wrzesnia 2022 r'!$B$3</f>
        <v>3704848.0093971551</v>
      </c>
      <c r="N25" s="226">
        <f t="shared" si="1"/>
        <v>0.30186979625170335</v>
      </c>
      <c r="O25" s="227">
        <f>'Dane - 30 wrzesnia 2022 r'!X29</f>
        <v>11</v>
      </c>
    </row>
    <row r="26" spans="1:15" x14ac:dyDescent="0.2">
      <c r="A26" s="17" t="s">
        <v>110</v>
      </c>
      <c r="B26" s="18" t="s">
        <v>113</v>
      </c>
      <c r="C26" s="2" t="s">
        <v>114</v>
      </c>
      <c r="D26" s="218">
        <v>2000000</v>
      </c>
      <c r="E26" s="218">
        <v>1500000</v>
      </c>
      <c r="F26" s="225">
        <f>'Dane - 30 wrzesnia 2022 r'!Z30</f>
        <v>6361988.8600000003</v>
      </c>
      <c r="G26" s="225">
        <f>F26/'Dane - 30 wrzesnia 2022 r'!$B$3</f>
        <v>1334477.6733649368</v>
      </c>
      <c r="H26" s="219">
        <f t="shared" si="0"/>
        <v>0.88965178224329122</v>
      </c>
      <c r="I26" s="225">
        <f>'Dane - 30 wrzesnia 2022 r'!AK30</f>
        <v>4219495.42</v>
      </c>
      <c r="J26" s="225">
        <f>I26/'Dane - 30 wrzesnia 2022 r'!$B$3</f>
        <v>885072.66434534534</v>
      </c>
      <c r="K26" s="219">
        <f t="shared" si="3"/>
        <v>0.59004844289689684</v>
      </c>
      <c r="L26" s="225">
        <f>'Dane - 30 wrzesnia 2022 r'!AQ30</f>
        <v>2681354.2200000002</v>
      </c>
      <c r="M26" s="225">
        <f>L26/'Dane - 30 wrzesnia 2022 r'!$B$3</f>
        <v>562435.33582246094</v>
      </c>
      <c r="N26" s="219">
        <f t="shared" si="1"/>
        <v>0.37495689054830728</v>
      </c>
      <c r="O26" s="227">
        <f>'Dane - 30 wrzesnia 2022 r'!X30</f>
        <v>12</v>
      </c>
    </row>
    <row r="27" spans="1:15" x14ac:dyDescent="0.2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300534655.89999998</v>
      </c>
      <c r="G27" s="40">
        <f t="shared" ref="G27:O27" si="5">SUM(G28:G30)</f>
        <v>63039530.121240079</v>
      </c>
      <c r="H27" s="41">
        <f t="shared" si="0"/>
        <v>0.72119398445188543</v>
      </c>
      <c r="I27" s="40">
        <f t="shared" si="5"/>
        <v>217943215.30999997</v>
      </c>
      <c r="J27" s="40">
        <f t="shared" si="5"/>
        <v>45715319.736124508</v>
      </c>
      <c r="K27" s="41">
        <f t="shared" si="3"/>
        <v>0.52299903770823009</v>
      </c>
      <c r="L27" s="40">
        <f t="shared" si="5"/>
        <v>149207536.72999999</v>
      </c>
      <c r="M27" s="40">
        <f t="shared" si="5"/>
        <v>31297465.438184336</v>
      </c>
      <c r="N27" s="41">
        <f t="shared" si="1"/>
        <v>0.3580538078123181</v>
      </c>
      <c r="O27" s="42">
        <f t="shared" si="5"/>
        <v>784</v>
      </c>
    </row>
    <row r="28" spans="1:15" x14ac:dyDescent="0.2">
      <c r="A28" s="17" t="s">
        <v>110</v>
      </c>
      <c r="B28" s="18" t="s">
        <v>117</v>
      </c>
      <c r="C28" s="2" t="s">
        <v>118</v>
      </c>
      <c r="D28" s="218">
        <v>65711480</v>
      </c>
      <c r="E28" s="218">
        <v>49283610</v>
      </c>
      <c r="F28" s="218">
        <f>'Dane - 30 wrzesnia 2022 r'!Z32</f>
        <v>196025067.16</v>
      </c>
      <c r="G28" s="218">
        <f>F28/'Dane - 30 wrzesnia 2022 r'!$B$3</f>
        <v>41117814.146075428</v>
      </c>
      <c r="H28" s="219">
        <f t="shared" si="0"/>
        <v>0.83431011133468969</v>
      </c>
      <c r="I28" s="218">
        <f>'Dane - 30 wrzesnia 2022 r'!AK32</f>
        <v>154090203.63999999</v>
      </c>
      <c r="J28" s="218">
        <f>I28/'Dane - 30 wrzesnia 2022 r'!$B$3</f>
        <v>32321643.58769979</v>
      </c>
      <c r="K28" s="219">
        <f t="shared" si="3"/>
        <v>0.65582946516498664</v>
      </c>
      <c r="L28" s="218">
        <f>'Dane - 30 wrzesnia 2022 r'!AQ32</f>
        <v>119550403.25</v>
      </c>
      <c r="M28" s="218">
        <f>L28/'Dane - 30 wrzesnia 2022 r'!$B$3</f>
        <v>25076646.232747409</v>
      </c>
      <c r="N28" s="219">
        <f t="shared" si="1"/>
        <v>0.50882324230606102</v>
      </c>
      <c r="O28" s="220">
        <f>'Dane - 30 wrzesnia 2022 r'!X32</f>
        <v>562</v>
      </c>
    </row>
    <row r="29" spans="1:15" x14ac:dyDescent="0.2">
      <c r="A29" s="17" t="s">
        <v>110</v>
      </c>
      <c r="B29" s="18" t="s">
        <v>119</v>
      </c>
      <c r="C29" s="2" t="s">
        <v>120</v>
      </c>
      <c r="D29" s="218">
        <v>6382000</v>
      </c>
      <c r="E29" s="218">
        <v>4786500</v>
      </c>
      <c r="F29" s="218">
        <f>'Dane - 30 wrzesnia 2022 r'!Z33</f>
        <v>19694339.59</v>
      </c>
      <c r="G29" s="218">
        <f>F29/'Dane - 30 wrzesnia 2022 r'!$B$3</f>
        <v>4131044.0890212692</v>
      </c>
      <c r="H29" s="219">
        <f t="shared" si="0"/>
        <v>0.8630615458103561</v>
      </c>
      <c r="I29" s="218">
        <f>'Dane - 30 wrzesnia 2022 r'!AK33</f>
        <v>13529361.32</v>
      </c>
      <c r="J29" s="218">
        <f>I29/'Dane - 30 wrzesnia 2022 r'!$B$3</f>
        <v>2837890.9510424971</v>
      </c>
      <c r="K29" s="219">
        <f t="shared" si="3"/>
        <v>0.59289479808680601</v>
      </c>
      <c r="L29" s="218">
        <f>'Dane - 30 wrzesnia 2022 r'!AQ33</f>
        <v>8710497.1600000001</v>
      </c>
      <c r="M29" s="218">
        <f>L29/'Dane - 30 wrzesnia 2022 r'!$B$3</f>
        <v>1827095.9348911354</v>
      </c>
      <c r="N29" s="219">
        <f t="shared" si="1"/>
        <v>0.38171856991353503</v>
      </c>
      <c r="O29" s="220">
        <f>'Dane - 30 wrzesnia 2022 r'!X33</f>
        <v>173</v>
      </c>
    </row>
    <row r="30" spans="1:15" x14ac:dyDescent="0.2">
      <c r="A30" s="17" t="s">
        <v>110</v>
      </c>
      <c r="B30" s="18" t="s">
        <v>121</v>
      </c>
      <c r="C30" s="2" t="s">
        <v>122</v>
      </c>
      <c r="D30" s="218">
        <v>44453120</v>
      </c>
      <c r="E30" s="218">
        <v>33339840</v>
      </c>
      <c r="F30" s="218">
        <f>'Dane - 30 wrzesnia 2022 r'!Z34</f>
        <v>84815249.150000006</v>
      </c>
      <c r="G30" s="218">
        <f>F30/'Dane - 30 wrzesnia 2022 r'!$B$3</f>
        <v>17790671.88614339</v>
      </c>
      <c r="H30" s="219">
        <f t="shared" si="0"/>
        <v>0.53361599474212806</v>
      </c>
      <c r="I30" s="218">
        <f>'Dane - 30 wrzesnia 2022 r'!AK34</f>
        <v>50323650.350000001</v>
      </c>
      <c r="J30" s="218">
        <f>I30/'Dane - 30 wrzesnia 2022 r'!$B$3</f>
        <v>10555785.197382221</v>
      </c>
      <c r="K30" s="219">
        <f t="shared" si="3"/>
        <v>0.31661175330722108</v>
      </c>
      <c r="L30" s="218">
        <f>'Dane - 30 wrzesnia 2022 r'!AQ34</f>
        <v>20946636.32</v>
      </c>
      <c r="M30" s="218">
        <f>L30/'Dane - 30 wrzesnia 2022 r'!$B$3</f>
        <v>4393723.27054579</v>
      </c>
      <c r="N30" s="219">
        <f t="shared" si="1"/>
        <v>0.13178597349434759</v>
      </c>
      <c r="O30" s="220">
        <f>'Dane - 30 wrzesnia 2022 r'!X34</f>
        <v>49</v>
      </c>
    </row>
    <row r="31" spans="1:15" x14ac:dyDescent="0.2">
      <c r="A31" s="17" t="s">
        <v>110</v>
      </c>
      <c r="B31" s="18" t="s">
        <v>123</v>
      </c>
      <c r="C31" s="2" t="s">
        <v>124</v>
      </c>
      <c r="D31" s="218">
        <v>0</v>
      </c>
      <c r="E31" s="218">
        <v>0</v>
      </c>
      <c r="F31" s="218">
        <f>'Dane - 30 wrzesnia 2022 r'!Z35</f>
        <v>0</v>
      </c>
      <c r="G31" s="218">
        <f>F31/'Dane - 30 wrzesnia 2022 r'!$B$3</f>
        <v>0</v>
      </c>
      <c r="H31" s="219">
        <v>0</v>
      </c>
      <c r="I31" s="218">
        <f>'Dane - 30 wrzesnia 2022 r'!AK35</f>
        <v>0</v>
      </c>
      <c r="J31" s="218">
        <f>I31/'Dane - 30 wrzesnia 2022 r'!$B$3</f>
        <v>0</v>
      </c>
      <c r="K31" s="219">
        <v>0</v>
      </c>
      <c r="L31" s="218">
        <f>'Dane - 30 wrzesnia 2022 r'!AQ35</f>
        <v>0</v>
      </c>
      <c r="M31" s="218">
        <f>L31/'Dane - 30 wrzesnia 2022 r'!$B$3</f>
        <v>0</v>
      </c>
      <c r="N31" s="219">
        <v>0</v>
      </c>
      <c r="O31" s="220">
        <f>'Dane - 30 wrzesnia 2022 r'!X35</f>
        <v>0</v>
      </c>
    </row>
    <row r="32" spans="1:15" x14ac:dyDescent="0.2">
      <c r="A32" s="17" t="s">
        <v>110</v>
      </c>
      <c r="B32" s="18" t="s">
        <v>125</v>
      </c>
      <c r="C32" s="2" t="s">
        <v>126</v>
      </c>
      <c r="D32" s="218">
        <v>48674168</v>
      </c>
      <c r="E32" s="218">
        <v>36505626</v>
      </c>
      <c r="F32" s="218">
        <f>'Dane - 30 wrzesnia 2022 r'!Z36</f>
        <v>156868633.25999999</v>
      </c>
      <c r="G32" s="218">
        <f>F32/'Dane - 30 wrzesnia 2022 r'!$B$3</f>
        <v>32904441.259386662</v>
      </c>
      <c r="H32" s="219">
        <f t="shared" si="0"/>
        <v>0.90135260957822394</v>
      </c>
      <c r="I32" s="218">
        <f>'Dane - 30 wrzesnia 2022 r'!AK36</f>
        <v>157646523.12</v>
      </c>
      <c r="J32" s="218">
        <f>I32/'Dane - 30 wrzesnia 2022 r'!$B$3</f>
        <v>33067609.833452195</v>
      </c>
      <c r="K32" s="219">
        <f t="shared" si="3"/>
        <v>0.90582229252697088</v>
      </c>
      <c r="L32" s="218">
        <f>'Dane - 30 wrzesnia 2022 r'!AQ36</f>
        <v>157646523.12</v>
      </c>
      <c r="M32" s="218">
        <f>L32/'Dane - 30 wrzesnia 2022 r'!$B$3</f>
        <v>33067609.833452195</v>
      </c>
      <c r="N32" s="219">
        <f t="shared" si="1"/>
        <v>0.90582229252697088</v>
      </c>
      <c r="O32" s="220">
        <f>'Dane - 30 wrzesnia 2022 r'!X36</f>
        <v>901</v>
      </c>
    </row>
    <row r="33" spans="1:15" x14ac:dyDescent="0.2">
      <c r="A33" s="17" t="s">
        <v>110</v>
      </c>
      <c r="B33" s="18" t="s">
        <v>127</v>
      </c>
      <c r="C33" s="2" t="s">
        <v>128</v>
      </c>
      <c r="D33" s="218">
        <v>1880000</v>
      </c>
      <c r="E33" s="218">
        <v>1410000</v>
      </c>
      <c r="F33" s="218">
        <f>'Dane - 30 wrzesnia 2022 r'!Z37</f>
        <v>5595105.1699999999</v>
      </c>
      <c r="G33" s="218">
        <f>F33/'Dane - 30 wrzesnia 2022 r'!$B$3</f>
        <v>1173617.7308386122</v>
      </c>
      <c r="H33" s="219">
        <f t="shared" si="0"/>
        <v>0.83235300059476036</v>
      </c>
      <c r="I33" s="218">
        <f>'Dane - 30 wrzesnia 2022 r'!AK37</f>
        <v>4721336.0199999996</v>
      </c>
      <c r="J33" s="218">
        <f>I33/'Dane - 30 wrzesnia 2022 r'!$B$3</f>
        <v>990337.71447749285</v>
      </c>
      <c r="K33" s="219">
        <f t="shared" si="3"/>
        <v>0.7023671733882928</v>
      </c>
      <c r="L33" s="218">
        <f>'Dane - 30 wrzesnia 2022 r'!AQ37</f>
        <v>3085601.63</v>
      </c>
      <c r="M33" s="218">
        <f>L33/'Dane - 30 wrzesnia 2022 r'!$B$3</f>
        <v>647229.43952678598</v>
      </c>
      <c r="N33" s="219">
        <f t="shared" si="1"/>
        <v>0.45902797129559292</v>
      </c>
      <c r="O33" s="220">
        <f>'Dane - 30 wrzesnia 2022 r'!X37</f>
        <v>11</v>
      </c>
    </row>
    <row r="34" spans="1:15" x14ac:dyDescent="0.2">
      <c r="A34" s="21" t="s">
        <v>110</v>
      </c>
      <c r="B34" s="22" t="s">
        <v>129</v>
      </c>
      <c r="C34" s="3" t="s">
        <v>130</v>
      </c>
      <c r="D34" s="218">
        <v>0</v>
      </c>
      <c r="E34" s="218">
        <v>0</v>
      </c>
      <c r="F34" s="218">
        <f>'Dane - 30 wrzesnia 2022 r'!Z38</f>
        <v>0</v>
      </c>
      <c r="G34" s="218">
        <f>F34/'Dane - 30 wrzesnia 2022 r'!$B$3</f>
        <v>0</v>
      </c>
      <c r="H34" s="224">
        <v>0</v>
      </c>
      <c r="I34" s="218">
        <f>'Dane - 30 wrzesnia 2022 r'!AK38</f>
        <v>0</v>
      </c>
      <c r="J34" s="218">
        <f>I34/'Dane - 30 wrzesnia 2022 r'!$B$3</f>
        <v>0</v>
      </c>
      <c r="K34" s="224">
        <v>0</v>
      </c>
      <c r="L34" s="218">
        <f>'Dane - 30 wrzesnia 2022 r'!AQ38</f>
        <v>0</v>
      </c>
      <c r="M34" s="218">
        <f>L34/'Dane - 30 wrzesnia 2022 r'!$B$3</f>
        <v>0</v>
      </c>
      <c r="N34" s="224">
        <v>0</v>
      </c>
      <c r="O34" s="220">
        <f>'Dane - 30 wrzesnia 2022 r'!X38</f>
        <v>0</v>
      </c>
    </row>
    <row r="35" spans="1:15" ht="12" thickBot="1" x14ac:dyDescent="0.25">
      <c r="A35" s="205" t="s">
        <v>110</v>
      </c>
      <c r="B35" s="22" t="s">
        <v>219</v>
      </c>
      <c r="C35" s="3" t="s">
        <v>220</v>
      </c>
      <c r="D35" s="228">
        <v>14000000</v>
      </c>
      <c r="E35" s="228">
        <v>10500000</v>
      </c>
      <c r="F35" s="218">
        <f>'Dane - 30 wrzesnia 2022 r'!Z39</f>
        <v>43612218.659999996</v>
      </c>
      <c r="G35" s="218">
        <f>F35/'Dane - 30 wrzesnia 2022 r'!$B$3</f>
        <v>9148009.116080042</v>
      </c>
      <c r="H35" s="224">
        <f t="shared" si="0"/>
        <v>0.87123896343619445</v>
      </c>
      <c r="I35" s="218">
        <f>'Dane - 30 wrzesnia 2022 r'!AK39</f>
        <v>43620904.719999999</v>
      </c>
      <c r="J35" s="218">
        <f>I35/'Dane - 30 wrzesnia 2022 r'!$B$3</f>
        <v>9149831.0861266088</v>
      </c>
      <c r="K35" s="224">
        <f t="shared" si="3"/>
        <v>0.87141248439301033</v>
      </c>
      <c r="L35" s="218">
        <f>'Dane - 30 wrzesnia 2022 r'!AQ39</f>
        <v>43620904.719999999</v>
      </c>
      <c r="M35" s="218">
        <f>L35/'Dane - 30 wrzesnia 2022 r'!$B$3</f>
        <v>9149831.0861266088</v>
      </c>
      <c r="N35" s="224">
        <f t="shared" si="1"/>
        <v>0.87141248439301033</v>
      </c>
      <c r="O35" s="220">
        <f>'Dane - 30 wrzesnia 2022 r'!X39</f>
        <v>711</v>
      </c>
    </row>
    <row r="36" spans="1:15" ht="32.25" thickBot="1" x14ac:dyDescent="0.25">
      <c r="A36" s="275" t="s">
        <v>110</v>
      </c>
      <c r="B36" s="275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558022668.51999986</v>
      </c>
      <c r="G36" s="44">
        <f t="shared" si="6"/>
        <v>117049685.05264923</v>
      </c>
      <c r="H36" s="45">
        <f t="shared" si="0"/>
        <v>0.78242512851625823</v>
      </c>
      <c r="I36" s="44">
        <f>SUM(I31:I34)+SUM(I25:I27)+I35</f>
        <v>459572525.70000005</v>
      </c>
      <c r="J36" s="44">
        <f>SUM(J31:J34)+SUM(J25:J27)+J35</f>
        <v>96398985.967193857</v>
      </c>
      <c r="K36" s="45">
        <f t="shared" si="3"/>
        <v>0.64438438215610994</v>
      </c>
      <c r="L36" s="44">
        <f>SUM(L31:L34)+SUM(L25:L27)+L35</f>
        <v>373904412.82000005</v>
      </c>
      <c r="M36" s="44">
        <f>SUM(M31:M34)+SUM(M25:M27)+M35</f>
        <v>78429419.142509535</v>
      </c>
      <c r="N36" s="45">
        <f t="shared" si="1"/>
        <v>0.5242658134828071</v>
      </c>
      <c r="O36" s="46">
        <f>SUM(O31:O34)+SUM(O25:O27)+O35</f>
        <v>2430</v>
      </c>
    </row>
    <row r="37" spans="1:15" x14ac:dyDescent="0.2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62303010.539999999</v>
      </c>
      <c r="G37" s="34">
        <f t="shared" si="7"/>
        <v>13068551.105424341</v>
      </c>
      <c r="H37" s="35">
        <f t="shared" si="0"/>
        <v>0.80704801507317481</v>
      </c>
      <c r="I37" s="34">
        <f t="shared" si="7"/>
        <v>34986406.060000002</v>
      </c>
      <c r="J37" s="34">
        <f t="shared" si="7"/>
        <v>7338676.4399882527</v>
      </c>
      <c r="K37" s="35">
        <f t="shared" si="3"/>
        <v>0.45319976226733211</v>
      </c>
      <c r="L37" s="34">
        <f t="shared" si="7"/>
        <v>34986406.060000002</v>
      </c>
      <c r="M37" s="34">
        <f t="shared" si="7"/>
        <v>7338676.4399882527</v>
      </c>
      <c r="N37" s="35">
        <f t="shared" si="1"/>
        <v>0.45319976226733211</v>
      </c>
      <c r="O37" s="36">
        <f t="shared" si="7"/>
        <v>55</v>
      </c>
    </row>
    <row r="38" spans="1:15" x14ac:dyDescent="0.2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- 30 wrzesnia 2022 r'!Z42</f>
        <v>29952629.539999999</v>
      </c>
      <c r="G38" s="19">
        <f>F38/'Dane - 30 wrzesnia 2022 r'!$B$3</f>
        <v>6282801.8500650246</v>
      </c>
      <c r="H38" s="16">
        <f t="shared" si="0"/>
        <v>0.76684716766141769</v>
      </c>
      <c r="I38" s="19">
        <f>'Dane - 30 wrzesnia 2022 r'!AK42</f>
        <v>25484921.059999999</v>
      </c>
      <c r="J38" s="19">
        <f>I38/'Dane - 30 wrzesnia 2022 r'!$B$3</f>
        <v>5345664.5257372987</v>
      </c>
      <c r="K38" s="16">
        <f t="shared" si="3"/>
        <v>0.6524649031844505</v>
      </c>
      <c r="L38" s="19">
        <f>'Dane - 30 wrzesnia 2022 r'!AQ42</f>
        <v>25484921.059999999</v>
      </c>
      <c r="M38" s="19">
        <f>L38/'Dane - 30 wrzesnia 2022 r'!$B$3</f>
        <v>5345664.5257372987</v>
      </c>
      <c r="N38" s="16">
        <f t="shared" si="1"/>
        <v>0.6524649031844505</v>
      </c>
      <c r="O38" s="20">
        <f>'Dane - 30 wrzesnia 2022 r'!X42</f>
        <v>52</v>
      </c>
    </row>
    <row r="39" spans="1:15" x14ac:dyDescent="0.2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- 30 wrzesnia 2022 r'!Z43</f>
        <v>32350381</v>
      </c>
      <c r="G39" s="19">
        <f>F39/'Dane - 30 wrzesnia 2022 r'!$B$3</f>
        <v>6785749.2553593153</v>
      </c>
      <c r="H39" s="16">
        <f t="shared" si="0"/>
        <v>0.84821886897463161</v>
      </c>
      <c r="I39" s="19">
        <f>'Dane - 30 wrzesnia 2022 r'!AK43</f>
        <v>9501485</v>
      </c>
      <c r="J39" s="19">
        <f>I39/'Dane - 30 wrzesnia 2022 r'!$B$3</f>
        <v>1993011.9142509543</v>
      </c>
      <c r="K39" s="16">
        <f t="shared" si="3"/>
        <v>0.24912655156300717</v>
      </c>
      <c r="L39" s="19">
        <f>'Dane - 30 wrzesnia 2022 r'!AQ43</f>
        <v>9501485</v>
      </c>
      <c r="M39" s="19">
        <f>L39/'Dane - 30 wrzesnia 2022 r'!$B$3</f>
        <v>1993011.9142509543</v>
      </c>
      <c r="N39" s="16">
        <f t="shared" si="1"/>
        <v>0.24912655156300717</v>
      </c>
      <c r="O39" s="20">
        <f>'Dane - 30 wrzesnia 2022 r'!X43</f>
        <v>3</v>
      </c>
    </row>
    <row r="40" spans="1:15" ht="12" thickBot="1" x14ac:dyDescent="0.25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- 30 wrzesnia 2022 r'!Z44</f>
        <v>32664050.289999999</v>
      </c>
      <c r="G40" s="19">
        <f>F40/'Dane - 30 wrzesnia 2022 r'!$B$3</f>
        <v>6851543.8792633293</v>
      </c>
      <c r="H40" s="24">
        <f t="shared" si="0"/>
        <v>0.92161114584301485</v>
      </c>
      <c r="I40" s="19">
        <f>'Dane - 30 wrzesnia 2022 r'!AK44</f>
        <v>30712741.120000001</v>
      </c>
      <c r="J40" s="19">
        <f>I40/'Dane - 30 wrzesnia 2022 r'!$B$3</f>
        <v>6442241.2887527794</v>
      </c>
      <c r="K40" s="24">
        <f t="shared" si="3"/>
        <v>0.8665552582818743</v>
      </c>
      <c r="L40" s="19">
        <f>'Dane - 30 wrzesnia 2022 r'!AQ44</f>
        <v>28128974.43</v>
      </c>
      <c r="M40" s="19">
        <f>L40/'Dane - 30 wrzesnia 2022 r'!$B$3</f>
        <v>5900275.7121282034</v>
      </c>
      <c r="N40" s="24">
        <f t="shared" si="1"/>
        <v>0.7936546792471022</v>
      </c>
      <c r="O40" s="20">
        <f>'Dane - 30 wrzesnia 2022 r'!X44</f>
        <v>4</v>
      </c>
    </row>
    <row r="41" spans="1:15" ht="12" thickBot="1" x14ac:dyDescent="0.25">
      <c r="A41" s="275" t="s">
        <v>131</v>
      </c>
      <c r="B41" s="27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94967060.829999998</v>
      </c>
      <c r="G41" s="44">
        <f t="shared" si="8"/>
        <v>19920094.984687671</v>
      </c>
      <c r="H41" s="45">
        <f t="shared" si="0"/>
        <v>0.8430951528095344</v>
      </c>
      <c r="I41" s="44">
        <f t="shared" si="8"/>
        <v>65699147.180000007</v>
      </c>
      <c r="J41" s="44">
        <f t="shared" si="8"/>
        <v>13780917.728741031</v>
      </c>
      <c r="K41" s="45">
        <f t="shared" si="3"/>
        <v>0.58326152296460598</v>
      </c>
      <c r="L41" s="44">
        <f t="shared" si="8"/>
        <v>63115380.490000002</v>
      </c>
      <c r="M41" s="44">
        <f t="shared" si="8"/>
        <v>13238952.152116455</v>
      </c>
      <c r="N41" s="45">
        <f t="shared" si="1"/>
        <v>0.5603234520872814</v>
      </c>
      <c r="O41" s="46">
        <f t="shared" si="8"/>
        <v>59</v>
      </c>
    </row>
    <row r="42" spans="1:15" x14ac:dyDescent="0.2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- 30 wrzesnia 2022 r'!Z46</f>
        <v>84839.35</v>
      </c>
      <c r="G42" s="225">
        <f>F42/'Dane - 30 wrzesnia 2022 r'!$B$3</f>
        <v>17795.727230775687</v>
      </c>
      <c r="H42" s="226">
        <f t="shared" si="0"/>
        <v>0.83744598733062059</v>
      </c>
      <c r="I42" s="225">
        <f>'Dane - 30 wrzesnia 2022 r'!AK46</f>
        <v>84839.35</v>
      </c>
      <c r="J42" s="225">
        <f>I42/'Dane - 30 wrzesnia 2022 r'!$B$3</f>
        <v>17795.727230775687</v>
      </c>
      <c r="K42" s="226">
        <f t="shared" si="3"/>
        <v>0.83744598733062059</v>
      </c>
      <c r="L42" s="225">
        <f>'Dane - 30 wrzesnia 2022 r'!AQ46</f>
        <v>84839.35</v>
      </c>
      <c r="M42" s="225">
        <f>L42/'Dane - 30 wrzesnia 2022 r'!$B$3</f>
        <v>17795.727230775687</v>
      </c>
      <c r="N42" s="226">
        <f t="shared" si="1"/>
        <v>0.83744598733062059</v>
      </c>
      <c r="O42" s="227">
        <f>'Dane - 30 wrzesnia 2022 r'!X46</f>
        <v>5</v>
      </c>
    </row>
    <row r="43" spans="1:15" x14ac:dyDescent="0.2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- 30 wrzesnia 2022 r'!Z47</f>
        <v>306576620.38</v>
      </c>
      <c r="G43" s="225">
        <f>F43/'Dane - 30 wrzesnia 2022 r'!$B$3</f>
        <v>64306880.140118301</v>
      </c>
      <c r="H43" s="219">
        <f t="shared" si="0"/>
        <v>0.83267593036003196</v>
      </c>
      <c r="I43" s="225">
        <f>'Dane - 30 wrzesnia 2022 r'!AK47</f>
        <v>273054284.31999999</v>
      </c>
      <c r="J43" s="225">
        <f>I43/'Dane - 30 wrzesnia 2022 r'!$B$3</f>
        <v>57275304.006376639</v>
      </c>
      <c r="K43" s="219">
        <f t="shared" si="3"/>
        <v>0.74162775345729282</v>
      </c>
      <c r="L43" s="225">
        <f>'Dane - 30 wrzesnia 2022 r'!AQ47</f>
        <v>226826910.78999999</v>
      </c>
      <c r="M43" s="225">
        <f>L43/'Dane - 30 wrzesnia 2022 r'!$B$3</f>
        <v>47578745.39371565</v>
      </c>
      <c r="N43" s="219">
        <f t="shared" si="1"/>
        <v>0.61607212167270875</v>
      </c>
      <c r="O43" s="227">
        <f>'Dane - 30 wrzesnia 2022 r'!X47</f>
        <v>2692</v>
      </c>
    </row>
    <row r="44" spans="1:15" ht="12" thickBot="1" x14ac:dyDescent="0.25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- 30 wrzesnia 2022 r'!Z48</f>
        <v>10399079.66</v>
      </c>
      <c r="G44" s="225">
        <f>F44/'Dane - 30 wrzesnia 2022 r'!$B$3</f>
        <v>2181289.5204933505</v>
      </c>
      <c r="H44" s="224">
        <f t="shared" si="0"/>
        <v>0.8904807224850424</v>
      </c>
      <c r="I44" s="225">
        <f>'Dane - 30 wrzesnia 2022 r'!AK48</f>
        <v>9181553.7200000007</v>
      </c>
      <c r="J44" s="225">
        <f>I44/'Dane - 30 wrzesnia 2022 r'!$B$3</f>
        <v>1925903.7882283845</v>
      </c>
      <c r="K44" s="224">
        <f t="shared" si="3"/>
        <v>0.78622309448880878</v>
      </c>
      <c r="L44" s="225">
        <f>'Dane - 30 wrzesnia 2022 r'!AQ48</f>
        <v>3443156.87</v>
      </c>
      <c r="M44" s="225">
        <f>L44/'Dane - 30 wrzesnia 2022 r'!$B$3</f>
        <v>722229.48986869154</v>
      </c>
      <c r="N44" s="224">
        <f t="shared" si="1"/>
        <v>0.29484001637380836</v>
      </c>
      <c r="O44" s="227">
        <f>'Dane - 30 wrzesnia 2022 r'!X48</f>
        <v>114</v>
      </c>
    </row>
    <row r="45" spans="1:15" ht="12" thickBot="1" x14ac:dyDescent="0.25">
      <c r="A45" s="275" t="s">
        <v>138</v>
      </c>
      <c r="B45" s="27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317060539.39000005</v>
      </c>
      <c r="G45" s="44">
        <f t="shared" si="9"/>
        <v>66505965.387842424</v>
      </c>
      <c r="H45" s="45">
        <f t="shared" si="0"/>
        <v>0.83445382133138679</v>
      </c>
      <c r="I45" s="44">
        <f t="shared" si="9"/>
        <v>282320677.39000005</v>
      </c>
      <c r="J45" s="44">
        <f t="shared" si="9"/>
        <v>59219003.521835797</v>
      </c>
      <c r="K45" s="45">
        <f t="shared" si="3"/>
        <v>0.74302393020019386</v>
      </c>
      <c r="L45" s="44">
        <f t="shared" si="9"/>
        <v>230354907.00999999</v>
      </c>
      <c r="M45" s="44">
        <f>SUM(M42:M44)</f>
        <v>48318770.610815115</v>
      </c>
      <c r="N45" s="45">
        <f t="shared" si="1"/>
        <v>0.60625813854586963</v>
      </c>
      <c r="O45" s="46">
        <f t="shared" si="9"/>
        <v>2811</v>
      </c>
    </row>
    <row r="46" spans="1:15" x14ac:dyDescent="0.2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- 30 wrzesnia 2022 r'!Z50</f>
        <v>40045981.969999999</v>
      </c>
      <c r="G46" s="225">
        <f>F46/'Dane - 30 wrzesnia 2022 r'!$B$3</f>
        <v>8399962.6567940582</v>
      </c>
      <c r="H46" s="226">
        <f t="shared" si="0"/>
        <v>0.5257086870488622</v>
      </c>
      <c r="I46" s="225">
        <f>'Dane - 30 wrzesnia 2022 r'!AK50</f>
        <v>33955873.899999999</v>
      </c>
      <c r="J46" s="225">
        <f>I46/'Dane - 30 wrzesnia 2022 r'!$B$3</f>
        <v>7122514.1376851108</v>
      </c>
      <c r="K46" s="226">
        <f t="shared" si="3"/>
        <v>0.4457600240378306</v>
      </c>
      <c r="L46" s="225">
        <f>'Dane - 30 wrzesnia 2022 r'!AQ50</f>
        <v>29626663.98</v>
      </c>
      <c r="M46" s="225">
        <f>L46/'Dane - 30 wrzesnia 2022 r'!$B$3</f>
        <v>6214427.9859042661</v>
      </c>
      <c r="N46" s="226">
        <f t="shared" si="1"/>
        <v>0.38892777393326139</v>
      </c>
      <c r="O46" s="227">
        <f>'Dane - 30 wrzesnia 2022 r'!X50</f>
        <v>45</v>
      </c>
    </row>
    <row r="47" spans="1:15" x14ac:dyDescent="0.2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- 30 wrzesnia 2022 r'!Z51</f>
        <v>185755.13</v>
      </c>
      <c r="G47" s="225">
        <f>F47/'Dane - 30 wrzesnia 2022 r'!$B$3</f>
        <v>38963.613290263034</v>
      </c>
      <c r="H47" s="219">
        <f t="shared" si="0"/>
        <v>1.5529526596735687E-2</v>
      </c>
      <c r="I47" s="225">
        <f>'Dane - 30 wrzesnia 2022 r'!AK51</f>
        <v>185755.13</v>
      </c>
      <c r="J47" s="225">
        <f>I47/'Dane - 30 wrzesnia 2022 r'!$B$3</f>
        <v>38963.613290263034</v>
      </c>
      <c r="K47" s="219">
        <f t="shared" si="3"/>
        <v>1.5529526596735687E-2</v>
      </c>
      <c r="L47" s="225">
        <f>'Dane - 30 wrzesnia 2022 r'!AQ51</f>
        <v>185755.13</v>
      </c>
      <c r="M47" s="225">
        <f>L47/'Dane - 30 wrzesnia 2022 r'!$B$3</f>
        <v>38963.613290263034</v>
      </c>
      <c r="N47" s="219">
        <f t="shared" si="1"/>
        <v>1.5529526596735687E-2</v>
      </c>
      <c r="O47" s="227">
        <f>'Dane - 30 wrzesnia 2022 r'!X51</f>
        <v>2</v>
      </c>
    </row>
    <row r="48" spans="1:15" x14ac:dyDescent="0.2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- 30 wrzesnia 2022 r'!Z52</f>
        <v>56790633.009999998</v>
      </c>
      <c r="G48" s="225">
        <f>F48/'Dane - 30 wrzesnia 2022 r'!$B$3</f>
        <v>11912286.153878422</v>
      </c>
      <c r="H48" s="219">
        <f t="shared" si="0"/>
        <v>0.86851843252508976</v>
      </c>
      <c r="I48" s="225">
        <f>'Dane - 30 wrzesnia 2022 r'!AK52</f>
        <v>44678707.520000003</v>
      </c>
      <c r="J48" s="225">
        <f>I48/'Dane - 30 wrzesnia 2022 r'!$B$3</f>
        <v>9371713.6216805801</v>
      </c>
      <c r="K48" s="219">
        <f t="shared" si="3"/>
        <v>0.68328664369147774</v>
      </c>
      <c r="L48" s="225">
        <f>'Dane - 30 wrzesnia 2022 r'!AQ52</f>
        <v>24102195.16</v>
      </c>
      <c r="M48" s="225">
        <f>L48/'Dane - 30 wrzesnia 2022 r'!$B$3</f>
        <v>5055626.7902840115</v>
      </c>
      <c r="N48" s="219">
        <f t="shared" si="1"/>
        <v>0.36860305390663589</v>
      </c>
      <c r="O48" s="227">
        <f>'Dane - 30 wrzesnia 2022 r'!X52</f>
        <v>26</v>
      </c>
    </row>
    <row r="49" spans="1:15" ht="12" thickBot="1" x14ac:dyDescent="0.25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- 30 wrzesnia 2022 r'!Z53</f>
        <v>145929718.28</v>
      </c>
      <c r="G49" s="225">
        <f>F49/'Dane - 30 wrzesnia 2022 r'!$B$3</f>
        <v>30609916.994588245</v>
      </c>
      <c r="H49" s="224">
        <f t="shared" si="0"/>
        <v>0.69028314121463918</v>
      </c>
      <c r="I49" s="225">
        <f>'Dane - 30 wrzesnia 2022 r'!AK53</f>
        <v>119951433.73</v>
      </c>
      <c r="J49" s="225">
        <f>I49/'Dane - 30 wrzesnia 2022 r'!$B$3</f>
        <v>25160765.559843939</v>
      </c>
      <c r="K49" s="224">
        <f t="shared" si="3"/>
        <v>0.56739952248432468</v>
      </c>
      <c r="L49" s="225">
        <f>'Dane - 30 wrzesnia 2022 r'!AQ53</f>
        <v>114316566.04000001</v>
      </c>
      <c r="M49" s="225">
        <f>L49/'Dane - 30 wrzesnia 2022 r'!$B$3</f>
        <v>23978807.324747242</v>
      </c>
      <c r="N49" s="224">
        <f t="shared" si="1"/>
        <v>0.54074522468105701</v>
      </c>
      <c r="O49" s="227">
        <f>'Dane - 30 wrzesnia 2022 r'!X53</f>
        <v>218</v>
      </c>
    </row>
    <row r="50" spans="1:15" ht="12" thickBot="1" x14ac:dyDescent="0.25">
      <c r="A50" s="275" t="s">
        <v>145</v>
      </c>
      <c r="B50" s="275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242952088.38999999</v>
      </c>
      <c r="G50" s="44">
        <f t="shared" si="10"/>
        <v>50961129.418550983</v>
      </c>
      <c r="H50" s="45">
        <f t="shared" si="0"/>
        <v>0.66574949711357723</v>
      </c>
      <c r="I50" s="44">
        <f t="shared" si="10"/>
        <v>198771770.28000003</v>
      </c>
      <c r="J50" s="44">
        <f t="shared" si="10"/>
        <v>41693956.932499893</v>
      </c>
      <c r="K50" s="45">
        <f t="shared" si="3"/>
        <v>0.54468437370194001</v>
      </c>
      <c r="L50" s="44">
        <f t="shared" si="10"/>
        <v>168231180.31</v>
      </c>
      <c r="M50" s="44">
        <f t="shared" si="10"/>
        <v>35287825.714225784</v>
      </c>
      <c r="N50" s="45">
        <f t="shared" si="1"/>
        <v>0.46099551739772576</v>
      </c>
      <c r="O50" s="46">
        <f t="shared" si="10"/>
        <v>291</v>
      </c>
    </row>
    <row r="51" spans="1:15" x14ac:dyDescent="0.2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- 30 wrzesnia 2022 r'!Z55</f>
        <v>845865.63</v>
      </c>
      <c r="G51" s="27">
        <f>F51/'Dane - 30 wrzesnia 2022 r'!$B$3</f>
        <v>177427.03150564249</v>
      </c>
      <c r="H51" s="28">
        <f t="shared" si="0"/>
        <v>0.90990087748283288</v>
      </c>
      <c r="I51" s="27">
        <f>'Dane - 30 wrzesnia 2022 r'!AK55</f>
        <v>0</v>
      </c>
      <c r="J51" s="27">
        <f>I51/'Dane - 30 wrzesnia 2022 r'!$B$3</f>
        <v>0</v>
      </c>
      <c r="K51" s="28">
        <f t="shared" si="3"/>
        <v>0</v>
      </c>
      <c r="L51" s="27">
        <f>'Dane - 30 wrzesnia 2022 r'!AQ55</f>
        <v>0</v>
      </c>
      <c r="M51" s="27">
        <f>L51/'Dane - 30 wrzesnia 2022 r'!$B$3</f>
        <v>0</v>
      </c>
      <c r="N51" s="28">
        <f t="shared" si="1"/>
        <v>0</v>
      </c>
      <c r="O51" s="29">
        <f>'Dane - 30 wrzesnia 2022 r'!X55</f>
        <v>1</v>
      </c>
    </row>
    <row r="52" spans="1:15" ht="21" x14ac:dyDescent="0.2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- 30 wrzesnia 2022 r'!Z56</f>
        <v>0</v>
      </c>
      <c r="G52" s="27">
        <f>F52/'Dane - 30 wrzesnia 2022 r'!$B$3</f>
        <v>0</v>
      </c>
      <c r="H52" s="16">
        <v>0</v>
      </c>
      <c r="I52" s="27">
        <f>'Dane - 30 wrzesnia 2022 r'!AK56</f>
        <v>0</v>
      </c>
      <c r="J52" s="27">
        <f>I52/'Dane - 30 wrzesnia 2022 r'!$B$3</f>
        <v>0</v>
      </c>
      <c r="K52" s="16">
        <v>0</v>
      </c>
      <c r="L52" s="27">
        <f>'Dane - 30 wrzesnia 2022 r'!AQ56</f>
        <v>0</v>
      </c>
      <c r="M52" s="27">
        <f>L52/'Dane - 30 wrzesnia 2022 r'!$B$3</f>
        <v>0</v>
      </c>
      <c r="N52" s="16">
        <v>0</v>
      </c>
      <c r="O52" s="29">
        <f>'Dane - 30 wrzesnia 2022 r'!X56</f>
        <v>0</v>
      </c>
    </row>
    <row r="53" spans="1:15" ht="12" thickBot="1" x14ac:dyDescent="0.25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- 30 wrzesnia 2022 r'!Z57</f>
        <v>0</v>
      </c>
      <c r="G53" s="27">
        <f>F53/'Dane - 30 wrzesnia 2022 r'!$B$3</f>
        <v>0</v>
      </c>
      <c r="H53" s="24">
        <v>0</v>
      </c>
      <c r="I53" s="27">
        <f>'Dane - 30 wrzesnia 2022 r'!AK57</f>
        <v>0</v>
      </c>
      <c r="J53" s="27">
        <f>I53/'Dane - 30 wrzesnia 2022 r'!$B$3</f>
        <v>0</v>
      </c>
      <c r="K53" s="24">
        <v>0</v>
      </c>
      <c r="L53" s="27">
        <f>'Dane - 30 wrzesnia 2022 r'!AQ57</f>
        <v>0</v>
      </c>
      <c r="M53" s="27">
        <f>L53/'Dane - 30 wrzesnia 2022 r'!$B$3</f>
        <v>0</v>
      </c>
      <c r="N53" s="24">
        <v>0</v>
      </c>
      <c r="O53" s="29">
        <f>'Dane - 30 wrzesnia 2022 r'!X57</f>
        <v>0</v>
      </c>
    </row>
    <row r="54" spans="1:15" ht="21.75" thickBot="1" x14ac:dyDescent="0.25">
      <c r="A54" s="275" t="s">
        <v>154</v>
      </c>
      <c r="B54" s="27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177427.03150564249</v>
      </c>
      <c r="H54" s="45">
        <f t="shared" si="0"/>
        <v>0.90990087748283288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75" t="s">
        <v>163</v>
      </c>
      <c r="B55" s="275"/>
      <c r="C55" s="43" t="s">
        <v>161</v>
      </c>
      <c r="D55" s="44">
        <v>42497556</v>
      </c>
      <c r="E55" s="44">
        <v>31873167</v>
      </c>
      <c r="F55" s="44">
        <f>'Dane - 30 wrzesnia 2022 r'!Z59</f>
        <v>128489238.58</v>
      </c>
      <c r="G55" s="44">
        <f>F55/'Dane - 30 wrzesnia 2022 r'!$B$3</f>
        <v>26951637.911649954</v>
      </c>
      <c r="H55" s="45">
        <f t="shared" si="0"/>
        <v>0.84559020795297668</v>
      </c>
      <c r="I55" s="44">
        <f>'Dane - 30 wrzesnia 2022 r'!AK59-'Dane - 30 wrzesnia 2022 r'!AM59</f>
        <v>123458159.55</v>
      </c>
      <c r="J55" s="44">
        <f>I55/'Dane - 30 wrzesnia 2022 r'!B3</f>
        <v>25896329.14167051</v>
      </c>
      <c r="K55" s="45">
        <f t="shared" si="3"/>
        <v>0.8124805778374804</v>
      </c>
      <c r="L55" s="44">
        <f>'Dane - 30 wrzesnia 2022 r'!AQ59</f>
        <v>123458159.55</v>
      </c>
      <c r="M55" s="44">
        <f>L55/'Dane - 30 wrzesnia 2022 r'!$B$3</f>
        <v>25896329.14167051</v>
      </c>
      <c r="N55" s="45">
        <f t="shared" si="1"/>
        <v>0.8124805778374804</v>
      </c>
      <c r="O55" s="46">
        <f>'Dane - 30 wrzesnia 2022 r'!X59</f>
        <v>182</v>
      </c>
    </row>
    <row r="56" spans="1:15" ht="24" customHeight="1" thickBot="1" x14ac:dyDescent="0.25">
      <c r="A56" s="30" t="s">
        <v>162</v>
      </c>
      <c r="B56" s="30"/>
      <c r="C56" s="5" t="s">
        <v>63</v>
      </c>
      <c r="D56" s="210">
        <f>D55+D54+D50+D45+D41+D36+D24</f>
        <v>710509513</v>
      </c>
      <c r="E56" s="210">
        <f t="shared" ref="E56:O56" si="12">E55+E54+E50+E45+E41+E36+E24</f>
        <v>531219456</v>
      </c>
      <c r="F56" s="210">
        <f t="shared" si="12"/>
        <v>2010118051.8099999</v>
      </c>
      <c r="G56" s="210">
        <f t="shared" si="12"/>
        <v>421638220.3737886</v>
      </c>
      <c r="H56" s="211">
        <f t="shared" si="0"/>
        <v>0.79371757869837622</v>
      </c>
      <c r="I56" s="210">
        <f t="shared" si="12"/>
        <v>1651024440.51</v>
      </c>
      <c r="J56" s="210">
        <f t="shared" si="12"/>
        <v>346315484.4380585</v>
      </c>
      <c r="K56" s="211">
        <f t="shared" si="3"/>
        <v>0.65192545289240778</v>
      </c>
      <c r="L56" s="210">
        <f t="shared" si="12"/>
        <v>1423193906.6700001</v>
      </c>
      <c r="M56" s="210">
        <f t="shared" si="12"/>
        <v>298526221.14150268</v>
      </c>
      <c r="N56" s="211">
        <f t="shared" si="1"/>
        <v>0.56196402027395376</v>
      </c>
      <c r="O56" s="212">
        <f t="shared" si="12"/>
        <v>11103</v>
      </c>
    </row>
    <row r="57" spans="1:15" x14ac:dyDescent="0.2">
      <c r="A57" s="6" t="s">
        <v>222</v>
      </c>
    </row>
    <row r="58" spans="1:15" x14ac:dyDescent="0.2">
      <c r="A58" s="6" t="s">
        <v>205</v>
      </c>
    </row>
    <row r="59" spans="1:15" x14ac:dyDescent="0.2">
      <c r="A59" s="6" t="s">
        <v>212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4" zoomScaleNormal="100" workbookViewId="0">
      <selection activeCell="J22" sqref="J22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0" customWidth="1"/>
  </cols>
  <sheetData>
    <row r="1" spans="1:13" ht="63" customHeight="1" thickTop="1" x14ac:dyDescent="0.25">
      <c r="A1" s="309" t="s">
        <v>182</v>
      </c>
      <c r="B1" s="312" t="s">
        <v>183</v>
      </c>
      <c r="C1" s="189" t="s">
        <v>199</v>
      </c>
      <c r="D1" s="189" t="s">
        <v>200</v>
      </c>
      <c r="E1" s="189" t="s">
        <v>201</v>
      </c>
      <c r="F1" s="189" t="s">
        <v>207</v>
      </c>
      <c r="G1" s="189" t="s">
        <v>202</v>
      </c>
      <c r="H1" s="189" t="s">
        <v>208</v>
      </c>
      <c r="I1" s="189" t="s">
        <v>203</v>
      </c>
      <c r="J1" s="189" t="s">
        <v>204</v>
      </c>
      <c r="K1" s="321" t="s">
        <v>211</v>
      </c>
      <c r="L1" s="324" t="s">
        <v>209</v>
      </c>
      <c r="M1" s="327" t="s">
        <v>210</v>
      </c>
    </row>
    <row r="2" spans="1:13" ht="15.75" x14ac:dyDescent="0.25">
      <c r="A2" s="310"/>
      <c r="B2" s="313"/>
      <c r="C2" s="190"/>
      <c r="D2" s="190"/>
      <c r="E2" s="190"/>
      <c r="F2" s="190"/>
      <c r="G2" s="190"/>
      <c r="H2" s="190"/>
      <c r="I2" s="190"/>
      <c r="J2" s="190"/>
      <c r="K2" s="322"/>
      <c r="L2" s="325"/>
      <c r="M2" s="328"/>
    </row>
    <row r="3" spans="1:13" ht="16.5" thickBot="1" x14ac:dyDescent="0.3">
      <c r="A3" s="311"/>
      <c r="B3" s="314"/>
      <c r="C3" s="191"/>
      <c r="D3" s="191"/>
      <c r="E3" s="191"/>
      <c r="F3" s="191"/>
      <c r="G3" s="191"/>
      <c r="H3" s="191"/>
      <c r="I3" s="191"/>
      <c r="J3" s="191"/>
      <c r="K3" s="323"/>
      <c r="L3" s="326"/>
      <c r="M3" s="329"/>
    </row>
    <row r="4" spans="1:13" ht="18.75" thickTop="1" thickBot="1" x14ac:dyDescent="0.3">
      <c r="A4" s="305" t="s">
        <v>184</v>
      </c>
      <c r="B4" s="306"/>
      <c r="C4" s="306"/>
      <c r="D4" s="306"/>
      <c r="E4" s="306"/>
      <c r="F4" s="306"/>
      <c r="G4" s="306"/>
      <c r="H4" s="306"/>
      <c r="I4" s="306"/>
      <c r="J4" s="306"/>
      <c r="K4" s="170"/>
      <c r="L4" s="170"/>
      <c r="M4" s="193"/>
    </row>
    <row r="5" spans="1:13" ht="33" thickTop="1" thickBot="1" x14ac:dyDescent="0.3">
      <c r="A5" s="88" t="s">
        <v>185</v>
      </c>
      <c r="B5" s="99" t="s">
        <v>96</v>
      </c>
      <c r="C5" s="99">
        <f>'Dane - 30 wrzesnia 2022 r'!C19</f>
        <v>3969</v>
      </c>
      <c r="D5" s="100">
        <f>'Dane - 30 wrzesnia 2022 r'!D19/'Dane - 30 wrzesnia 2022 r'!$B$3</f>
        <v>73476129.756261274</v>
      </c>
      <c r="E5" s="99">
        <f>'Dane - 30 wrzesnia 2022 r'!X19</f>
        <v>3852</v>
      </c>
      <c r="F5" s="100">
        <f>'Dane - 30 wrzesnia 2022 r'!Y19/'Dane - 30 wrzesnia 2022 r'!$B$3</f>
        <v>71201388.597558409</v>
      </c>
      <c r="G5" s="99">
        <f>'Dane - 30 wrzesnia 2022 r'!AB19</f>
        <v>3870</v>
      </c>
      <c r="H5" s="100">
        <f>'Dane - 30 wrzesnia 2022 r'!AD19/'Dane - 30 wrzesnia 2022 r'!$B$3</f>
        <v>66600759.848135248</v>
      </c>
      <c r="I5" s="99">
        <f>'Dane - 30 wrzesnia 2022 r'!AO19</f>
        <v>3853</v>
      </c>
      <c r="J5" s="100">
        <f>'Dane - 30 wrzesnia 2022 r'!AP19/'Dane - 30 wrzesnia 2022 r'!$B$3</f>
        <v>66340038.595460832</v>
      </c>
      <c r="K5" s="101">
        <v>4448</v>
      </c>
      <c r="L5" s="101">
        <f>G5</f>
        <v>3870</v>
      </c>
      <c r="M5" s="176">
        <f>L5/K5</f>
        <v>0.87005395683453235</v>
      </c>
    </row>
    <row r="6" spans="1:13" ht="43.5" customHeight="1" thickTop="1" thickBot="1" x14ac:dyDescent="0.3">
      <c r="A6" s="307" t="s">
        <v>186</v>
      </c>
      <c r="B6" s="99" t="s">
        <v>86</v>
      </c>
      <c r="C6" s="99">
        <f>'Dane - 30 wrzesnia 2022 r'!C14</f>
        <v>13</v>
      </c>
      <c r="D6" s="100">
        <f>'Dane - 30 wrzesnia 2022 r'!D14/'Dane - 30 wrzesnia 2022 r'!$B$3</f>
        <v>6350821.3596509621</v>
      </c>
      <c r="E6" s="99">
        <f>'Dane - 30 wrzesnia 2022 r'!X14</f>
        <v>11</v>
      </c>
      <c r="F6" s="100">
        <f>'Dane - 30 wrzesnia 2022 r'!Y14/'Dane - 30 wrzesnia 2022 r'!$B$3</f>
        <v>5226263.3993371641</v>
      </c>
      <c r="G6" s="99">
        <f>'Dane - 30 wrzesnia 2022 r'!AB14</f>
        <v>10</v>
      </c>
      <c r="H6" s="100">
        <f>'Dane - 30 wrzesnia 2022 r'!AD14/'Dane - 30 wrzesnia 2022 r'!$B$3</f>
        <v>3757452.7100725761</v>
      </c>
      <c r="I6" s="99">
        <f>'Dane - 30 wrzesnia 2022 r'!AO14</f>
        <v>9</v>
      </c>
      <c r="J6" s="100">
        <f>'Dane - 30 wrzesnia 2022 r'!AP14/'Dane - 30 wrzesnia 2022 r'!$B$3</f>
        <v>3758169.6039770101</v>
      </c>
      <c r="K6" s="315">
        <v>123</v>
      </c>
      <c r="L6" s="317">
        <f>G6+G7+G8</f>
        <v>398</v>
      </c>
      <c r="M6" s="320">
        <f>L6/K6</f>
        <v>3.2357723577235773</v>
      </c>
    </row>
    <row r="7" spans="1:13" ht="39.75" customHeight="1" thickTop="1" thickBot="1" x14ac:dyDescent="0.3">
      <c r="A7" s="308"/>
      <c r="B7" s="99" t="s">
        <v>98</v>
      </c>
      <c r="C7" s="99">
        <f>'Dane - 30 wrzesnia 2022 r'!C22</f>
        <v>868</v>
      </c>
      <c r="D7" s="100">
        <f>'Dane - 30 wrzesnia 2022 r'!D22/'Dane - 30 wrzesnia 2022 r'!$B$3</f>
        <v>48597002.326215543</v>
      </c>
      <c r="E7" s="99">
        <f>'Dane - 30 wrzesnia 2022 r'!X22</f>
        <v>414</v>
      </c>
      <c r="F7" s="100">
        <f>'Dane - 30 wrzesnia 2022 r'!Y22/'Dane - 30 wrzesnia 2022 r'!$B$3</f>
        <v>19726495.683181606</v>
      </c>
      <c r="G7" s="99">
        <f>'Dane - 30 wrzesnia 2022 r'!AB22</f>
        <v>378</v>
      </c>
      <c r="H7" s="100">
        <f>'Dane - 30 wrzesnia 2022 r'!AD22/'Dane - 30 wrzesnia 2022 r'!$B$3</f>
        <v>17323802.754121743</v>
      </c>
      <c r="I7" s="99">
        <f>'Dane - 30 wrzesnia 2022 r'!AO22</f>
        <v>359</v>
      </c>
      <c r="J7" s="100">
        <f>'Dane - 30 wrzesnia 2022 r'!AP22/'Dane - 30 wrzesnia 2022 r'!$B$3</f>
        <v>15966088.868146157</v>
      </c>
      <c r="K7" s="316"/>
      <c r="L7" s="318"/>
      <c r="M7" s="320"/>
    </row>
    <row r="8" spans="1:13" ht="51" customHeight="1" thickTop="1" thickBot="1" x14ac:dyDescent="0.3">
      <c r="A8" s="308"/>
      <c r="B8" s="99" t="s">
        <v>100</v>
      </c>
      <c r="C8" s="99">
        <f>'Dane - 30 wrzesnia 2022 r'!C23</f>
        <v>42</v>
      </c>
      <c r="D8" s="100">
        <f>'Dane - 30 wrzesnia 2022 r'!D23/'Dane - 30 wrzesnia 2022 r'!$B$3</f>
        <v>109596770.12837186</v>
      </c>
      <c r="E8" s="99">
        <f>'Dane - 30 wrzesnia 2022 r'!X23</f>
        <v>16</v>
      </c>
      <c r="F8" s="100">
        <f>'Dane - 30 wrzesnia 2022 r'!Y23/'Dane - 30 wrzesnia 2022 r'!$B$3</f>
        <v>29713060.930486217</v>
      </c>
      <c r="G8" s="99">
        <f>'Dane - 30 wrzesnia 2022 r'!AB23</f>
        <v>10</v>
      </c>
      <c r="H8" s="100">
        <f>'Dane - 30 wrzesnia 2022 r'!AD23/'Dane - 30 wrzesnia 2022 r'!$B$3</f>
        <v>1432183.7311742248</v>
      </c>
      <c r="I8" s="99">
        <f>'Dane - 30 wrzesnia 2022 r'!AO23</f>
        <v>7</v>
      </c>
      <c r="J8" s="100">
        <f>'Dane - 30 wrzesnia 2022 r'!AP23/'Dane - 30 wrzesnia 2022 r'!$B$3</f>
        <v>1325804.9838486386</v>
      </c>
      <c r="K8" s="316"/>
      <c r="L8" s="319"/>
      <c r="M8" s="320"/>
    </row>
    <row r="9" spans="1:13" ht="17.25" thickTop="1" thickBot="1" x14ac:dyDescent="0.3">
      <c r="A9" s="299" t="s">
        <v>187</v>
      </c>
      <c r="B9" s="300"/>
      <c r="C9" s="188"/>
      <c r="D9" s="188"/>
      <c r="E9" s="188"/>
      <c r="F9" s="188"/>
      <c r="G9" s="188"/>
      <c r="H9" s="188"/>
      <c r="I9" s="188"/>
      <c r="J9" s="188"/>
      <c r="K9" s="171">
        <v>243471330</v>
      </c>
      <c r="L9" s="171">
        <f>'Dane - 30 wrzesnia 2022 r'!AP6/'Dane - 30 wrzesnia 2022 r'!$B$3</f>
        <v>144111561.21785459</v>
      </c>
      <c r="M9" s="176">
        <f>L9/K9</f>
        <v>0.59190361845829897</v>
      </c>
    </row>
    <row r="10" spans="1:13" ht="18.75" thickTop="1" thickBot="1" x14ac:dyDescent="0.3">
      <c r="A10" s="295" t="s">
        <v>206</v>
      </c>
      <c r="B10" s="296"/>
      <c r="C10" s="296"/>
      <c r="D10" s="296"/>
      <c r="E10" s="296"/>
      <c r="F10" s="296"/>
      <c r="G10" s="296"/>
      <c r="H10" s="296"/>
      <c r="I10" s="296"/>
      <c r="J10" s="296"/>
      <c r="K10" s="170"/>
      <c r="L10" s="170"/>
      <c r="M10" s="193"/>
    </row>
    <row r="11" spans="1:13" ht="16.5" thickTop="1" thickBot="1" x14ac:dyDescent="0.3">
      <c r="A11" s="297" t="s">
        <v>188</v>
      </c>
      <c r="B11" s="99" t="s">
        <v>117</v>
      </c>
      <c r="C11" s="99">
        <f>'Dane - 30 wrzesnia 2022 r'!C32</f>
        <v>1076</v>
      </c>
      <c r="D11" s="100">
        <f>'Dane - 30 wrzesnia 2022 r'!D32/'Dane - 30 wrzesnia 2022 r'!$B$3</f>
        <v>125427607.82187355</v>
      </c>
      <c r="E11" s="99">
        <f>'Dane - 30 wrzesnia 2022 r'!X32</f>
        <v>562</v>
      </c>
      <c r="F11" s="100">
        <f>'Dane - 30 wrzesnia 2022 r'!Y32/'Dane - 30 wrzesnia 2022 r'!$B$3</f>
        <v>54823752.594705708</v>
      </c>
      <c r="G11" s="99">
        <f>'Dane - 30 wrzesnia 2022 r'!AB32</f>
        <v>449</v>
      </c>
      <c r="H11" s="100">
        <f>'Dane - 30 wrzesnia 2022 r'!AD32/'Dane - 30 wrzesnia 2022 r'!$B$3</f>
        <v>39659881.092419349</v>
      </c>
      <c r="I11" s="99">
        <f>'Dane - 30 wrzesnia 2022 r'!AO32</f>
        <v>395</v>
      </c>
      <c r="J11" s="100">
        <f>'Dane - 30 wrzesnia 2022 r'!AP32/'Dane - 30 wrzesnia 2022 r'!$B$3</f>
        <v>33435528.734740108</v>
      </c>
      <c r="K11" s="315">
        <v>680</v>
      </c>
      <c r="L11" s="317">
        <f>G11+G12+G13</f>
        <v>622</v>
      </c>
      <c r="M11" s="320">
        <f>L11/K11</f>
        <v>0.91470588235294115</v>
      </c>
    </row>
    <row r="12" spans="1:13" ht="16.5" thickTop="1" thickBot="1" x14ac:dyDescent="0.3">
      <c r="A12" s="298"/>
      <c r="B12" s="99" t="s">
        <v>119</v>
      </c>
      <c r="C12" s="99">
        <f>'Dane - 30 wrzesnia 2022 r'!C33</f>
        <v>293</v>
      </c>
      <c r="D12" s="100">
        <f>'Dane - 30 wrzesnia 2022 r'!D33/'Dane - 30 wrzesnia 2022 r'!$B$3</f>
        <v>12741751.008935686</v>
      </c>
      <c r="E12" s="99">
        <f>'Dane - 30 wrzesnia 2022 r'!X33</f>
        <v>173</v>
      </c>
      <c r="F12" s="100">
        <f>'Dane - 30 wrzesnia 2022 r'!Y33/'Dane - 30 wrzesnia 2022 r'!$B$3</f>
        <v>5508058.8517850395</v>
      </c>
      <c r="G12" s="99">
        <f>'Dane - 30 wrzesnia 2022 r'!AB33</f>
        <v>138</v>
      </c>
      <c r="H12" s="100">
        <f>'Dane - 30 wrzesnia 2022 r'!AD33/'Dane - 30 wrzesnia 2022 r'!$B$3</f>
        <v>3704791.8131476273</v>
      </c>
      <c r="I12" s="99">
        <f>'Dane - 30 wrzesnia 2022 r'!AO33</f>
        <v>102</v>
      </c>
      <c r="J12" s="100">
        <f>'Dane - 30 wrzesnia 2022 r'!AP33/'Dane - 30 wrzesnia 2022 r'!$B$3</f>
        <v>2436127.9397575199</v>
      </c>
      <c r="K12" s="316"/>
      <c r="L12" s="318"/>
      <c r="M12" s="320"/>
    </row>
    <row r="13" spans="1:13" ht="16.5" thickTop="1" thickBot="1" x14ac:dyDescent="0.3">
      <c r="A13" s="298"/>
      <c r="B13" s="102" t="s">
        <v>121</v>
      </c>
      <c r="C13" s="99">
        <f>'Dane - 30 wrzesnia 2022 r'!C34</f>
        <v>124</v>
      </c>
      <c r="D13" s="100">
        <f>'Dane - 30 wrzesnia 2022 r'!D34/'Dane - 30 wrzesnia 2022 r'!$B$3</f>
        <v>67550652.338801011</v>
      </c>
      <c r="E13" s="99">
        <f>'Dane - 30 wrzesnia 2022 r'!X34</f>
        <v>49</v>
      </c>
      <c r="F13" s="100">
        <f>'Dane - 30 wrzesnia 2022 r'!Y34/'Dane - 30 wrzesnia 2022 r'!$B$3</f>
        <v>23720895.880354069</v>
      </c>
      <c r="G13" s="99">
        <f>'Dane - 30 wrzesnia 2022 r'!AB34</f>
        <v>35</v>
      </c>
      <c r="H13" s="100">
        <f>'Dane - 30 wrzesnia 2022 r'!AD34/'Dane - 30 wrzesnia 2022 r'!$B$3</f>
        <v>8876069.2473885138</v>
      </c>
      <c r="I13" s="99">
        <f>'Dane - 30 wrzesnia 2022 r'!AO34</f>
        <v>29</v>
      </c>
      <c r="J13" s="100">
        <f>'Dane - 30 wrzesnia 2022 r'!AP34/'Dane - 30 wrzesnia 2022 r'!$B$3</f>
        <v>5858297.7262239372</v>
      </c>
      <c r="K13" s="316"/>
      <c r="L13" s="319"/>
      <c r="M13" s="320"/>
    </row>
    <row r="14" spans="1:13" ht="17.25" thickTop="1" thickBot="1" x14ac:dyDescent="0.3">
      <c r="A14" s="299" t="s">
        <v>187</v>
      </c>
      <c r="B14" s="300"/>
      <c r="C14" s="188"/>
      <c r="D14" s="188"/>
      <c r="E14" s="188"/>
      <c r="F14" s="188"/>
      <c r="G14" s="188"/>
      <c r="H14" s="188"/>
      <c r="I14" s="188"/>
      <c r="J14" s="188"/>
      <c r="K14" s="105">
        <v>199464768</v>
      </c>
      <c r="L14" s="171">
        <f>'Dane - 30 wrzesnia 2022 r'!AP28/'Dane - 30 wrzesnia 2022 r'!$B$3</f>
        <v>104572561.36468515</v>
      </c>
      <c r="M14" s="176">
        <f>L14/K14</f>
        <v>0.52426582605648508</v>
      </c>
    </row>
    <row r="15" spans="1:13" ht="18.75" thickTop="1" thickBot="1" x14ac:dyDescent="0.3">
      <c r="A15" s="301" t="s">
        <v>189</v>
      </c>
      <c r="B15" s="302"/>
      <c r="C15" s="302"/>
      <c r="D15" s="302"/>
      <c r="E15" s="302"/>
      <c r="F15" s="302"/>
      <c r="G15" s="302"/>
      <c r="H15" s="302"/>
      <c r="I15" s="302"/>
      <c r="J15" s="302"/>
      <c r="K15" s="170"/>
      <c r="L15" s="170"/>
      <c r="M15" s="193"/>
    </row>
    <row r="16" spans="1:13" ht="64.5" thickTop="1" thickBot="1" x14ac:dyDescent="0.3">
      <c r="A16" s="89" t="s">
        <v>190</v>
      </c>
      <c r="B16" s="169" t="s">
        <v>133</v>
      </c>
      <c r="C16" s="99">
        <f>'Dane - 30 wrzesnia 2022 r'!C42</f>
        <v>58</v>
      </c>
      <c r="D16" s="100">
        <f>'Dane - 30 wrzesnia 2022 r'!D42/'Dane - 30 wrzesnia 2022 r'!$B$3</f>
        <v>8408254.8223350253</v>
      </c>
      <c r="E16" s="99">
        <f>'Dane - 30 wrzesnia 2022 r'!X42</f>
        <v>52</v>
      </c>
      <c r="F16" s="100">
        <f>'Dane - 30 wrzesnia 2022 r'!Y42/'Dane - 30 wrzesnia 2022 r'!$B$3</f>
        <v>6980890.9510424966</v>
      </c>
      <c r="G16" s="99">
        <f>'Dane - 30 wrzesnia 2022 r'!AB42</f>
        <v>52</v>
      </c>
      <c r="H16" s="100">
        <f>'Dane - 30 wrzesnia 2022 r'!AD42/'Dane - 30 wrzesnia 2022 r'!$B$3</f>
        <v>6039803.6665687794</v>
      </c>
      <c r="I16" s="99">
        <f>'Dane - 30 wrzesnia 2022 r'!AO42</f>
        <v>51</v>
      </c>
      <c r="J16" s="100">
        <f>'Dane - 30 wrzesnia 2022 r'!AP42/'Dane - 30 wrzesnia 2022 r'!$B$3</f>
        <v>5939627.2853127485</v>
      </c>
      <c r="K16" s="186">
        <v>20</v>
      </c>
      <c r="L16" s="101">
        <f>G16</f>
        <v>52</v>
      </c>
      <c r="M16" s="176">
        <f>L16/K16</f>
        <v>2.6</v>
      </c>
    </row>
    <row r="17" spans="1:13" ht="17.25" thickTop="1" thickBot="1" x14ac:dyDescent="0.3">
      <c r="A17" s="299" t="s">
        <v>187</v>
      </c>
      <c r="B17" s="300"/>
      <c r="C17" s="188"/>
      <c r="D17" s="188"/>
      <c r="E17" s="188"/>
      <c r="F17" s="188"/>
      <c r="G17" s="188"/>
      <c r="H17" s="188"/>
      <c r="I17" s="188"/>
      <c r="J17" s="188"/>
      <c r="K17" s="105">
        <v>29824825</v>
      </c>
      <c r="L17" s="171">
        <f>'Dane - 30 wrzesnia 2022 r'!AP40/'Dane - 30 wrzesnia 2022 r'!$B$3</f>
        <v>16162131.8097915</v>
      </c>
      <c r="M17" s="176">
        <f>L17/K17</f>
        <v>0.54190198298871828</v>
      </c>
    </row>
    <row r="18" spans="1:13" ht="18.75" thickTop="1" thickBot="1" x14ac:dyDescent="0.3">
      <c r="A18" s="303" t="s">
        <v>191</v>
      </c>
      <c r="B18" s="304"/>
      <c r="C18" s="304"/>
      <c r="D18" s="304"/>
      <c r="E18" s="304"/>
      <c r="F18" s="304"/>
      <c r="G18" s="304"/>
      <c r="H18" s="304"/>
      <c r="I18" s="304"/>
      <c r="J18" s="304"/>
      <c r="K18" s="170"/>
      <c r="L18" s="170"/>
      <c r="M18" s="193"/>
    </row>
    <row r="19" spans="1:13" ht="33" thickTop="1" thickBot="1" x14ac:dyDescent="0.3">
      <c r="A19" s="172" t="s">
        <v>164</v>
      </c>
      <c r="B19" s="173" t="s">
        <v>141</v>
      </c>
      <c r="C19" s="174">
        <f>'Dane - 30 wrzesnia 2022 r'!C47</f>
        <v>4367</v>
      </c>
      <c r="D19" s="175">
        <f>'Dane - 30 wrzesnia 2022 r'!D47/'Dane - 30 wrzesnia 2022 r'!$B$3</f>
        <v>126418684.20732474</v>
      </c>
      <c r="E19" s="174">
        <f>'Dane - 30 wrzesnia 2022 r'!X47</f>
        <v>2692</v>
      </c>
      <c r="F19" s="175">
        <f>'Dane - 30 wrzesnia 2022 r'!Y47/'Dane - 30 wrzesnia 2022 r'!$B$3</f>
        <v>75655213.139237314</v>
      </c>
      <c r="G19" s="174">
        <f>'Dane - 30 wrzesnia 2022 r'!AB47</f>
        <v>2272</v>
      </c>
      <c r="H19" s="175">
        <f>'Dane - 30 wrzesnia 2022 r'!AD47/'Dane - 30 wrzesnia 2022 r'!$B$3</f>
        <v>64079593.205940336</v>
      </c>
      <c r="I19" s="174">
        <f>'Dane - 30 wrzesnia 2022 r'!AO47</f>
        <v>2003</v>
      </c>
      <c r="J19" s="175">
        <f>'Dane - 30 wrzesnia 2022 r'!AP47/'Dane - 30 wrzesnia 2022 r'!$B$3</f>
        <v>55974995.102152117</v>
      </c>
      <c r="K19" s="187">
        <v>36</v>
      </c>
      <c r="L19" s="194">
        <v>36</v>
      </c>
      <c r="M19" s="177">
        <f>L19/K19</f>
        <v>1</v>
      </c>
    </row>
    <row r="20" spans="1:13" ht="17.25" thickTop="1" thickBot="1" x14ac:dyDescent="0.3">
      <c r="A20" s="299" t="s">
        <v>187</v>
      </c>
      <c r="B20" s="300"/>
      <c r="C20" s="188"/>
      <c r="D20" s="188"/>
      <c r="E20" s="188"/>
      <c r="F20" s="188"/>
      <c r="G20" s="188"/>
      <c r="H20" s="188"/>
      <c r="I20" s="188"/>
      <c r="J20" s="188"/>
      <c r="K20" s="105">
        <v>93764700</v>
      </c>
      <c r="L20" s="171">
        <f>'Dane - 30 wrzesnia 2022 r'!AP45/'Dane - 30 wrzesnia 2022 r'!$B$3</f>
        <v>56845613.017577715</v>
      </c>
      <c r="M20" s="176">
        <f>L20/K20</f>
        <v>0.60625814424381153</v>
      </c>
    </row>
    <row r="21" spans="1:13" ht="18.75" thickTop="1" thickBot="1" x14ac:dyDescent="0.3">
      <c r="A21" s="301" t="s">
        <v>192</v>
      </c>
      <c r="B21" s="302"/>
      <c r="C21" s="302"/>
      <c r="D21" s="302"/>
      <c r="E21" s="302"/>
      <c r="F21" s="302"/>
      <c r="G21" s="302"/>
      <c r="H21" s="302"/>
      <c r="I21" s="302"/>
      <c r="J21" s="302"/>
      <c r="K21" s="170"/>
      <c r="L21" s="170"/>
      <c r="M21" s="193"/>
    </row>
    <row r="22" spans="1:13" ht="96" thickTop="1" thickBot="1" x14ac:dyDescent="0.3">
      <c r="A22" s="90" t="s">
        <v>165</v>
      </c>
      <c r="B22" s="103" t="s">
        <v>146</v>
      </c>
      <c r="C22" s="99">
        <f>'Dane - 30 wrzesnia 2022 r'!C50</f>
        <v>60</v>
      </c>
      <c r="D22" s="100">
        <f>'Dane - 30 wrzesnia 2022 r'!D50/'Dane - 30 wrzesnia 2022 r'!$B$3</f>
        <v>25926971.416285604</v>
      </c>
      <c r="E22" s="99">
        <f>'Dane - 30 wrzesnia 2022 r'!X50</f>
        <v>45</v>
      </c>
      <c r="F22" s="100">
        <f>'Dane - 30 wrzesnia 2022 r'!Y50/'Dane - 30 wrzesnia 2022 r'!$B$3</f>
        <v>11199950.245416788</v>
      </c>
      <c r="G22" s="99">
        <f>'Dane - 30 wrzesnia 2022 r'!AB50</f>
        <v>45</v>
      </c>
      <c r="H22" s="100">
        <f>'Dane - 30 wrzesnia 2022 r'!AD50/'Dane - 30 wrzesnia 2022 r'!$B$3</f>
        <v>11069995.674791291</v>
      </c>
      <c r="I22" s="99">
        <f>'Dane - 30 wrzesnia 2022 r'!AO50</f>
        <v>33</v>
      </c>
      <c r="J22" s="100">
        <f>'Dane - 30 wrzesnia 2022 r'!AP50/'Dane - 30 wrzesnia 2022 r'!$B$3</f>
        <v>8285904.0189621169</v>
      </c>
      <c r="K22" s="186">
        <v>13</v>
      </c>
      <c r="L22" s="101">
        <v>13</v>
      </c>
      <c r="M22" s="176">
        <f>L22/K22</f>
        <v>1</v>
      </c>
    </row>
    <row r="23" spans="1:13" ht="33" thickTop="1" thickBot="1" x14ac:dyDescent="0.3">
      <c r="A23" s="91" t="s">
        <v>193</v>
      </c>
      <c r="B23" s="104" t="s">
        <v>152</v>
      </c>
      <c r="C23" s="99">
        <f>'Dane - 30 wrzesnia 2022 r'!C53</f>
        <v>392</v>
      </c>
      <c r="D23" s="100">
        <f>'Dane - 30 wrzesnia 2022 r'!D53/'Dane - 30 wrzesnia 2022 r'!$B$3</f>
        <v>98099728.940302879</v>
      </c>
      <c r="E23" s="99">
        <f>'Dane - 30 wrzesnia 2022 r'!X53</f>
        <v>218</v>
      </c>
      <c r="F23" s="100">
        <f>'Dane - 30 wrzesnia 2022 r'!Y53/'Dane - 30 wrzesnia 2022 r'!$B$3</f>
        <v>40813222.790200107</v>
      </c>
      <c r="G23" s="99">
        <f>'Dane - 30 wrzesnia 2022 r'!AB53</f>
        <v>69</v>
      </c>
      <c r="H23" s="100">
        <f>'Dane - 30 wrzesnia 2022 r'!AD53/'Dane - 30 wrzesnia 2022 r'!$B$3</f>
        <v>14951297.256366154</v>
      </c>
      <c r="I23" s="99">
        <f>'Dane - 30 wrzesnia 2022 r'!AO53</f>
        <v>195</v>
      </c>
      <c r="J23" s="100">
        <f>'Dane - 30 wrzesnia 2022 r'!AP53/'Dane - 30 wrzesnia 2022 r'!$B$3</f>
        <v>31971743.260477405</v>
      </c>
      <c r="K23" s="186">
        <v>220</v>
      </c>
      <c r="L23" s="101">
        <f>'Dane - 30 wrzesnia 2022 r'!AO53</f>
        <v>195</v>
      </c>
      <c r="M23" s="176">
        <f>L23/K23</f>
        <v>0.88636363636363635</v>
      </c>
    </row>
    <row r="24" spans="1:13" ht="17.25" thickTop="1" thickBot="1" x14ac:dyDescent="0.3">
      <c r="A24" s="299" t="s">
        <v>187</v>
      </c>
      <c r="B24" s="300"/>
      <c r="C24" s="188"/>
      <c r="D24" s="188"/>
      <c r="E24" s="188"/>
      <c r="F24" s="188"/>
      <c r="G24" s="188"/>
      <c r="H24" s="188"/>
      <c r="I24" s="188"/>
      <c r="J24" s="188"/>
      <c r="K24" s="171">
        <v>101226338</v>
      </c>
      <c r="L24" s="171">
        <f>'Dane - 30 wrzesnia 2022 r'!AP49/'Dane - 30 wrzesnia 2022 r'!$B$3</f>
        <v>47037446.64806813</v>
      </c>
      <c r="M24" s="176">
        <f>L24/K24</f>
        <v>0.46467596850207238</v>
      </c>
    </row>
    <row r="25" spans="1:13" ht="18.75" thickTop="1" thickBot="1" x14ac:dyDescent="0.3">
      <c r="A25" s="291" t="s">
        <v>194</v>
      </c>
      <c r="B25" s="292"/>
      <c r="C25" s="292"/>
      <c r="D25" s="292"/>
      <c r="E25" s="292"/>
      <c r="F25" s="292"/>
      <c r="G25" s="292"/>
      <c r="H25" s="292"/>
      <c r="I25" s="292"/>
      <c r="J25" s="292"/>
      <c r="K25" s="170"/>
      <c r="L25" s="170"/>
      <c r="M25" s="193"/>
    </row>
    <row r="26" spans="1:13" ht="33" thickTop="1" thickBot="1" x14ac:dyDescent="0.3">
      <c r="A26" s="89" t="s">
        <v>195</v>
      </c>
      <c r="B26" s="169" t="s">
        <v>155</v>
      </c>
      <c r="C26" s="99">
        <f>'Dane - 30 wrzesnia 2022 r'!C54</f>
        <v>10</v>
      </c>
      <c r="D26" s="100">
        <f>'Dane - 30 wrzesnia 2022 r'!D54/'Dane - 30 wrzesnia 2022 r'!$B$3</f>
        <v>767910.19843101059</v>
      </c>
      <c r="E26" s="99">
        <f>'Dane - 30 wrzesnia 2022 r'!X54</f>
        <v>1</v>
      </c>
      <c r="F26" s="100">
        <f>'Dane - 30 wrzesnia 2022 r'!Y54/'Dane - 30 wrzesnia 2022 r'!$B$3</f>
        <v>236569.37534085664</v>
      </c>
      <c r="G26" s="99">
        <f>'Dane - 30 wrzesnia 2022 r'!AB54</f>
        <v>1</v>
      </c>
      <c r="H26" s="100">
        <f>'Dane - 30 wrzesnia 2022 r'!AD54/'Dane - 30 wrzesnia 2022 r'!$B$3</f>
        <v>0</v>
      </c>
      <c r="I26" s="99">
        <f>'Dane - 30 wrzesnia 2022 r'!AO54</f>
        <v>0</v>
      </c>
      <c r="J26" s="100">
        <f>'Dane - 30 wrzesnia 2022 r'!AP54/'Dane - 30 wrzesnia 2022 r'!$B$3</f>
        <v>0</v>
      </c>
      <c r="K26" s="186">
        <v>1</v>
      </c>
      <c r="L26" s="101">
        <f>G26</f>
        <v>1</v>
      </c>
      <c r="M26" s="176">
        <f>L26/K26</f>
        <v>1</v>
      </c>
    </row>
    <row r="27" spans="1:13" ht="17.25" thickTop="1" thickBot="1" x14ac:dyDescent="0.3">
      <c r="A27" s="293" t="s">
        <v>187</v>
      </c>
      <c r="B27" s="294"/>
      <c r="C27" s="185"/>
      <c r="D27" s="185"/>
      <c r="E27" s="185"/>
      <c r="F27" s="185"/>
      <c r="G27" s="185"/>
      <c r="H27" s="185"/>
      <c r="I27" s="185"/>
      <c r="J27" s="185"/>
      <c r="K27" s="106">
        <v>259996</v>
      </c>
      <c r="L27" s="195">
        <f>'Dane - 30 wrzesnia 2022 r'!AP54/'Dane - 30 wrzesnia 2022 r'!$B$3</f>
        <v>0</v>
      </c>
      <c r="M27" s="192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wrzesnia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2022-10-25T09:02:34Z</dcterms:modified>
</cp:coreProperties>
</file>