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AppData\Local\Microsoft\Windows\INetCache\Content.Outlook\4MQAIZ2A\"/>
    </mc:Choice>
  </mc:AlternateContent>
  <bookViews>
    <workbookView xWindow="0" yWindow="0" windowWidth="28800" windowHeight="13725"/>
  </bookViews>
  <sheets>
    <sheet name="Dane - 30 czerw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C6" i="1" l="1"/>
  <c r="D6" i="1"/>
  <c r="E6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26" i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E46" i="1"/>
  <c r="D46" i="1"/>
  <c r="C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AQ6" i="1"/>
  <c r="AP6" i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AF37" i="1" l="1"/>
  <c r="J37" i="1"/>
  <c r="AA37" i="1"/>
  <c r="AN37" i="1"/>
  <c r="F37" i="1"/>
  <c r="AR37" i="1"/>
  <c r="Q37" i="1"/>
  <c r="AR6" i="1"/>
  <c r="AN6" i="1"/>
  <c r="AA6" i="1"/>
  <c r="F6" i="1"/>
  <c r="Q6" i="1"/>
  <c r="AF6" i="1"/>
  <c r="J6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6" i="2" l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<sst xmlns="http://schemas.openxmlformats.org/spreadsheetml/2006/main" count="323" uniqueCount="227">
  <si>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</si>
  <si>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</si>
  <si>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</si>
  <si>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</si>
  <si>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</si>
  <si>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</si>
  <si>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</si>
  <si>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</si>
  <si>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</si>
  <si>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</si>
  <si>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</si>
  <si>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</si>
  <si>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</si>
  <si>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</si>
  <si>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</si>
  <si>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</si>
  <si>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</si>
  <si>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</si>
  <si>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</si>
  <si>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</si>
  <si>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</si>
  <si>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</si>
  <si>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</si>
  <si>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</si>
  <si>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</si>
  <si>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</si>
  <si>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</si>
  <si>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</si>
  <si>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</si>
  <si>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</si>
  <si>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</si>
  <si>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</si>
  <si>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</si>
  <si>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</si>
  <si>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</si>
  <si>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</si>
  <si>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</si>
  <si>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</si>
  <si>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</si>
  <si>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</si>
  <si>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</si>
  <si>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</si>
  <si>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</si>
  <si>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</si>
  <si>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</si>
  <si>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</si>
  <si>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</si>
  <si>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</si>
  <si>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</si>
  <si>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</si>
  <si>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</si>
  <si>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</si>
  <si>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</si>
  <si>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</si>
  <si>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</si>
  <si>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</si>
  <si>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</si>
  <si>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</si>
  <si>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</si>
  <si>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</si>
  <si>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</si>
  <si>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</si>
  <si>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</si>
  <si>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</si>
  <si>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</si>
  <si>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</si>
  <si>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</si>
  <si>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</si>
  <si>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</si>
  <si>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</si>
  <si>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</si>
  <si>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</si>
  <si>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</si>
  <si>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</si>
  <si>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</si>
  <si>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</si>
  <si>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</si>
  <si>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</si>
  <si>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</si>
  <si>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</si>
  <si>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</si>
  <si>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</si>
  <si>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</si>
  <si>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</si>
  <si>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</si>
  <si>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</si>
  <si>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</si>
  <si>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</si>
  <si>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</si>
  <si>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</si>
  <si>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</si>
  <si>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</si>
  <si>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</si>
  <si>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</si>
  <si>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</si>
  <si>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</si>
  <si>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</si>
  <si>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</si>
  <si>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</si>
  <si>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</si>
  <si>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</si>
  <si>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</si>
  <si>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</si>
  <si>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</si>
  <si>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</si>
  <si>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</si>
  <si>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</si>
  <si>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</si>
  <si>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</si>
  <si>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</si>
  <si>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</si>
  <si>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</si>
  <si>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</si>
  <si>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</si>
  <si>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</si>
  <si>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</si>
  <si>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</si>
  <si>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</si>
  <si>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</si>
  <si>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</si>
  <si>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</si>
  <si>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</si>
  <si>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</si>
  <si>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</si>
  <si>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</si>
  <si>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</si>
  <si>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</si>
  <si>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</si>
  <si>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</si>
  <si>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</si>
  <si>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</si>
  <si>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</si>
  <si>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</si>
  <si>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</si>
  <si>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</si>
  <si>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</si>
  <si>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</si>
  <si>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</si>
  <si>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</si>
  <si>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</si>
  <si>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</si>
  <si>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</si>
  <si>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</si>
  <si>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</si>
  <si>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</si>
  <si>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</si>
  <si>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</si>
  <si>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</si>
  <si>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</si>
  <si>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</si>
  <si>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</si>
  <si>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</si>
  <si>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</si>
  <si>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</si>
  <si>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</si>
  <si>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</si>
  <si>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</si>
  <si>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</si>
  <si>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</si>
  <si>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</si>
  <si>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</si>
  <si>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</si>
  <si>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</si>
  <si>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</si>
  <si>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</si>
  <si>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</si>
  <si>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</si>
  <si>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</si>
  <si>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</si>
  <si>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</si>
  <si>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</si>
  <si>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</si>
  <si>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</si>
  <si>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</si>
  <si>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</si>
  <si>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</si>
  <si>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</si>
  <si>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</si>
  <si>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</si>
  <si>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</si>
  <si>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</si>
  <si>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</si>
  <si>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</si>
  <si>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</si>
  <si>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</si>
  <si>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</si>
  <si>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</si>
  <si>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</si>
  <si>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</si>
  <si>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</si>
  <si>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</si>
  <si>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</si>
  <si>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</si>
  <si>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</si>
  <si>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</si>
  <si>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</si>
  <si>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</si>
  <si>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</si>
  <si>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</si>
  <si>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</si>
  <si>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</si>
  <si>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</si>
  <si>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</si>
  <si>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</si>
  <si>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</si>
  <si>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</si>
  <si>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</si>
  <si>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</si>
  <si>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</si>
  <si>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</si>
  <si>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</si>
  <si>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</si>
  <si>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</si>
  <si>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</si>
  <si>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</si>
  <si>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</si>
  <si>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</si>
  <si>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</si>
  <si>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</si>
  <si>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</si>
  <si>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</si>
  <si>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</si>
  <si>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</si>
  <si>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>30.06.2019 r.</t>
  </si>
  <si>
    <t xml:space="preserve">Limit finansowy zgodny z arkuszem kalkulacyjnym z dnia 08.07.2019     </t>
  </si>
  <si>
    <t>12 800,00</t>
  </si>
  <si>
    <t>8 960,00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</si>
</sst>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9"/>
  <sheetViews>
    <sheetView showGridLines="0" tabSelected="1" zoomScale="70" zoomScaleNormal="7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X20" sqref="X20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0.28515625" style="90" customWidth="1"/>
    <col min="44" max="44" width="23.28515625" style="82" customWidth="1"/>
    <col min="45" max="16384" width="9.140625" style="81"/>
  </cols>
  <sheetData>
    <row r="1" spans="1:44" s="59" customFormat="1" ht="20.25" customHeight="1" x14ac:dyDescent="0.2">
      <c r="A1" s="68" t="s">
        <v>68</v>
      </c>
      <c r="B1" s="69"/>
      <c r="C1" s="53"/>
      <c r="D1" s="54"/>
      <c r="E1" s="54"/>
      <c r="F1" s="55"/>
      <c r="G1" s="56"/>
      <c r="H1" s="56"/>
      <c r="I1" s="56"/>
      <c r="J1" s="56"/>
      <c r="K1" s="216"/>
      <c r="L1" s="216"/>
      <c r="M1" s="216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224</v>
      </c>
      <c r="B3" s="131">
        <v>4.2515000000000001</v>
      </c>
      <c r="C3" s="218"/>
      <c r="D3" s="218"/>
      <c r="E3" s="61"/>
      <c r="F3" s="219"/>
      <c r="G3" s="219"/>
      <c r="H3" s="219"/>
      <c r="I3" s="219"/>
      <c r="J3" s="219"/>
      <c r="K3" s="71"/>
      <c r="L3" s="71"/>
      <c r="M3" s="72"/>
      <c r="N3" s="73"/>
      <c r="O3" s="74" t="s">
        <v>0</v>
      </c>
      <c r="P3" s="228" t="s">
        <v>223</v>
      </c>
      <c r="Q3" s="228"/>
      <c r="R3" s="220"/>
      <c r="S3" s="220"/>
      <c r="T3" s="220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229" t="s">
        <v>1</v>
      </c>
      <c r="B4" s="230" t="s">
        <v>2</v>
      </c>
      <c r="C4" s="214" t="s">
        <v>180</v>
      </c>
      <c r="D4" s="214"/>
      <c r="E4" s="214"/>
      <c r="F4" s="231"/>
      <c r="G4" s="232" t="s">
        <v>179</v>
      </c>
      <c r="H4" s="233"/>
      <c r="I4" s="233"/>
      <c r="J4" s="234"/>
      <c r="K4" s="224" t="s">
        <v>181</v>
      </c>
      <c r="L4" s="224"/>
      <c r="M4" s="224"/>
      <c r="N4" s="221" t="s">
        <v>3</v>
      </c>
      <c r="O4" s="221"/>
      <c r="P4" s="221"/>
      <c r="Q4" s="222"/>
      <c r="R4" s="223"/>
      <c r="S4" s="223"/>
      <c r="T4" s="223"/>
      <c r="U4" s="224" t="s">
        <v>4</v>
      </c>
      <c r="V4" s="224"/>
      <c r="W4" s="224"/>
      <c r="X4" s="224" t="s">
        <v>5</v>
      </c>
      <c r="Y4" s="224"/>
      <c r="Z4" s="224"/>
      <c r="AA4" s="225"/>
      <c r="AB4" s="214" t="s">
        <v>6</v>
      </c>
      <c r="AC4" s="226"/>
      <c r="AD4" s="226"/>
      <c r="AE4" s="226"/>
      <c r="AF4" s="227"/>
      <c r="AG4" s="226"/>
      <c r="AH4" s="226"/>
      <c r="AI4" s="214" t="s">
        <v>7</v>
      </c>
      <c r="AJ4" s="214"/>
      <c r="AK4" s="214"/>
      <c r="AL4" s="214"/>
      <c r="AM4" s="214"/>
      <c r="AN4" s="227"/>
      <c r="AO4" s="214" t="s">
        <v>173</v>
      </c>
      <c r="AP4" s="214"/>
      <c r="AQ4" s="214"/>
      <c r="AR4" s="215"/>
    </row>
    <row r="5" spans="1:44" s="75" customFormat="1" ht="60.75" thickBot="1" x14ac:dyDescent="0.3">
      <c r="A5" s="229"/>
      <c r="B5" s="230"/>
      <c r="C5" s="114" t="s">
        <v>8</v>
      </c>
      <c r="D5" s="113" t="s">
        <v>9</v>
      </c>
      <c r="E5" s="113" t="s">
        <v>10</v>
      </c>
      <c r="F5" s="91" t="s">
        <v>11</v>
      </c>
      <c r="G5" s="114" t="s">
        <v>8</v>
      </c>
      <c r="H5" s="113" t="s">
        <v>9</v>
      </c>
      <c r="I5" s="113" t="s">
        <v>10</v>
      </c>
      <c r="J5" s="91" t="s">
        <v>11</v>
      </c>
      <c r="K5" s="115" t="s">
        <v>174</v>
      </c>
      <c r="L5" s="113" t="s">
        <v>175</v>
      </c>
      <c r="M5" s="113" t="s">
        <v>10</v>
      </c>
      <c r="N5" s="114" t="s">
        <v>8</v>
      </c>
      <c r="O5" s="113" t="s">
        <v>12</v>
      </c>
      <c r="P5" s="113" t="s">
        <v>10</v>
      </c>
      <c r="Q5" s="91" t="s">
        <v>11</v>
      </c>
      <c r="R5" s="115" t="s">
        <v>176</v>
      </c>
      <c r="S5" s="113" t="s">
        <v>177</v>
      </c>
      <c r="T5" s="113" t="s">
        <v>10</v>
      </c>
      <c r="U5" s="114" t="s">
        <v>8</v>
      </c>
      <c r="V5" s="113" t="s">
        <v>12</v>
      </c>
      <c r="W5" s="113" t="s">
        <v>10</v>
      </c>
      <c r="X5" s="115" t="s">
        <v>8</v>
      </c>
      <c r="Y5" s="113" t="s">
        <v>12</v>
      </c>
      <c r="Z5" s="113" t="s">
        <v>10</v>
      </c>
      <c r="AA5" s="91" t="s">
        <v>11</v>
      </c>
      <c r="AB5" s="115" t="s">
        <v>13</v>
      </c>
      <c r="AC5" s="115" t="s">
        <v>14</v>
      </c>
      <c r="AD5" s="113" t="s">
        <v>9</v>
      </c>
      <c r="AE5" s="113" t="s">
        <v>10</v>
      </c>
      <c r="AF5" s="91" t="s">
        <v>11</v>
      </c>
      <c r="AG5" s="115" t="s">
        <v>178</v>
      </c>
      <c r="AH5" s="113" t="s">
        <v>182</v>
      </c>
      <c r="AI5" s="115" t="s">
        <v>13</v>
      </c>
      <c r="AJ5" s="113" t="s">
        <v>12</v>
      </c>
      <c r="AK5" s="113" t="s">
        <v>10</v>
      </c>
      <c r="AL5" s="113" t="s">
        <v>15</v>
      </c>
      <c r="AM5" s="113" t="s">
        <v>16</v>
      </c>
      <c r="AN5" s="91" t="s">
        <v>11</v>
      </c>
      <c r="AO5" s="115" t="s">
        <v>13</v>
      </c>
      <c r="AP5" s="113" t="s">
        <v>12</v>
      </c>
      <c r="AQ5" s="113" t="s">
        <v>10</v>
      </c>
      <c r="AR5" s="91" t="s">
        <v>11</v>
      </c>
    </row>
    <row r="6" spans="1:44" s="75" customFormat="1" ht="51.75" thickBot="1" x14ac:dyDescent="0.3">
      <c r="A6" s="165" t="s">
        <v>183</v>
      </c>
      <c r="B6" s="135">
        <f>SUM(B7+B8+B9+B10+B14+B15+B16+B17+B18+B19+B20+B21+B22+B23+B24+B25)</f>
        <v>974234081.47910213</v>
      </c>
      <c r="C6" s="146">
        <f>SUM(C7+C8+C9+C10+C14+C15+C16+C17+C18+C19+C20+C21+C22+C23+C24+C25)</f>
        <v>3858</v>
      </c>
      <c r="D6" s="147">
        <f t="shared" ref="D6:AQ6" si="0">SUM(D7+D8+D9+D10+D14+D15+D16+D17+D18+D19+D20+D21+D22+D23+D24+D25)</f>
        <v>900819184.28999996</v>
      </c>
      <c r="E6" s="147">
        <f t="shared" si="0"/>
        <v>622367606.75749993</v>
      </c>
      <c r="F6" s="195">
        <f>D6/B6</f>
        <v>0.92464347266763425</v>
      </c>
      <c r="G6" s="146">
        <f t="shared" si="0"/>
        <v>3481</v>
      </c>
      <c r="H6" s="147">
        <f t="shared" si="0"/>
        <v>678972056.31999993</v>
      </c>
      <c r="I6" s="147">
        <f t="shared" si="0"/>
        <v>458199810.78250003</v>
      </c>
      <c r="J6" s="195">
        <f>H6/B6</f>
        <v>0.69692907405699733</v>
      </c>
      <c r="K6" s="146">
        <f t="shared" si="0"/>
        <v>370</v>
      </c>
      <c r="L6" s="147">
        <f t="shared" si="0"/>
        <v>147482710.14999998</v>
      </c>
      <c r="M6" s="147">
        <f t="shared" si="0"/>
        <v>106483716.86499999</v>
      </c>
      <c r="N6" s="146">
        <f t="shared" si="0"/>
        <v>2943</v>
      </c>
      <c r="O6" s="147">
        <f t="shared" si="0"/>
        <v>527669915.84000003</v>
      </c>
      <c r="P6" s="147">
        <f t="shared" si="0"/>
        <v>349432019.48499995</v>
      </c>
      <c r="Q6" s="195">
        <f>O6/B6</f>
        <v>0.54162539154746137</v>
      </c>
      <c r="R6" s="146">
        <f t="shared" si="0"/>
        <v>15</v>
      </c>
      <c r="S6" s="147">
        <f t="shared" si="0"/>
        <v>5102083.76</v>
      </c>
      <c r="T6" s="147">
        <f t="shared" si="0"/>
        <v>2921210.97</v>
      </c>
      <c r="U6" s="146">
        <f t="shared" si="0"/>
        <v>45</v>
      </c>
      <c r="V6" s="147">
        <f t="shared" si="0"/>
        <v>933233.25</v>
      </c>
      <c r="W6" s="147">
        <f t="shared" si="0"/>
        <v>699924.9375</v>
      </c>
      <c r="X6" s="146">
        <f t="shared" si="0"/>
        <v>2928</v>
      </c>
      <c r="Y6" s="147">
        <f t="shared" si="0"/>
        <v>521634598.83000004</v>
      </c>
      <c r="Z6" s="147">
        <f t="shared" si="0"/>
        <v>345810882.8775</v>
      </c>
      <c r="AA6" s="195">
        <f>Y6/B6</f>
        <v>0.53543045634170761</v>
      </c>
      <c r="AB6" s="146">
        <f t="shared" si="0"/>
        <v>2480</v>
      </c>
      <c r="AC6" s="146">
        <f t="shared" si="0"/>
        <v>2486</v>
      </c>
      <c r="AD6" s="147">
        <f t="shared" si="0"/>
        <v>251748359.47</v>
      </c>
      <c r="AE6" s="147">
        <f t="shared" si="0"/>
        <v>146027602.35999998</v>
      </c>
      <c r="AF6" s="195">
        <f>AD6/B6</f>
        <v>0.25840643871521152</v>
      </c>
      <c r="AG6" s="146">
        <f t="shared" si="0"/>
        <v>5</v>
      </c>
      <c r="AH6" s="147">
        <f t="shared" si="0"/>
        <v>232500</v>
      </c>
      <c r="AI6" s="146">
        <f t="shared" si="0"/>
        <v>2713</v>
      </c>
      <c r="AJ6" s="147">
        <f t="shared" si="0"/>
        <v>281319871.25</v>
      </c>
      <c r="AK6" s="147">
        <f t="shared" si="0"/>
        <v>165934803.75999999</v>
      </c>
      <c r="AL6" s="147">
        <f t="shared" si="0"/>
        <v>95153722.448104978</v>
      </c>
      <c r="AM6" s="147">
        <f t="shared" si="0"/>
        <v>71365296.359999985</v>
      </c>
      <c r="AN6" s="195">
        <f>AJ6/B6</f>
        <v>0.28876003888397583</v>
      </c>
      <c r="AO6" s="146">
        <f t="shared" si="0"/>
        <v>2380</v>
      </c>
      <c r="AP6" s="147">
        <f t="shared" si="0"/>
        <v>234069921.26000002</v>
      </c>
      <c r="AQ6" s="147">
        <f t="shared" si="0"/>
        <v>130497341.51999998</v>
      </c>
      <c r="AR6" s="139">
        <f>AP6/B6</f>
        <v>0.240260452502986</v>
      </c>
    </row>
    <row r="7" spans="1:44" ht="25.5" x14ac:dyDescent="0.2">
      <c r="A7" s="166" t="s">
        <v>18</v>
      </c>
      <c r="B7" s="175">
        <v>8393821.4800000004</v>
      </c>
      <c r="C7" s="140">
        <v>3</v>
      </c>
      <c r="D7" s="141">
        <v>9954416.0800000001</v>
      </c>
      <c r="E7" s="142">
        <v>7465812.0600000005</v>
      </c>
      <c r="F7" s="194">
        <f>D7/B7</f>
        <v>1.1859218240128691</v>
      </c>
      <c r="G7" s="143">
        <v>1</v>
      </c>
      <c r="H7" s="141">
        <v>8181268.0800000001</v>
      </c>
      <c r="I7" s="141">
        <v>6135951.0600000005</v>
      </c>
      <c r="J7" s="194">
        <f>H7/$B7</f>
        <v>0.97467739807113452</v>
      </c>
      <c r="K7" s="143">
        <v>1</v>
      </c>
      <c r="L7" s="141">
        <v>411000</v>
      </c>
      <c r="M7" s="144">
        <v>308250</v>
      </c>
      <c r="N7" s="143">
        <v>0</v>
      </c>
      <c r="O7" s="141">
        <v>0</v>
      </c>
      <c r="P7" s="141">
        <v>0</v>
      </c>
      <c r="Q7" s="194">
        <f>O7/$B7</f>
        <v>0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0</v>
      </c>
      <c r="Y7" s="141">
        <v>0</v>
      </c>
      <c r="Z7" s="141">
        <v>0</v>
      </c>
      <c r="AA7" s="194">
        <f>Y7/$B7</f>
        <v>0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0</v>
      </c>
      <c r="AJ7" s="141">
        <v>0</v>
      </c>
      <c r="AK7" s="141">
        <v>0</v>
      </c>
      <c r="AL7" s="141">
        <v>0</v>
      </c>
      <c r="AM7" s="141">
        <v>0</v>
      </c>
      <c r="AN7" s="194">
        <f>AJ7/$B7</f>
        <v>0</v>
      </c>
      <c r="AO7" s="143">
        <v>0</v>
      </c>
      <c r="AP7" s="141">
        <v>0</v>
      </c>
      <c r="AQ7" s="141">
        <v>0</v>
      </c>
      <c r="AR7" s="194">
        <f>AP7/$B7</f>
        <v>0</v>
      </c>
    </row>
    <row r="8" spans="1:44" ht="25.5" x14ac:dyDescent="0.2">
      <c r="A8" s="167" t="s">
        <v>19</v>
      </c>
      <c r="B8" s="176">
        <v>20381691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1.0143441513267961</v>
      </c>
      <c r="G8" s="79">
        <v>211</v>
      </c>
      <c r="H8" s="77">
        <v>9705908.9400000013</v>
      </c>
      <c r="I8" s="77">
        <v>7279431.705000001</v>
      </c>
      <c r="J8" s="194">
        <f t="shared" ref="J8:J57" si="2">H8/$B8</f>
        <v>0.47620724600328801</v>
      </c>
      <c r="K8" s="79">
        <v>48</v>
      </c>
      <c r="L8" s="77">
        <v>2275875.88</v>
      </c>
      <c r="M8" s="78">
        <v>1706906.91</v>
      </c>
      <c r="N8" s="79">
        <v>227</v>
      </c>
      <c r="O8" s="77">
        <v>12218856.490000002</v>
      </c>
      <c r="P8" s="77">
        <v>9164142.3674999997</v>
      </c>
      <c r="Q8" s="194">
        <f t="shared" ref="Q8:Q25" si="3">O8/$B8</f>
        <v>0.59950160612286796</v>
      </c>
      <c r="R8" s="79">
        <v>1</v>
      </c>
      <c r="S8" s="77">
        <v>41472</v>
      </c>
      <c r="T8" s="78">
        <v>31104</v>
      </c>
      <c r="U8" s="79">
        <v>6</v>
      </c>
      <c r="V8" s="77">
        <v>14307.2</v>
      </c>
      <c r="W8" s="78">
        <v>10730.400000000001</v>
      </c>
      <c r="X8" s="79">
        <v>226</v>
      </c>
      <c r="Y8" s="77">
        <v>12163077.289999999</v>
      </c>
      <c r="Z8" s="77">
        <v>9122307.9375</v>
      </c>
      <c r="AA8" s="194">
        <f t="shared" ref="AA8:AA57" si="4">Y8/$B8</f>
        <v>0.59676487539723766</v>
      </c>
      <c r="AB8" s="79">
        <v>51</v>
      </c>
      <c r="AC8" s="80">
        <v>51</v>
      </c>
      <c r="AD8" s="77">
        <v>2185602.2000000002</v>
      </c>
      <c r="AE8" s="77">
        <v>1639201.65</v>
      </c>
      <c r="AF8" s="194">
        <f t="shared" ref="AF8:AF57" si="5">AD8/$B8</f>
        <v>0.10723360490550074</v>
      </c>
      <c r="AG8" s="80">
        <v>0</v>
      </c>
      <c r="AH8" s="78">
        <v>0</v>
      </c>
      <c r="AI8" s="79">
        <v>104</v>
      </c>
      <c r="AJ8" s="77">
        <v>4225101.5999999996</v>
      </c>
      <c r="AK8" s="77">
        <v>3168826.1999999997</v>
      </c>
      <c r="AL8" s="77">
        <v>4141781.315303192</v>
      </c>
      <c r="AM8" s="77">
        <v>3106336.1999999997</v>
      </c>
      <c r="AN8" s="194">
        <f t="shared" ref="AN8:AN57" si="6">AJ8/$B8</f>
        <v>0.20729887426906823</v>
      </c>
      <c r="AO8" s="79">
        <v>3</v>
      </c>
      <c r="AP8" s="77">
        <v>139000</v>
      </c>
      <c r="AQ8" s="77">
        <v>104250</v>
      </c>
      <c r="AR8" s="194">
        <f t="shared" ref="AR8:AR57" si="7">AP8/$B8</f>
        <v>6.81984630225235E-3</v>
      </c>
    </row>
    <row r="9" spans="1:44" s="82" customFormat="1" ht="25.5" x14ac:dyDescent="0.2">
      <c r="A9" s="167" t="s">
        <v>20</v>
      </c>
      <c r="B9" s="176">
        <v>9991025</v>
      </c>
      <c r="C9" s="102">
        <v>5</v>
      </c>
      <c r="D9" s="98">
        <v>16285508.65</v>
      </c>
      <c r="E9" s="99">
        <v>12214131.487500001</v>
      </c>
      <c r="F9" s="194">
        <f t="shared" si="1"/>
        <v>1.6300138023876429</v>
      </c>
      <c r="G9" s="100">
        <v>0</v>
      </c>
      <c r="H9" s="98">
        <v>0</v>
      </c>
      <c r="I9" s="98">
        <v>0</v>
      </c>
      <c r="J9" s="194">
        <f t="shared" si="2"/>
        <v>0</v>
      </c>
      <c r="K9" s="100">
        <v>0</v>
      </c>
      <c r="L9" s="98">
        <v>0</v>
      </c>
      <c r="M9" s="103">
        <v>0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</row>
    <row r="10" spans="1:44" s="82" customFormat="1" ht="25.5" x14ac:dyDescent="0.2">
      <c r="A10" s="167" t="s">
        <v>21</v>
      </c>
      <c r="B10" s="176">
        <v>112986026.74898</v>
      </c>
      <c r="C10" s="79">
        <v>22</v>
      </c>
      <c r="D10" s="104">
        <v>62928511.590000004</v>
      </c>
      <c r="E10" s="104">
        <v>47196383.692499995</v>
      </c>
      <c r="F10" s="194">
        <f t="shared" si="1"/>
        <v>0.55695835494602963</v>
      </c>
      <c r="G10" s="79">
        <v>15</v>
      </c>
      <c r="H10" s="104">
        <v>56831360.590000004</v>
      </c>
      <c r="I10" s="104">
        <v>42623520.442500003</v>
      </c>
      <c r="J10" s="194">
        <f t="shared" si="2"/>
        <v>0.50299459344881381</v>
      </c>
      <c r="K10" s="79">
        <v>7</v>
      </c>
      <c r="L10" s="104">
        <v>6097151</v>
      </c>
      <c r="M10" s="78">
        <v>4572863.25</v>
      </c>
      <c r="N10" s="100">
        <v>13</v>
      </c>
      <c r="O10" s="104">
        <v>44889569.299999997</v>
      </c>
      <c r="P10" s="104">
        <v>33667176.974999994</v>
      </c>
      <c r="Q10" s="194">
        <f t="shared" si="3"/>
        <v>0.39730195486677955</v>
      </c>
      <c r="R10" s="79">
        <v>0</v>
      </c>
      <c r="S10" s="104">
        <v>0</v>
      </c>
      <c r="T10" s="78">
        <v>0</v>
      </c>
      <c r="U10" s="100">
        <v>4</v>
      </c>
      <c r="V10" s="104">
        <v>292474.57</v>
      </c>
      <c r="W10" s="104">
        <v>219355.92749999999</v>
      </c>
      <c r="X10" s="100">
        <v>13</v>
      </c>
      <c r="Y10" s="104">
        <v>44597094.730000004</v>
      </c>
      <c r="Z10" s="104">
        <v>33447821.022500001</v>
      </c>
      <c r="AA10" s="194">
        <f t="shared" si="4"/>
        <v>0.39471336423822523</v>
      </c>
      <c r="AB10" s="100">
        <v>6</v>
      </c>
      <c r="AC10" s="101">
        <v>9</v>
      </c>
      <c r="AD10" s="104">
        <v>26253127</v>
      </c>
      <c r="AE10" s="104">
        <v>19689845.25</v>
      </c>
      <c r="AF10" s="194">
        <f t="shared" si="5"/>
        <v>0.23235729014815545</v>
      </c>
      <c r="AG10" s="100">
        <v>1</v>
      </c>
      <c r="AH10" s="78">
        <v>0</v>
      </c>
      <c r="AI10" s="100">
        <v>9</v>
      </c>
      <c r="AJ10" s="104">
        <v>31323398.18</v>
      </c>
      <c r="AK10" s="104">
        <v>23492548.59</v>
      </c>
      <c r="AL10" s="104">
        <v>30278719.223776378</v>
      </c>
      <c r="AM10" s="104">
        <v>22709039.969999999</v>
      </c>
      <c r="AN10" s="194">
        <f t="shared" si="6"/>
        <v>0.27723249574561021</v>
      </c>
      <c r="AO10" s="100">
        <v>6</v>
      </c>
      <c r="AP10" s="104">
        <v>26085154.539999999</v>
      </c>
      <c r="AQ10" s="104">
        <v>19563865.869999997</v>
      </c>
      <c r="AR10" s="194">
        <f t="shared" si="7"/>
        <v>0.23087062436449016</v>
      </c>
    </row>
    <row r="11" spans="1:44" s="132" customFormat="1" ht="25.5" outlineLevel="1" collapsed="1" x14ac:dyDescent="0.2">
      <c r="A11" s="168" t="s">
        <v>22</v>
      </c>
      <c r="B11" s="177">
        <v>30355564.84598</v>
      </c>
      <c r="C11" s="76">
        <v>6</v>
      </c>
      <c r="D11" s="77">
        <v>34208973</v>
      </c>
      <c r="E11" s="92">
        <v>25656729.75</v>
      </c>
      <c r="F11" s="194">
        <f t="shared" si="1"/>
        <v>1.1269423966765786</v>
      </c>
      <c r="G11" s="79">
        <v>5</v>
      </c>
      <c r="H11" s="77">
        <v>28182502</v>
      </c>
      <c r="I11" s="77">
        <v>21136876.5</v>
      </c>
      <c r="J11" s="194">
        <f t="shared" si="2"/>
        <v>0.92841303210775938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19889771.550000001</v>
      </c>
      <c r="Q11" s="194">
        <f t="shared" si="3"/>
        <v>0.87363537903370669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5</v>
      </c>
      <c r="Y11" s="77">
        <v>26227220.829999998</v>
      </c>
      <c r="Z11" s="77">
        <v>19670415.612500001</v>
      </c>
      <c r="AA11" s="194">
        <f t="shared" si="4"/>
        <v>0.86400042177022052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0.85668444754517137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194">
        <f t="shared" si="6"/>
        <v>0.90016960938279778</v>
      </c>
      <c r="AO11" s="79">
        <v>5</v>
      </c>
      <c r="AP11" s="77">
        <v>26082933.34</v>
      </c>
      <c r="AQ11" s="77">
        <v>19562199.969999999</v>
      </c>
      <c r="AR11" s="194">
        <f t="shared" si="7"/>
        <v>0.85924717501852621</v>
      </c>
    </row>
    <row r="12" spans="1:44" s="132" customFormat="1" ht="25.5" outlineLevel="1" x14ac:dyDescent="0.2">
      <c r="A12" s="168" t="s">
        <v>23</v>
      </c>
      <c r="B12" s="177">
        <v>66644821.903000005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0.42610244995975738</v>
      </c>
      <c r="G12" s="79">
        <v>6</v>
      </c>
      <c r="H12" s="77">
        <v>28397521.890000001</v>
      </c>
      <c r="I12" s="77">
        <v>21298141.4175</v>
      </c>
      <c r="J12" s="194">
        <f t="shared" si="2"/>
        <v>0.42610244995975738</v>
      </c>
      <c r="K12" s="79">
        <v>0</v>
      </c>
      <c r="L12" s="77">
        <v>0</v>
      </c>
      <c r="M12" s="78">
        <v>0</v>
      </c>
      <c r="N12" s="79">
        <v>4</v>
      </c>
      <c r="O12" s="77">
        <v>18121886.699999999</v>
      </c>
      <c r="P12" s="77">
        <v>13591415.024999999</v>
      </c>
      <c r="Q12" s="194">
        <f t="shared" si="3"/>
        <v>0.27191740007012077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4</v>
      </c>
      <c r="Y12" s="77">
        <v>18121886.699999999</v>
      </c>
      <c r="Z12" s="77">
        <v>13591415.01</v>
      </c>
      <c r="AA12" s="194">
        <f t="shared" si="4"/>
        <v>0.27191740007012077</v>
      </c>
      <c r="AB12" s="79">
        <v>0</v>
      </c>
      <c r="AC12" s="80">
        <v>0</v>
      </c>
      <c r="AD12" s="77">
        <v>0</v>
      </c>
      <c r="AE12" s="77">
        <v>0</v>
      </c>
      <c r="AF12" s="194">
        <f t="shared" si="5"/>
        <v>0</v>
      </c>
      <c r="AG12" s="80">
        <v>0</v>
      </c>
      <c r="AH12" s="78">
        <v>0</v>
      </c>
      <c r="AI12" s="79">
        <v>0</v>
      </c>
      <c r="AJ12" s="77">
        <v>3996020.0300000003</v>
      </c>
      <c r="AK12" s="77">
        <v>2997015.02</v>
      </c>
      <c r="AL12" s="77">
        <v>3996019.2637764141</v>
      </c>
      <c r="AM12" s="77">
        <v>2997015.02</v>
      </c>
      <c r="AN12" s="194">
        <f t="shared" si="6"/>
        <v>5.9959947613276166E-2</v>
      </c>
      <c r="AO12" s="79">
        <v>0</v>
      </c>
      <c r="AP12" s="77">
        <v>0</v>
      </c>
      <c r="AQ12" s="77">
        <v>0</v>
      </c>
      <c r="AR12" s="194">
        <f t="shared" si="7"/>
        <v>0</v>
      </c>
    </row>
    <row r="13" spans="1:44" s="133" customFormat="1" ht="38.25" outlineLevel="1" x14ac:dyDescent="0.2">
      <c r="A13" s="168" t="s">
        <v>24</v>
      </c>
      <c r="B13" s="177">
        <v>15985640</v>
      </c>
      <c r="C13" s="76">
        <v>10</v>
      </c>
      <c r="D13" s="77">
        <v>322016.7</v>
      </c>
      <c r="E13" s="92">
        <v>241512.52499999999</v>
      </c>
      <c r="F13" s="194">
        <f t="shared" si="1"/>
        <v>2.0144123100482685E-2</v>
      </c>
      <c r="G13" s="79">
        <v>4</v>
      </c>
      <c r="H13" s="77">
        <v>251336.7</v>
      </c>
      <c r="I13" s="77">
        <v>188502.52500000002</v>
      </c>
      <c r="J13" s="194">
        <f t="shared" si="2"/>
        <v>1.572265483271236E-2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1.5513123027917557E-2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1.5513123027917557E-2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1.5513091749845487E-2</v>
      </c>
      <c r="AG13" s="80">
        <v>0</v>
      </c>
      <c r="AH13" s="78">
        <v>0</v>
      </c>
      <c r="AI13" s="79">
        <v>0</v>
      </c>
      <c r="AJ13" s="77">
        <v>2221.1999999999998</v>
      </c>
      <c r="AK13" s="77">
        <v>1665.9</v>
      </c>
      <c r="AL13" s="77">
        <v>0</v>
      </c>
      <c r="AM13" s="77">
        <v>0</v>
      </c>
      <c r="AN13" s="194">
        <f t="shared" si="6"/>
        <v>1.3894970736235771E-4</v>
      </c>
      <c r="AO13" s="79">
        <v>1</v>
      </c>
      <c r="AP13" s="77">
        <v>2221.1999999999998</v>
      </c>
      <c r="AQ13" s="77">
        <v>1665.9</v>
      </c>
      <c r="AR13" s="194">
        <f t="shared" si="7"/>
        <v>1.3894970736235771E-4</v>
      </c>
    </row>
    <row r="14" spans="1:44" ht="36.75" customHeight="1" x14ac:dyDescent="0.2">
      <c r="A14" s="167" t="s">
        <v>25</v>
      </c>
      <c r="B14" s="176">
        <v>32173166.599600002</v>
      </c>
      <c r="C14" s="76">
        <v>10</v>
      </c>
      <c r="D14" s="77">
        <v>21334266.140000001</v>
      </c>
      <c r="E14" s="92">
        <v>16000699.605</v>
      </c>
      <c r="F14" s="194">
        <f t="shared" si="1"/>
        <v>0.66310743998277255</v>
      </c>
      <c r="G14" s="79">
        <v>10</v>
      </c>
      <c r="H14" s="77">
        <v>21334266.140000001</v>
      </c>
      <c r="I14" s="77">
        <v>16000699.605</v>
      </c>
      <c r="J14" s="194">
        <f t="shared" si="2"/>
        <v>0.66310743998277255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12101153.369999999</v>
      </c>
      <c r="Q14" s="194">
        <f t="shared" si="3"/>
        <v>0.5015008737188027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4"/>
        <v>0.5015008737188027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0.4075473823631342</v>
      </c>
      <c r="AG14" s="80">
        <v>0</v>
      </c>
      <c r="AH14" s="78">
        <v>0</v>
      </c>
      <c r="AI14" s="79">
        <v>7</v>
      </c>
      <c r="AJ14" s="77">
        <v>13302259.260000002</v>
      </c>
      <c r="AK14" s="77">
        <v>9976694.4199999999</v>
      </c>
      <c r="AL14" s="77">
        <v>11227758.246666664</v>
      </c>
      <c r="AM14" s="77">
        <v>8420818.6699999999</v>
      </c>
      <c r="AN14" s="194">
        <f t="shared" si="6"/>
        <v>0.41345819096853786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0.3882224782361115</v>
      </c>
    </row>
    <row r="15" spans="1:44" ht="25.5" x14ac:dyDescent="0.2">
      <c r="A15" s="167" t="s">
        <v>26</v>
      </c>
      <c r="B15" s="176">
        <v>63865894.648080006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1.1119538248280838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1.1119538248280834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0.91574963323179925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4"/>
        <v>0.86087829040774089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0.69434037077774069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0.84037648334444059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0.84037648334444059</v>
      </c>
    </row>
    <row r="16" spans="1:44" ht="25.5" x14ac:dyDescent="0.2">
      <c r="A16" s="167" t="s">
        <v>27</v>
      </c>
      <c r="B16" s="176">
        <v>3996410</v>
      </c>
      <c r="C16" s="76">
        <v>1</v>
      </c>
      <c r="D16" s="77">
        <v>300000</v>
      </c>
      <c r="E16" s="92">
        <v>225000</v>
      </c>
      <c r="F16" s="194">
        <f t="shared" si="1"/>
        <v>7.5067372967238102E-2</v>
      </c>
      <c r="G16" s="79">
        <v>1</v>
      </c>
      <c r="H16" s="77">
        <v>300000</v>
      </c>
      <c r="I16" s="77">
        <v>225000</v>
      </c>
      <c r="J16" s="194">
        <f t="shared" si="2"/>
        <v>7.5067372967238102E-2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7.5067372967238102E-2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7.5067372967238102E-2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</row>
    <row r="17" spans="1:44" ht="25.5" x14ac:dyDescent="0.2">
      <c r="A17" s="167" t="s">
        <v>28</v>
      </c>
      <c r="B17" s="176">
        <v>88222963.512626678</v>
      </c>
      <c r="C17" s="76">
        <v>258</v>
      </c>
      <c r="D17" s="77">
        <v>62063608.159999996</v>
      </c>
      <c r="E17" s="92">
        <v>46547706.1175</v>
      </c>
      <c r="F17" s="194">
        <f t="shared" si="1"/>
        <v>0.70348586908574329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0.54188194010460589</v>
      </c>
      <c r="K17" s="79">
        <v>57</v>
      </c>
      <c r="L17" s="77">
        <v>14353318.85</v>
      </c>
      <c r="M17" s="78">
        <v>10764989.137499999</v>
      </c>
      <c r="N17" s="79">
        <v>91</v>
      </c>
      <c r="O17" s="77">
        <v>18460558.129999999</v>
      </c>
      <c r="P17" s="77">
        <v>13845418.6</v>
      </c>
      <c r="Q17" s="194">
        <f t="shared" si="3"/>
        <v>0.20924890068284638</v>
      </c>
      <c r="R17" s="79">
        <v>4</v>
      </c>
      <c r="S17" s="77">
        <v>717790.55999999994</v>
      </c>
      <c r="T17" s="78">
        <v>538342.91999999993</v>
      </c>
      <c r="U17" s="79">
        <v>3</v>
      </c>
      <c r="V17" s="77">
        <v>40902.22</v>
      </c>
      <c r="W17" s="78">
        <v>30676.665000000001</v>
      </c>
      <c r="X17" s="79">
        <v>87</v>
      </c>
      <c r="Y17" s="77">
        <v>17701865.349999998</v>
      </c>
      <c r="Z17" s="77">
        <v>13276398.755000001</v>
      </c>
      <c r="AA17" s="194">
        <f t="shared" si="4"/>
        <v>0.20064918072567881</v>
      </c>
      <c r="AB17" s="79">
        <v>62</v>
      </c>
      <c r="AC17" s="80">
        <v>62</v>
      </c>
      <c r="AD17" s="77">
        <v>11861927.080000002</v>
      </c>
      <c r="AE17" s="77">
        <v>8896445.3100000005</v>
      </c>
      <c r="AF17" s="194">
        <f t="shared" si="5"/>
        <v>0.13445396309207291</v>
      </c>
      <c r="AG17" s="80">
        <v>0</v>
      </c>
      <c r="AH17" s="78">
        <v>0</v>
      </c>
      <c r="AI17" s="79">
        <v>72</v>
      </c>
      <c r="AJ17" s="78">
        <v>12738828.18</v>
      </c>
      <c r="AK17" s="104">
        <v>9554120.9100000001</v>
      </c>
      <c r="AL17" s="77">
        <v>11882188.723296136</v>
      </c>
      <c r="AM17" s="77">
        <v>8911642.7300000004</v>
      </c>
      <c r="AN17" s="194">
        <f t="shared" si="6"/>
        <v>0.14439356458680724</v>
      </c>
      <c r="AO17" s="79">
        <v>42</v>
      </c>
      <c r="AP17" s="77">
        <v>7144736.5800000001</v>
      </c>
      <c r="AQ17" s="77">
        <v>5358552.28</v>
      </c>
      <c r="AR17" s="194">
        <f t="shared" si="7"/>
        <v>8.0984998639015662E-2</v>
      </c>
    </row>
    <row r="18" spans="1:44" x14ac:dyDescent="0.2">
      <c r="A18" s="167" t="s">
        <v>29</v>
      </c>
      <c r="B18" s="176">
        <v>35719615.671908811</v>
      </c>
      <c r="C18" s="76">
        <v>321</v>
      </c>
      <c r="D18" s="77">
        <v>39220016.230000004</v>
      </c>
      <c r="E18" s="92">
        <v>29415012.172499999</v>
      </c>
      <c r="F18" s="194">
        <f t="shared" si="1"/>
        <v>1.0979965907316307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0.9143207348584198</v>
      </c>
      <c r="K18" s="79">
        <v>61</v>
      </c>
      <c r="L18" s="77">
        <v>6822480.8599999994</v>
      </c>
      <c r="M18" s="78">
        <v>5116860.6449999996</v>
      </c>
      <c r="N18" s="79">
        <v>192</v>
      </c>
      <c r="O18" s="77">
        <v>17619954.759999998</v>
      </c>
      <c r="P18" s="77">
        <v>13214966.0725</v>
      </c>
      <c r="Q18" s="194">
        <f t="shared" si="3"/>
        <v>0.49328511599459801</v>
      </c>
      <c r="R18" s="79">
        <v>2</v>
      </c>
      <c r="S18" s="77">
        <v>44700.800000000003</v>
      </c>
      <c r="T18" s="78">
        <v>33525.600000000006</v>
      </c>
      <c r="U18" s="79">
        <v>15</v>
      </c>
      <c r="V18" s="77">
        <v>73254.070000000007</v>
      </c>
      <c r="W18" s="78">
        <v>54940.552499999998</v>
      </c>
      <c r="X18" s="79">
        <v>190</v>
      </c>
      <c r="Y18" s="77">
        <v>17501999.890000001</v>
      </c>
      <c r="Z18" s="77">
        <v>13126499.82</v>
      </c>
      <c r="AA18" s="194">
        <f t="shared" si="4"/>
        <v>0.48998287245750527</v>
      </c>
      <c r="AB18" s="79">
        <v>122</v>
      </c>
      <c r="AC18" s="80">
        <v>122</v>
      </c>
      <c r="AD18" s="77">
        <v>8157055.1999999993</v>
      </c>
      <c r="AE18" s="77">
        <v>6117791.4000000004</v>
      </c>
      <c r="AF18" s="194">
        <f t="shared" si="5"/>
        <v>0.22836346490746262</v>
      </c>
      <c r="AG18" s="80">
        <v>0</v>
      </c>
      <c r="AH18" s="78">
        <v>0</v>
      </c>
      <c r="AI18" s="79">
        <v>144</v>
      </c>
      <c r="AJ18" s="77">
        <v>10033061.870000001</v>
      </c>
      <c r="AK18" s="77">
        <v>7524796.2599999998</v>
      </c>
      <c r="AL18" s="77">
        <v>9205071.9668139927</v>
      </c>
      <c r="AM18" s="77">
        <v>6903804.8100000005</v>
      </c>
      <c r="AN18" s="194">
        <f t="shared" si="6"/>
        <v>0.28088381359294301</v>
      </c>
      <c r="AO18" s="79">
        <v>58</v>
      </c>
      <c r="AP18" s="77">
        <v>3763636.32</v>
      </c>
      <c r="AQ18" s="77">
        <v>2822727.16</v>
      </c>
      <c r="AR18" s="194">
        <f t="shared" si="7"/>
        <v>0.10536609224941518</v>
      </c>
    </row>
    <row r="19" spans="1:44" ht="25.5" x14ac:dyDescent="0.2">
      <c r="A19" s="167" t="s">
        <v>30</v>
      </c>
      <c r="B19" s="176">
        <v>144133998.66606</v>
      </c>
      <c r="C19" s="76">
        <v>2273</v>
      </c>
      <c r="D19" s="77">
        <v>141971200</v>
      </c>
      <c r="E19" s="92">
        <v>70985600</v>
      </c>
      <c r="F19" s="194">
        <f t="shared" si="1"/>
        <v>0.98499452810526034</v>
      </c>
      <c r="G19" s="79">
        <v>2174</v>
      </c>
      <c r="H19" s="77">
        <v>133101000</v>
      </c>
      <c r="I19" s="77">
        <v>66550500</v>
      </c>
      <c r="J19" s="194">
        <f t="shared" si="2"/>
        <v>0.92345318406365706</v>
      </c>
      <c r="K19" s="79">
        <v>87</v>
      </c>
      <c r="L19" s="77">
        <v>5287500</v>
      </c>
      <c r="M19" s="78">
        <v>2643750</v>
      </c>
      <c r="N19" s="79">
        <v>2085</v>
      </c>
      <c r="O19" s="77">
        <v>126796500</v>
      </c>
      <c r="P19" s="77">
        <v>63398250</v>
      </c>
      <c r="Q19" s="194">
        <f t="shared" si="3"/>
        <v>0.87971263666784982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2084</v>
      </c>
      <c r="Y19" s="77">
        <v>126679500</v>
      </c>
      <c r="Z19" s="77">
        <v>63339750</v>
      </c>
      <c r="AA19" s="194">
        <f t="shared" si="4"/>
        <v>0.87890089203380917</v>
      </c>
      <c r="AB19" s="79">
        <v>2085</v>
      </c>
      <c r="AC19" s="80">
        <v>2086</v>
      </c>
      <c r="AD19" s="77">
        <v>126790000</v>
      </c>
      <c r="AE19" s="77">
        <v>63395000</v>
      </c>
      <c r="AF19" s="194">
        <f t="shared" si="5"/>
        <v>0.87966753974373646</v>
      </c>
      <c r="AG19" s="80">
        <v>3</v>
      </c>
      <c r="AH19" s="78">
        <v>160500</v>
      </c>
      <c r="AI19" s="79">
        <v>2081</v>
      </c>
      <c r="AJ19" s="77">
        <v>126549000</v>
      </c>
      <c r="AK19" s="77">
        <v>63274500</v>
      </c>
      <c r="AL19" s="77">
        <v>0</v>
      </c>
      <c r="AM19" s="77">
        <v>0</v>
      </c>
      <c r="AN19" s="194">
        <f t="shared" si="6"/>
        <v>0.87799548455737919</v>
      </c>
      <c r="AO19" s="79">
        <v>2081</v>
      </c>
      <c r="AP19" s="77">
        <v>126549000</v>
      </c>
      <c r="AQ19" s="77">
        <v>63274500</v>
      </c>
      <c r="AR19" s="194">
        <f t="shared" si="7"/>
        <v>0.87799548455737919</v>
      </c>
    </row>
    <row r="20" spans="1:44" ht="38.25" x14ac:dyDescent="0.2">
      <c r="A20" s="167" t="s">
        <v>31</v>
      </c>
      <c r="B20" s="176">
        <v>102809300.58658668</v>
      </c>
      <c r="C20" s="76">
        <v>365</v>
      </c>
      <c r="D20" s="77">
        <v>93155020.539999992</v>
      </c>
      <c r="E20" s="92">
        <v>69866265.404999986</v>
      </c>
      <c r="F20" s="194">
        <f t="shared" si="1"/>
        <v>0.90609526578331512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0.90609526578331523</v>
      </c>
      <c r="K20" s="79">
        <v>41</v>
      </c>
      <c r="L20" s="77">
        <v>9177031.6499999985</v>
      </c>
      <c r="M20" s="78">
        <v>6882773.7375000007</v>
      </c>
      <c r="N20" s="79">
        <v>164</v>
      </c>
      <c r="O20" s="77">
        <v>35083311.039999999</v>
      </c>
      <c r="P20" s="77">
        <v>26312483.280000001</v>
      </c>
      <c r="Q20" s="194">
        <f t="shared" si="3"/>
        <v>0.34124647128060753</v>
      </c>
      <c r="R20" s="79">
        <v>5</v>
      </c>
      <c r="S20" s="77">
        <v>676713</v>
      </c>
      <c r="T20" s="78">
        <v>507534.75</v>
      </c>
      <c r="U20" s="79">
        <v>17</v>
      </c>
      <c r="V20" s="77">
        <v>512295.18999999994</v>
      </c>
      <c r="W20" s="78">
        <v>384221.39250000002</v>
      </c>
      <c r="X20" s="79">
        <v>159</v>
      </c>
      <c r="Y20" s="77">
        <v>33894302.850000001</v>
      </c>
      <c r="Z20" s="77">
        <v>25420726.9925</v>
      </c>
      <c r="AA20" s="194">
        <f t="shared" si="4"/>
        <v>0.32968129008380903</v>
      </c>
      <c r="AB20" s="79">
        <v>101</v>
      </c>
      <c r="AC20" s="80">
        <v>102</v>
      </c>
      <c r="AD20" s="77">
        <v>18958614.380000003</v>
      </c>
      <c r="AE20" s="77">
        <v>14218960.785</v>
      </c>
      <c r="AF20" s="194">
        <f t="shared" si="5"/>
        <v>0.18440563520839179</v>
      </c>
      <c r="AG20" s="80">
        <v>1</v>
      </c>
      <c r="AH20" s="78">
        <v>72000</v>
      </c>
      <c r="AI20" s="79">
        <v>138</v>
      </c>
      <c r="AJ20" s="77">
        <v>26187124.449999999</v>
      </c>
      <c r="AK20" s="77">
        <v>19640343.199999999</v>
      </c>
      <c r="AL20" s="77">
        <v>25213776.02558196</v>
      </c>
      <c r="AM20" s="77">
        <v>18910333.77</v>
      </c>
      <c r="AN20" s="194">
        <f t="shared" si="6"/>
        <v>0.25471551990517655</v>
      </c>
      <c r="AO20" s="79">
        <v>29</v>
      </c>
      <c r="AP20" s="77">
        <v>4141376.59</v>
      </c>
      <c r="AQ20" s="77">
        <v>3106032.41</v>
      </c>
      <c r="AR20" s="194">
        <f t="shared" si="7"/>
        <v>4.0282120064731933E-2</v>
      </c>
    </row>
    <row r="21" spans="1:44" ht="25.5" collapsed="1" x14ac:dyDescent="0.2">
      <c r="A21" s="167" t="s">
        <v>32</v>
      </c>
      <c r="B21" s="176">
        <v>296542921.81475997</v>
      </c>
      <c r="C21" s="76">
        <v>14</v>
      </c>
      <c r="D21" s="77">
        <v>277153027.50999999</v>
      </c>
      <c r="E21" s="92">
        <v>207864770.63249999</v>
      </c>
      <c r="F21" s="194">
        <f t="shared" si="1"/>
        <v>0.93461353187559082</v>
      </c>
      <c r="G21" s="79">
        <v>3</v>
      </c>
      <c r="H21" s="77">
        <v>189080322.06</v>
      </c>
      <c r="I21" s="77">
        <v>141810241.54500002</v>
      </c>
      <c r="J21" s="194">
        <f t="shared" si="2"/>
        <v>0.6376153607136571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194">
        <f t="shared" si="3"/>
        <v>0.63728789968573663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141737411.8475</v>
      </c>
      <c r="AA21" s="194">
        <f t="shared" si="4"/>
        <v>0.63728789968573663</v>
      </c>
      <c r="AB21" s="79">
        <v>1</v>
      </c>
      <c r="AC21" s="80">
        <v>1</v>
      </c>
      <c r="AD21" s="77">
        <v>85274.81</v>
      </c>
      <c r="AE21" s="77">
        <v>63956.107499999998</v>
      </c>
      <c r="AF21" s="194">
        <f t="shared" si="5"/>
        <v>2.8756312738183713E-4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2.8756312738183713E-4</v>
      </c>
      <c r="AO21" s="79">
        <v>1</v>
      </c>
      <c r="AP21" s="77">
        <v>85274.81</v>
      </c>
      <c r="AQ21" s="77">
        <v>63956.1</v>
      </c>
      <c r="AR21" s="194">
        <f t="shared" si="7"/>
        <v>2.8756312738183713E-4</v>
      </c>
    </row>
    <row r="22" spans="1:44" ht="25.5" x14ac:dyDescent="0.2">
      <c r="A22" s="167" t="s">
        <v>33</v>
      </c>
      <c r="B22" s="176">
        <v>30639144.750500001</v>
      </c>
      <c r="C22" s="76">
        <v>18</v>
      </c>
      <c r="D22" s="77">
        <v>79805440.74000001</v>
      </c>
      <c r="E22" s="92">
        <v>59854080.555</v>
      </c>
      <c r="F22" s="194">
        <f t="shared" si="1"/>
        <v>2.6046889164129707</v>
      </c>
      <c r="G22" s="79">
        <v>4</v>
      </c>
      <c r="H22" s="77">
        <v>11754054.310000001</v>
      </c>
      <c r="I22" s="77">
        <v>8815540.7324999999</v>
      </c>
      <c r="J22" s="194">
        <f t="shared" si="2"/>
        <v>0.38362866867581824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0.24954438716424115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94">
        <f t="shared" si="4"/>
        <v>0.24954438716424115</v>
      </c>
      <c r="AB22" s="79">
        <v>0</v>
      </c>
      <c r="AC22" s="80">
        <v>0</v>
      </c>
      <c r="AD22" s="77">
        <v>0</v>
      </c>
      <c r="AE22" s="77">
        <v>0</v>
      </c>
      <c r="AF22" s="194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194">
        <f t="shared" si="6"/>
        <v>7.1553694394952821E-2</v>
      </c>
      <c r="AO22" s="79">
        <v>0</v>
      </c>
      <c r="AP22" s="77">
        <v>0</v>
      </c>
      <c r="AQ22" s="77">
        <v>0</v>
      </c>
      <c r="AR22" s="194">
        <f t="shared" si="7"/>
        <v>0</v>
      </c>
    </row>
    <row r="23" spans="1:44" ht="25.5" x14ac:dyDescent="0.2">
      <c r="A23" s="167" t="s">
        <v>34</v>
      </c>
      <c r="B23" s="176">
        <v>7992820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</row>
    <row r="24" spans="1:44" ht="25.5" x14ac:dyDescent="0.2">
      <c r="A24" s="167" t="s">
        <v>35</v>
      </c>
      <c r="B24" s="176">
        <v>9991025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</row>
    <row r="25" spans="1:44" ht="26.25" thickBot="1" x14ac:dyDescent="0.25">
      <c r="A25" s="169" t="s">
        <v>36</v>
      </c>
      <c r="B25" s="178">
        <v>6394256</v>
      </c>
      <c r="C25" s="102">
        <v>12</v>
      </c>
      <c r="D25" s="98">
        <v>4958193.76</v>
      </c>
      <c r="E25" s="99">
        <v>3718645.32</v>
      </c>
      <c r="F25" s="194">
        <f t="shared" si="1"/>
        <v>0.77541370880365124</v>
      </c>
      <c r="G25" s="100">
        <v>10</v>
      </c>
      <c r="H25" s="98">
        <v>4047313.95</v>
      </c>
      <c r="I25" s="98">
        <v>3035485.4625000004</v>
      </c>
      <c r="J25" s="194">
        <f t="shared" si="2"/>
        <v>0.63296088708365761</v>
      </c>
      <c r="K25" s="100">
        <v>1</v>
      </c>
      <c r="L25" s="98">
        <v>216976</v>
      </c>
      <c r="M25" s="103">
        <v>162732</v>
      </c>
      <c r="N25" s="100">
        <v>2</v>
      </c>
      <c r="O25" s="98">
        <v>1052082.95</v>
      </c>
      <c r="P25" s="98">
        <v>789062.21249999991</v>
      </c>
      <c r="Q25" s="194">
        <f t="shared" si="3"/>
        <v>0.16453563166692106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0.16453563166692106</v>
      </c>
      <c r="AB25" s="100">
        <v>0</v>
      </c>
      <c r="AC25" s="101">
        <v>0</v>
      </c>
      <c r="AD25" s="98">
        <v>0</v>
      </c>
      <c r="AE25" s="98">
        <v>0</v>
      </c>
      <c r="AF25" s="194">
        <f t="shared" si="5"/>
        <v>0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1012082.946666664</v>
      </c>
      <c r="AM25" s="98">
        <v>759062.21</v>
      </c>
      <c r="AN25" s="194">
        <f t="shared" si="6"/>
        <v>0.15828001725298455</v>
      </c>
      <c r="AO25" s="100">
        <v>0</v>
      </c>
      <c r="AP25" s="98">
        <v>0</v>
      </c>
      <c r="AQ25" s="98">
        <v>0</v>
      </c>
      <c r="AR25" s="194">
        <f t="shared" si="7"/>
        <v>0</v>
      </c>
    </row>
    <row r="26" spans="1:44" s="83" customFormat="1" ht="51.75" thickBot="1" x14ac:dyDescent="0.25">
      <c r="A26" s="165" t="s">
        <v>184</v>
      </c>
      <c r="B26" s="135">
        <f>SUM(B27+B28+B29+B33+B34+B35+B36)</f>
        <v>864504077.29534352</v>
      </c>
      <c r="C26" s="146">
        <f>SUM(C27+C28+C29+C33+C34+C35+C36)</f>
        <v>1929</v>
      </c>
      <c r="D26" s="147">
        <f t="shared" ref="D26:AQ26" si="8">SUM(D27+D28+D29+D33+D34+D35+D36)</f>
        <v>1060248872.4000001</v>
      </c>
      <c r="E26" s="147">
        <f t="shared" si="8"/>
        <v>795125486.9525001</v>
      </c>
      <c r="F26" s="195">
        <f>D26/B26</f>
        <v>1.226424374673925</v>
      </c>
      <c r="G26" s="146">
        <f t="shared" si="8"/>
        <v>1612</v>
      </c>
      <c r="H26" s="147">
        <f t="shared" si="8"/>
        <v>752533620.23000002</v>
      </c>
      <c r="I26" s="147">
        <f t="shared" si="8"/>
        <v>564400215.17250001</v>
      </c>
      <c r="J26" s="195">
        <f t="shared" ref="J26" si="9">H26/B26</f>
        <v>0.8704801284273288</v>
      </c>
      <c r="K26" s="146">
        <f t="shared" si="8"/>
        <v>282</v>
      </c>
      <c r="L26" s="147">
        <f t="shared" si="8"/>
        <v>216924351.91</v>
      </c>
      <c r="M26" s="147">
        <f t="shared" si="8"/>
        <v>162628055.21500003</v>
      </c>
      <c r="N26" s="146">
        <f t="shared" si="8"/>
        <v>1238</v>
      </c>
      <c r="O26" s="147">
        <f t="shared" si="8"/>
        <v>463276072.66000003</v>
      </c>
      <c r="P26" s="147">
        <f t="shared" si="8"/>
        <v>347457052.65750003</v>
      </c>
      <c r="Q26" s="195">
        <f t="shared" ref="Q26" si="10">O26/B26</f>
        <v>0.53588650976567853</v>
      </c>
      <c r="R26" s="146">
        <f t="shared" si="8"/>
        <v>6</v>
      </c>
      <c r="S26" s="147">
        <f t="shared" si="8"/>
        <v>1527235.28</v>
      </c>
      <c r="T26" s="147">
        <f t="shared" si="8"/>
        <v>1145426.4475</v>
      </c>
      <c r="U26" s="146">
        <f t="shared" si="8"/>
        <v>29</v>
      </c>
      <c r="V26" s="147">
        <f t="shared" si="8"/>
        <v>601990.03999999992</v>
      </c>
      <c r="W26" s="147">
        <f t="shared" si="8"/>
        <v>451492.52250000002</v>
      </c>
      <c r="X26" s="146">
        <f t="shared" si="8"/>
        <v>1232</v>
      </c>
      <c r="Y26" s="147">
        <f t="shared" si="8"/>
        <v>461146847.34000003</v>
      </c>
      <c r="Z26" s="147">
        <f t="shared" si="8"/>
        <v>345860133.68500006</v>
      </c>
      <c r="AA26" s="195">
        <f t="shared" si="4"/>
        <v>0.53342356554607295</v>
      </c>
      <c r="AB26" s="146">
        <f t="shared" si="8"/>
        <v>149</v>
      </c>
      <c r="AC26" s="146">
        <f t="shared" si="8"/>
        <v>165</v>
      </c>
      <c r="AD26" s="147">
        <f t="shared" si="8"/>
        <v>65425388.059999995</v>
      </c>
      <c r="AE26" s="147">
        <f t="shared" si="8"/>
        <v>49069041.039999999</v>
      </c>
      <c r="AF26" s="195">
        <f t="shared" si="5"/>
        <v>7.5679675525287884E-2</v>
      </c>
      <c r="AG26" s="146">
        <f t="shared" si="8"/>
        <v>5</v>
      </c>
      <c r="AH26" s="147">
        <f t="shared" si="8"/>
        <v>2339526.5099999998</v>
      </c>
      <c r="AI26" s="146">
        <f t="shared" si="8"/>
        <v>1136</v>
      </c>
      <c r="AJ26" s="147">
        <f t="shared" si="8"/>
        <v>309809745.63</v>
      </c>
      <c r="AK26" s="147">
        <f t="shared" si="8"/>
        <v>232357305.33000001</v>
      </c>
      <c r="AL26" s="147">
        <f t="shared" si="8"/>
        <v>69542393.151056394</v>
      </c>
      <c r="AM26" s="147">
        <f t="shared" si="8"/>
        <v>52156795.230000004</v>
      </c>
      <c r="AN26" s="195">
        <f t="shared" si="6"/>
        <v>0.35836701499345114</v>
      </c>
      <c r="AO26" s="146">
        <f t="shared" si="8"/>
        <v>1014</v>
      </c>
      <c r="AP26" s="147">
        <f t="shared" si="8"/>
        <v>246965522.06</v>
      </c>
      <c r="AQ26" s="147">
        <f t="shared" si="8"/>
        <v>185224187.37</v>
      </c>
      <c r="AR26" s="195">
        <f t="shared" si="7"/>
        <v>0.28567305643328772</v>
      </c>
    </row>
    <row r="27" spans="1:44" s="82" customFormat="1" x14ac:dyDescent="0.2">
      <c r="A27" s="170" t="s">
        <v>38</v>
      </c>
      <c r="B27" s="175">
        <v>85302096</v>
      </c>
      <c r="C27" s="148">
        <v>17</v>
      </c>
      <c r="D27" s="149">
        <v>107043703.35000001</v>
      </c>
      <c r="E27" s="149">
        <v>80282777.515000001</v>
      </c>
      <c r="F27" s="194">
        <f t="shared" si="1"/>
        <v>1.2548777623236833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0.97345864373602276</v>
      </c>
      <c r="K27" s="150">
        <v>2</v>
      </c>
      <c r="L27" s="149">
        <v>14665555.199999999</v>
      </c>
      <c r="M27" s="151">
        <v>10999166.4</v>
      </c>
      <c r="N27" s="150">
        <v>1</v>
      </c>
      <c r="O27" s="149">
        <v>5911449.7800000003</v>
      </c>
      <c r="P27" s="149">
        <v>4433587.335</v>
      </c>
      <c r="Q27" s="194">
        <f t="shared" ref="Q27:Q57" si="11">O27/$B27</f>
        <v>6.9300170302966535E-2</v>
      </c>
      <c r="R27" s="150">
        <v>0</v>
      </c>
      <c r="S27" s="149">
        <v>0</v>
      </c>
      <c r="T27" s="151">
        <v>0</v>
      </c>
      <c r="U27" s="150">
        <v>0</v>
      </c>
      <c r="V27" s="149">
        <v>0</v>
      </c>
      <c r="W27" s="151">
        <v>0</v>
      </c>
      <c r="X27" s="150">
        <v>1</v>
      </c>
      <c r="Y27" s="149">
        <v>5911449.7800000003</v>
      </c>
      <c r="Z27" s="149">
        <v>4433587.335</v>
      </c>
      <c r="AA27" s="194">
        <f t="shared" si="4"/>
        <v>6.9300170302966535E-2</v>
      </c>
      <c r="AB27" s="150">
        <v>0</v>
      </c>
      <c r="AC27" s="152">
        <v>0</v>
      </c>
      <c r="AD27" s="149">
        <v>0</v>
      </c>
      <c r="AE27" s="149">
        <v>0</v>
      </c>
      <c r="AF27" s="194">
        <f t="shared" si="5"/>
        <v>0</v>
      </c>
      <c r="AG27" s="152">
        <v>0</v>
      </c>
      <c r="AH27" s="151">
        <v>0</v>
      </c>
      <c r="AI27" s="150">
        <v>1</v>
      </c>
      <c r="AJ27" s="149">
        <v>2075773.3</v>
      </c>
      <c r="AK27" s="149">
        <v>1556829.96</v>
      </c>
      <c r="AL27" s="149">
        <v>2075772.76105668</v>
      </c>
      <c r="AM27" s="149">
        <v>1556829.96</v>
      </c>
      <c r="AN27" s="194">
        <f t="shared" si="6"/>
        <v>2.4334376261985403E-2</v>
      </c>
      <c r="AO27" s="150">
        <v>0</v>
      </c>
      <c r="AP27" s="149">
        <v>0</v>
      </c>
      <c r="AQ27" s="149">
        <v>0</v>
      </c>
      <c r="AR27" s="194">
        <f t="shared" si="7"/>
        <v>0</v>
      </c>
    </row>
    <row r="28" spans="1:44" s="75" customFormat="1" ht="25.5" x14ac:dyDescent="0.25">
      <c r="A28" s="167" t="s">
        <v>39</v>
      </c>
      <c r="B28" s="176">
        <v>17006000</v>
      </c>
      <c r="C28" s="76">
        <v>32</v>
      </c>
      <c r="D28" s="98">
        <v>13950137.9</v>
      </c>
      <c r="E28" s="98">
        <v>10462603.424999999</v>
      </c>
      <c r="F28" s="194">
        <f t="shared" si="1"/>
        <v>0.82030682700223456</v>
      </c>
      <c r="G28" s="79">
        <v>32</v>
      </c>
      <c r="H28" s="98">
        <v>13950137.9</v>
      </c>
      <c r="I28" s="98">
        <v>10462603.424999999</v>
      </c>
      <c r="J28" s="194">
        <f t="shared" si="2"/>
        <v>0.82030682700223456</v>
      </c>
      <c r="K28" s="79">
        <v>9</v>
      </c>
      <c r="L28" s="98">
        <v>723048</v>
      </c>
      <c r="M28" s="78">
        <v>542286</v>
      </c>
      <c r="N28" s="79">
        <v>4</v>
      </c>
      <c r="O28" s="98">
        <v>302749</v>
      </c>
      <c r="P28" s="98">
        <v>227061.75</v>
      </c>
      <c r="Q28" s="194">
        <f t="shared" si="11"/>
        <v>1.7802481477125719E-2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4</v>
      </c>
      <c r="Y28" s="98">
        <v>302749</v>
      </c>
      <c r="Z28" s="98">
        <v>227061.75</v>
      </c>
      <c r="AA28" s="194">
        <f t="shared" si="4"/>
        <v>1.7802481477125719E-2</v>
      </c>
      <c r="AB28" s="79">
        <v>0</v>
      </c>
      <c r="AC28" s="101">
        <v>0</v>
      </c>
      <c r="AD28" s="98">
        <v>0</v>
      </c>
      <c r="AE28" s="98">
        <v>0</v>
      </c>
      <c r="AF28" s="194">
        <f t="shared" si="5"/>
        <v>0</v>
      </c>
      <c r="AG28" s="101">
        <v>0</v>
      </c>
      <c r="AH28" s="78">
        <v>0</v>
      </c>
      <c r="AI28" s="79">
        <v>0</v>
      </c>
      <c r="AJ28" s="98">
        <v>0</v>
      </c>
      <c r="AK28" s="98">
        <v>0</v>
      </c>
      <c r="AL28" s="98">
        <v>0</v>
      </c>
      <c r="AM28" s="98">
        <v>0</v>
      </c>
      <c r="AN28" s="194">
        <f t="shared" si="6"/>
        <v>0</v>
      </c>
      <c r="AO28" s="79">
        <v>0</v>
      </c>
      <c r="AP28" s="98">
        <v>0</v>
      </c>
      <c r="AQ28" s="98">
        <v>0</v>
      </c>
      <c r="AR28" s="194">
        <f t="shared" si="7"/>
        <v>0</v>
      </c>
    </row>
    <row r="29" spans="1:44" s="75" customFormat="1" ht="39" customHeight="1" x14ac:dyDescent="0.25">
      <c r="A29" s="167" t="s">
        <v>40</v>
      </c>
      <c r="B29" s="176">
        <v>541827564.79557014</v>
      </c>
      <c r="C29" s="79">
        <v>897</v>
      </c>
      <c r="D29" s="104">
        <v>711735155.28000009</v>
      </c>
      <c r="E29" s="104">
        <v>533740199.06500006</v>
      </c>
      <c r="F29" s="194">
        <f t="shared" si="1"/>
        <v>1.3135824042996698</v>
      </c>
      <c r="G29" s="79">
        <v>592</v>
      </c>
      <c r="H29" s="104">
        <v>432348476.17999995</v>
      </c>
      <c r="I29" s="104">
        <v>324261357.13499999</v>
      </c>
      <c r="J29" s="194">
        <f t="shared" si="2"/>
        <v>0.79794477850739043</v>
      </c>
      <c r="K29" s="79">
        <v>207</v>
      </c>
      <c r="L29" s="104">
        <v>194262189.63</v>
      </c>
      <c r="M29" s="78">
        <v>145631433.465</v>
      </c>
      <c r="N29" s="100">
        <v>318</v>
      </c>
      <c r="O29" s="104">
        <v>246495736.52000001</v>
      </c>
      <c r="P29" s="104">
        <v>184871802.17500001</v>
      </c>
      <c r="Q29" s="194">
        <f t="shared" si="11"/>
        <v>0.45493391723804616</v>
      </c>
      <c r="R29" s="79">
        <v>4</v>
      </c>
      <c r="S29" s="104">
        <v>1263825.18</v>
      </c>
      <c r="T29" s="78">
        <v>947868.87249999994</v>
      </c>
      <c r="U29" s="100">
        <v>28</v>
      </c>
      <c r="V29" s="104">
        <v>598543.59</v>
      </c>
      <c r="W29" s="104">
        <v>448907.6925</v>
      </c>
      <c r="X29" s="100">
        <v>314</v>
      </c>
      <c r="Y29" s="104">
        <v>244633367.75</v>
      </c>
      <c r="Z29" s="104">
        <v>183475025.60749999</v>
      </c>
      <c r="AA29" s="194">
        <f t="shared" si="4"/>
        <v>0.45149671896500765</v>
      </c>
      <c r="AB29" s="100">
        <v>147</v>
      </c>
      <c r="AC29" s="101">
        <v>160</v>
      </c>
      <c r="AD29" s="104">
        <v>63936062.599999994</v>
      </c>
      <c r="AE29" s="104">
        <v>47952046.945</v>
      </c>
      <c r="AF29" s="194">
        <f t="shared" si="5"/>
        <v>0.11800075661363385</v>
      </c>
      <c r="AG29" s="100">
        <v>5</v>
      </c>
      <c r="AH29" s="78">
        <v>2339526.5099999998</v>
      </c>
      <c r="AI29" s="100">
        <v>221</v>
      </c>
      <c r="AJ29" s="104">
        <v>97813189.129999995</v>
      </c>
      <c r="AK29" s="104">
        <v>73359891.340000004</v>
      </c>
      <c r="AL29" s="104">
        <v>66558907.979999714</v>
      </c>
      <c r="AM29" s="104">
        <v>49919180.980000004</v>
      </c>
      <c r="AN29" s="194">
        <f t="shared" si="6"/>
        <v>0.18052457181078377</v>
      </c>
      <c r="AO29" s="100">
        <v>102</v>
      </c>
      <c r="AP29" s="104">
        <v>37728623.380000003</v>
      </c>
      <c r="AQ29" s="104">
        <v>28296516.719999999</v>
      </c>
      <c r="AR29" s="194">
        <f t="shared" si="7"/>
        <v>6.9632159438464333E-2</v>
      </c>
    </row>
    <row r="30" spans="1:44" s="134" customFormat="1" ht="35.25" customHeight="1" outlineLevel="1" x14ac:dyDescent="0.25">
      <c r="A30" s="168" t="s">
        <v>41</v>
      </c>
      <c r="B30" s="177">
        <v>329519034.56226295</v>
      </c>
      <c r="C30" s="76">
        <v>709</v>
      </c>
      <c r="D30" s="77">
        <v>487750272.21000004</v>
      </c>
      <c r="E30" s="77">
        <v>365812704.1500001</v>
      </c>
      <c r="F30" s="194">
        <f t="shared" si="1"/>
        <v>1.4801884596983399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0.98277895008462468</v>
      </c>
      <c r="K30" s="79">
        <v>172</v>
      </c>
      <c r="L30" s="77">
        <v>139337032.09</v>
      </c>
      <c r="M30" s="78">
        <v>104437565.31750001</v>
      </c>
      <c r="N30" s="79">
        <v>257</v>
      </c>
      <c r="O30" s="77">
        <v>171276182.02000001</v>
      </c>
      <c r="P30" s="77">
        <v>128457136.30999999</v>
      </c>
      <c r="Q30" s="194">
        <f t="shared" si="11"/>
        <v>0.51977629227860944</v>
      </c>
      <c r="R30" s="79">
        <v>4</v>
      </c>
      <c r="S30" s="77">
        <v>1263825.18</v>
      </c>
      <c r="T30" s="78">
        <v>947868.87249999994</v>
      </c>
      <c r="U30" s="79">
        <v>27</v>
      </c>
      <c r="V30" s="77">
        <v>585343.59000000008</v>
      </c>
      <c r="W30" s="78">
        <v>439007.6925</v>
      </c>
      <c r="X30" s="79">
        <v>253</v>
      </c>
      <c r="Y30" s="77">
        <v>169427013.24999997</v>
      </c>
      <c r="Z30" s="77">
        <v>127070259.74249999</v>
      </c>
      <c r="AA30" s="194">
        <f t="shared" si="4"/>
        <v>0.51416457163110119</v>
      </c>
      <c r="AB30" s="79">
        <v>134</v>
      </c>
      <c r="AC30" s="80">
        <v>145</v>
      </c>
      <c r="AD30" s="77">
        <v>59897572.479999997</v>
      </c>
      <c r="AE30" s="77">
        <v>44923179.357500002</v>
      </c>
      <c r="AF30" s="194">
        <f t="shared" si="5"/>
        <v>0.18177272387183535</v>
      </c>
      <c r="AG30" s="80">
        <v>5</v>
      </c>
      <c r="AH30" s="78">
        <v>2339526.5099999998</v>
      </c>
      <c r="AI30" s="79">
        <v>186</v>
      </c>
      <c r="AJ30" s="77">
        <v>80085483.100000009</v>
      </c>
      <c r="AK30" s="77">
        <v>60064111.850000001</v>
      </c>
      <c r="AL30" s="77">
        <v>49544085.046666458</v>
      </c>
      <c r="AM30" s="77">
        <v>37158063.780000001</v>
      </c>
      <c r="AN30" s="194">
        <f t="shared" si="6"/>
        <v>0.24303750223833512</v>
      </c>
      <c r="AO30" s="79">
        <v>99</v>
      </c>
      <c r="AP30" s="77">
        <v>37015740.32</v>
      </c>
      <c r="AQ30" s="77">
        <v>27761854.43</v>
      </c>
      <c r="AR30" s="194">
        <f t="shared" si="7"/>
        <v>0.11233263161617403</v>
      </c>
    </row>
    <row r="31" spans="1:44" s="134" customFormat="1" ht="25.5" outlineLevel="1" x14ac:dyDescent="0.25">
      <c r="A31" s="168" t="s">
        <v>42</v>
      </c>
      <c r="B31" s="177">
        <v>104002237.59044954</v>
      </c>
      <c r="C31" s="76">
        <v>104</v>
      </c>
      <c r="D31" s="77">
        <v>28347336.73</v>
      </c>
      <c r="E31" s="77">
        <v>21199335.16</v>
      </c>
      <c r="F31" s="194">
        <f t="shared" si="1"/>
        <v>0.27256468117185123</v>
      </c>
      <c r="G31" s="79">
        <v>44</v>
      </c>
      <c r="H31" s="77">
        <v>13374426.82</v>
      </c>
      <c r="I31" s="77">
        <v>10030820.114999998</v>
      </c>
      <c r="J31" s="194">
        <f t="shared" si="2"/>
        <v>0.12859749107194368</v>
      </c>
      <c r="K31" s="79">
        <v>14</v>
      </c>
      <c r="L31" s="77">
        <v>3314625.24</v>
      </c>
      <c r="M31" s="78">
        <v>2485968.9224999999</v>
      </c>
      <c r="N31" s="79">
        <v>29</v>
      </c>
      <c r="O31" s="77">
        <v>8354796.7599999998</v>
      </c>
      <c r="P31" s="77">
        <v>6266097.5700000003</v>
      </c>
      <c r="Q31" s="194">
        <f t="shared" si="11"/>
        <v>8.0332855845855519E-2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29</v>
      </c>
      <c r="Y31" s="77">
        <v>8354796.7599999998</v>
      </c>
      <c r="Z31" s="77">
        <v>6266097.5700000003</v>
      </c>
      <c r="AA31" s="194">
        <f t="shared" si="4"/>
        <v>8.0332855845855519E-2</v>
      </c>
      <c r="AB31" s="79">
        <v>6</v>
      </c>
      <c r="AC31" s="80">
        <v>6</v>
      </c>
      <c r="AD31" s="77">
        <v>496642.07</v>
      </c>
      <c r="AE31" s="77">
        <v>372481.55249999999</v>
      </c>
      <c r="AF31" s="194">
        <f t="shared" si="5"/>
        <v>4.7753017772149001E-3</v>
      </c>
      <c r="AG31" s="80">
        <v>0</v>
      </c>
      <c r="AH31" s="78">
        <v>0</v>
      </c>
      <c r="AI31" s="79">
        <v>17</v>
      </c>
      <c r="AJ31" s="77">
        <v>2598316.0700000003</v>
      </c>
      <c r="AK31" s="77">
        <v>1948737.04</v>
      </c>
      <c r="AL31" s="77">
        <v>2379498.9866666589</v>
      </c>
      <c r="AM31" s="77">
        <v>1784624.24</v>
      </c>
      <c r="AN31" s="194">
        <f t="shared" si="6"/>
        <v>2.4983270842997729E-2</v>
      </c>
      <c r="AO31" s="79">
        <v>1</v>
      </c>
      <c r="AP31" s="77">
        <v>218817.07</v>
      </c>
      <c r="AQ31" s="77">
        <v>164112.79999999999</v>
      </c>
      <c r="AR31" s="194">
        <f t="shared" si="7"/>
        <v>2.1039650210381033E-3</v>
      </c>
    </row>
    <row r="32" spans="1:44" s="134" customFormat="1" outlineLevel="1" x14ac:dyDescent="0.25">
      <c r="A32" s="168" t="s">
        <v>43</v>
      </c>
      <c r="B32" s="177">
        <v>108306292.64285769</v>
      </c>
      <c r="C32" s="76">
        <v>84</v>
      </c>
      <c r="D32" s="77">
        <v>195637546.34</v>
      </c>
      <c r="E32" s="77">
        <v>146728159.755</v>
      </c>
      <c r="F32" s="194">
        <f t="shared" si="1"/>
        <v>1.8063359160960204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0.87833934869963792</v>
      </c>
      <c r="K32" s="79">
        <v>21</v>
      </c>
      <c r="L32" s="77">
        <v>51610532.299999997</v>
      </c>
      <c r="M32" s="78">
        <v>38707899.225000001</v>
      </c>
      <c r="N32" s="79">
        <v>32</v>
      </c>
      <c r="O32" s="77">
        <v>66864757.739999995</v>
      </c>
      <c r="P32" s="77">
        <v>50148568.294999994</v>
      </c>
      <c r="Q32" s="194">
        <f t="shared" si="11"/>
        <v>0.61736724716898916</v>
      </c>
      <c r="R32" s="79">
        <v>0</v>
      </c>
      <c r="S32" s="77">
        <v>0</v>
      </c>
      <c r="T32" s="78">
        <v>0</v>
      </c>
      <c r="U32" s="79">
        <v>1</v>
      </c>
      <c r="V32" s="77">
        <v>13200</v>
      </c>
      <c r="W32" s="78">
        <v>9900</v>
      </c>
      <c r="X32" s="79">
        <v>32</v>
      </c>
      <c r="Y32" s="77">
        <v>66851557.739999995</v>
      </c>
      <c r="Z32" s="77">
        <v>50138668.294999994</v>
      </c>
      <c r="AA32" s="194">
        <f t="shared" si="4"/>
        <v>0.61724537059397311</v>
      </c>
      <c r="AB32" s="79">
        <v>6</v>
      </c>
      <c r="AC32" s="80">
        <v>7</v>
      </c>
      <c r="AD32" s="77">
        <v>2658380.84</v>
      </c>
      <c r="AE32" s="77">
        <v>1993785.6275000002</v>
      </c>
      <c r="AF32" s="194">
        <f t="shared" si="5"/>
        <v>2.4545026656632662E-2</v>
      </c>
      <c r="AG32" s="80">
        <v>0</v>
      </c>
      <c r="AH32" s="78">
        <v>0</v>
      </c>
      <c r="AI32" s="79">
        <v>18</v>
      </c>
      <c r="AJ32" s="77">
        <v>15129389.960000001</v>
      </c>
      <c r="AK32" s="77">
        <v>11347042.449999999</v>
      </c>
      <c r="AL32" s="77">
        <v>14635323.946666587</v>
      </c>
      <c r="AM32" s="77">
        <v>10976492.960000001</v>
      </c>
      <c r="AN32" s="194">
        <f t="shared" si="6"/>
        <v>0.13969077503086075</v>
      </c>
      <c r="AO32" s="79">
        <v>2</v>
      </c>
      <c r="AP32" s="77">
        <v>494065.99</v>
      </c>
      <c r="AQ32" s="77">
        <v>370549.49</v>
      </c>
      <c r="AR32" s="194">
        <f t="shared" si="7"/>
        <v>4.5617477797822254E-3</v>
      </c>
    </row>
    <row r="33" spans="1:44" s="75" customFormat="1" x14ac:dyDescent="0.25">
      <c r="A33" s="167" t="s">
        <v>44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</row>
    <row r="34" spans="1:44" ht="25.5" x14ac:dyDescent="0.2">
      <c r="A34" s="167" t="s">
        <v>45</v>
      </c>
      <c r="B34" s="176">
        <v>208369679.48976004</v>
      </c>
      <c r="C34" s="76">
        <v>965</v>
      </c>
      <c r="D34" s="77">
        <v>219687470.92000002</v>
      </c>
      <c r="E34" s="77">
        <v>164765603.18499997</v>
      </c>
      <c r="F34" s="194">
        <f t="shared" si="1"/>
        <v>1.0543159228250201</v>
      </c>
      <c r="G34" s="79">
        <v>965</v>
      </c>
      <c r="H34" s="77">
        <v>219687470.92000002</v>
      </c>
      <c r="I34" s="77">
        <v>164765603.19</v>
      </c>
      <c r="J34" s="194">
        <f t="shared" si="2"/>
        <v>1.0543159228250201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156167160.67250001</v>
      </c>
      <c r="Q34" s="194">
        <f t="shared" si="11"/>
        <v>0.99929550004530665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</v>
      </c>
      <c r="X34" s="79">
        <v>909</v>
      </c>
      <c r="Y34" s="77">
        <v>208030996.51000002</v>
      </c>
      <c r="Z34" s="77">
        <v>156023245.76750001</v>
      </c>
      <c r="AA34" s="194">
        <f t="shared" si="4"/>
        <v>0.99837460526603794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0.99927895997091354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0.99927895997091354</v>
      </c>
    </row>
    <row r="35" spans="1:44" x14ac:dyDescent="0.2">
      <c r="A35" s="167" t="s">
        <v>46</v>
      </c>
      <c r="B35" s="176">
        <v>8002327.0100133345</v>
      </c>
      <c r="C35" s="76">
        <v>18</v>
      </c>
      <c r="D35" s="77">
        <v>7832404.9500000002</v>
      </c>
      <c r="E35" s="77">
        <v>5874303.7625000011</v>
      </c>
      <c r="F35" s="194">
        <f t="shared" si="1"/>
        <v>0.97876591898822551</v>
      </c>
      <c r="G35" s="79">
        <v>11</v>
      </c>
      <c r="H35" s="77">
        <v>3509472.55</v>
      </c>
      <c r="I35" s="77">
        <v>2632104.4124999996</v>
      </c>
      <c r="J35" s="194">
        <f t="shared" si="2"/>
        <v>0.43855650307824046</v>
      </c>
      <c r="K35" s="79">
        <v>9</v>
      </c>
      <c r="L35" s="77">
        <v>2885018.33</v>
      </c>
      <c r="M35" s="78">
        <v>2163763.7975000003</v>
      </c>
      <c r="N35" s="79">
        <v>5</v>
      </c>
      <c r="O35" s="77">
        <v>2343254.2999999998</v>
      </c>
      <c r="P35" s="77">
        <v>1757440.7250000001</v>
      </c>
      <c r="Q35" s="194">
        <f t="shared" si="11"/>
        <v>0.2928216126469062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1701213.2250000001</v>
      </c>
      <c r="AA35" s="194">
        <f t="shared" si="4"/>
        <v>0.28345308772831818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0.18611154707079614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194">
        <f t="shared" si="6"/>
        <v>0.21260648157355982</v>
      </c>
      <c r="AO35" s="79">
        <v>2</v>
      </c>
      <c r="AP35" s="77">
        <v>1017462.07</v>
      </c>
      <c r="AQ35" s="77">
        <v>763096.53</v>
      </c>
      <c r="AR35" s="194">
        <f t="shared" si="7"/>
        <v>0.12714577506353425</v>
      </c>
    </row>
    <row r="36" spans="1:44" ht="26.25" thickBot="1" x14ac:dyDescent="0.25">
      <c r="A36" s="169" t="s">
        <v>47</v>
      </c>
      <c r="B36" s="178">
        <v>3996410</v>
      </c>
      <c r="C36" s="102">
        <v>0</v>
      </c>
      <c r="D36" s="98">
        <v>0</v>
      </c>
      <c r="E36" s="98">
        <v>0</v>
      </c>
      <c r="F36" s="194">
        <f t="shared" si="1"/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</row>
    <row r="37" spans="1:44" s="83" customFormat="1" ht="26.25" thickBot="1" x14ac:dyDescent="0.25">
      <c r="A37" s="165" t="s">
        <v>185</v>
      </c>
      <c r="B37" s="135">
        <f>SUM(B38+B41)</f>
        <v>119771857.60235423</v>
      </c>
      <c r="C37" s="146">
        <f>SUM(C38+C41)</f>
        <v>48</v>
      </c>
      <c r="D37" s="147">
        <f t="shared" ref="D37:AQ37" si="12">SUM(D38+D41)</f>
        <v>105339191.53</v>
      </c>
      <c r="E37" s="147">
        <f t="shared" si="12"/>
        <v>81903303.559</v>
      </c>
      <c r="F37" s="195">
        <f>D37/B37</f>
        <v>0.87949868724361724</v>
      </c>
      <c r="G37" s="146">
        <f>SUM(G38+G41)</f>
        <v>42</v>
      </c>
      <c r="H37" s="147">
        <f t="shared" si="12"/>
        <v>103786186.53</v>
      </c>
      <c r="I37" s="147">
        <f t="shared" si="12"/>
        <v>80505599.059</v>
      </c>
      <c r="J37" s="195">
        <f t="shared" ref="J37" si="13">H37/B37</f>
        <v>0.86653232744016473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42</v>
      </c>
      <c r="O37" s="147">
        <f t="shared" si="12"/>
        <v>102102773.59</v>
      </c>
      <c r="P37" s="147">
        <f t="shared" si="12"/>
        <v>79108146.180000007</v>
      </c>
      <c r="Q37" s="195">
        <f t="shared" ref="Q37" si="14">O37/B37</f>
        <v>0.85247716478593782</v>
      </c>
      <c r="R37" s="146">
        <f t="shared" si="12"/>
        <v>0</v>
      </c>
      <c r="S37" s="147">
        <f t="shared" si="12"/>
        <v>0</v>
      </c>
      <c r="T37" s="147">
        <f t="shared" si="12"/>
        <v>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42</v>
      </c>
      <c r="Y37" s="147">
        <f t="shared" si="12"/>
        <v>101511762.09</v>
      </c>
      <c r="Z37" s="147">
        <f t="shared" si="12"/>
        <v>78576235.829999998</v>
      </c>
      <c r="AA37" s="195">
        <f t="shared" si="4"/>
        <v>0.84754268759045026</v>
      </c>
      <c r="AB37" s="146">
        <f t="shared" si="12"/>
        <v>34</v>
      </c>
      <c r="AC37" s="146">
        <f t="shared" si="12"/>
        <v>59</v>
      </c>
      <c r="AD37" s="147">
        <f t="shared" si="12"/>
        <v>30509977.91</v>
      </c>
      <c r="AE37" s="147">
        <f t="shared" si="12"/>
        <v>25911576.763</v>
      </c>
      <c r="AF37" s="195">
        <f t="shared" si="5"/>
        <v>0.25473411301087057</v>
      </c>
      <c r="AG37" s="146">
        <f t="shared" si="12"/>
        <v>1</v>
      </c>
      <c r="AH37" s="147">
        <f t="shared" si="12"/>
        <v>139922.82999999999</v>
      </c>
      <c r="AI37" s="146">
        <f t="shared" si="12"/>
        <v>29</v>
      </c>
      <c r="AJ37" s="147">
        <f t="shared" si="12"/>
        <v>37884972.210000001</v>
      </c>
      <c r="AK37" s="147">
        <f t="shared" si="12"/>
        <v>31621082.600000001</v>
      </c>
      <c r="AL37" s="147">
        <f t="shared" si="12"/>
        <v>4266666.6666666558</v>
      </c>
      <c r="AM37" s="147">
        <f t="shared" si="12"/>
        <v>3200000</v>
      </c>
      <c r="AN37" s="195">
        <f t="shared" si="6"/>
        <v>0.31630946508134761</v>
      </c>
      <c r="AO37" s="146">
        <f t="shared" si="12"/>
        <v>29</v>
      </c>
      <c r="AP37" s="147">
        <f t="shared" si="12"/>
        <v>33884972.210000001</v>
      </c>
      <c r="AQ37" s="147">
        <f t="shared" si="12"/>
        <v>28421082.600000001</v>
      </c>
      <c r="AR37" s="195">
        <f t="shared" si="7"/>
        <v>0.28291263814659212</v>
      </c>
    </row>
    <row r="38" spans="1:44" s="82" customFormat="1" x14ac:dyDescent="0.2">
      <c r="A38" s="170" t="s">
        <v>49</v>
      </c>
      <c r="B38" s="175">
        <v>82206030.309785485</v>
      </c>
      <c r="C38" s="148">
        <v>45</v>
      </c>
      <c r="D38" s="153">
        <v>68273503.349999994</v>
      </c>
      <c r="E38" s="153">
        <v>52250753.015000001</v>
      </c>
      <c r="F38" s="194">
        <f t="shared" si="1"/>
        <v>0.83051697171993211</v>
      </c>
      <c r="G38" s="150">
        <v>39</v>
      </c>
      <c r="H38" s="154">
        <v>66720498.350000001</v>
      </c>
      <c r="I38" s="154">
        <v>50853048.515000001</v>
      </c>
      <c r="J38" s="194">
        <f t="shared" si="2"/>
        <v>0.81162535276998837</v>
      </c>
      <c r="K38" s="150">
        <v>0</v>
      </c>
      <c r="L38" s="149">
        <v>0</v>
      </c>
      <c r="M38" s="151">
        <v>0</v>
      </c>
      <c r="N38" s="150">
        <v>39</v>
      </c>
      <c r="O38" s="154">
        <v>66208933.350000001</v>
      </c>
      <c r="P38" s="154">
        <v>50393074</v>
      </c>
      <c r="Q38" s="194">
        <f t="shared" si="11"/>
        <v>0.80540239080391096</v>
      </c>
      <c r="R38" s="150">
        <v>0</v>
      </c>
      <c r="S38" s="149">
        <v>0</v>
      </c>
      <c r="T38" s="151">
        <v>0</v>
      </c>
      <c r="U38" s="150">
        <v>3</v>
      </c>
      <c r="V38" s="149">
        <v>591011.5</v>
      </c>
      <c r="W38" s="151">
        <v>531910.35</v>
      </c>
      <c r="X38" s="150">
        <v>39</v>
      </c>
      <c r="Y38" s="154">
        <v>65617921.850000001</v>
      </c>
      <c r="Z38" s="154">
        <v>49861163.649999999</v>
      </c>
      <c r="AA38" s="194">
        <f t="shared" si="4"/>
        <v>0.79821299730354578</v>
      </c>
      <c r="AB38" s="150">
        <v>32</v>
      </c>
      <c r="AC38" s="150">
        <v>56</v>
      </c>
      <c r="AD38" s="154">
        <v>15061544.35</v>
      </c>
      <c r="AE38" s="154">
        <v>13552829.914999999</v>
      </c>
      <c r="AF38" s="194">
        <f t="shared" si="5"/>
        <v>0.18321702548148869</v>
      </c>
      <c r="AG38" s="152">
        <v>1</v>
      </c>
      <c r="AH38" s="151">
        <v>139922.82999999999</v>
      </c>
      <c r="AI38" s="150">
        <v>26</v>
      </c>
      <c r="AJ38" s="154">
        <v>13156649.289999999</v>
      </c>
      <c r="AK38" s="154">
        <v>11838424.279999999</v>
      </c>
      <c r="AL38" s="154">
        <v>0</v>
      </c>
      <c r="AM38" s="154">
        <v>0</v>
      </c>
      <c r="AN38" s="194">
        <f t="shared" si="6"/>
        <v>0.16004481958830072</v>
      </c>
      <c r="AO38" s="150">
        <v>26</v>
      </c>
      <c r="AP38" s="154">
        <v>13156649.289999999</v>
      </c>
      <c r="AQ38" s="154">
        <v>11838424.279999999</v>
      </c>
      <c r="AR38" s="194">
        <f t="shared" si="7"/>
        <v>0.16004481958830072</v>
      </c>
    </row>
    <row r="39" spans="1:44" s="132" customFormat="1" ht="37.5" customHeight="1" outlineLevel="1" x14ac:dyDescent="0.2">
      <c r="A39" s="171" t="s">
        <v>50</v>
      </c>
      <c r="B39" s="177">
        <v>36532662.676196359</v>
      </c>
      <c r="C39" s="189">
        <v>42</v>
      </c>
      <c r="D39" s="190">
        <v>22296503.350000001</v>
      </c>
      <c r="E39" s="190">
        <v>20066853.015000001</v>
      </c>
      <c r="F39" s="194">
        <f t="shared" si="1"/>
        <v>0.61031695246587558</v>
      </c>
      <c r="G39" s="191">
        <v>36</v>
      </c>
      <c r="H39" s="190">
        <v>20743498.350000001</v>
      </c>
      <c r="I39" s="190">
        <v>18669148.515000001</v>
      </c>
      <c r="J39" s="194">
        <f t="shared" si="2"/>
        <v>0.56780691114299409</v>
      </c>
      <c r="K39" s="191">
        <v>0</v>
      </c>
      <c r="L39" s="190">
        <v>0</v>
      </c>
      <c r="M39" s="192">
        <v>0</v>
      </c>
      <c r="N39" s="191">
        <v>36</v>
      </c>
      <c r="O39" s="190">
        <v>20234103.350000001</v>
      </c>
      <c r="P39" s="190">
        <v>18210693</v>
      </c>
      <c r="Q39" s="194">
        <f t="shared" si="11"/>
        <v>0.55386336138000603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36</v>
      </c>
      <c r="Y39" s="190">
        <v>19643091.850000001</v>
      </c>
      <c r="Z39" s="190">
        <v>17678782.649999999</v>
      </c>
      <c r="AA39" s="194">
        <f t="shared" si="4"/>
        <v>0.53768574232063515</v>
      </c>
      <c r="AB39" s="191">
        <v>31</v>
      </c>
      <c r="AC39" s="193">
        <v>55</v>
      </c>
      <c r="AD39" s="190">
        <v>15048744.35</v>
      </c>
      <c r="AE39" s="190">
        <v>13543869.914999999</v>
      </c>
      <c r="AF39" s="194">
        <f t="shared" si="5"/>
        <v>0.41192574664986936</v>
      </c>
      <c r="AG39" s="193">
        <v>0</v>
      </c>
      <c r="AH39" s="192">
        <v>0</v>
      </c>
      <c r="AI39" s="191">
        <v>25</v>
      </c>
      <c r="AJ39" s="190">
        <v>13143849.289999999</v>
      </c>
      <c r="AK39" s="190">
        <v>11829464.279999999</v>
      </c>
      <c r="AL39" s="190">
        <v>0</v>
      </c>
      <c r="AM39" s="190">
        <v>0</v>
      </c>
      <c r="AN39" s="194">
        <f t="shared" si="6"/>
        <v>0.35978350131495224</v>
      </c>
      <c r="AO39" s="191">
        <v>25</v>
      </c>
      <c r="AP39" s="190">
        <v>13143849.289999999</v>
      </c>
      <c r="AQ39" s="190">
        <v>11829464.279999999</v>
      </c>
      <c r="AR39" s="194">
        <f t="shared" si="7"/>
        <v>0.35978350131495224</v>
      </c>
    </row>
    <row r="40" spans="1:44" s="132" customFormat="1" ht="25.5" outlineLevel="1" x14ac:dyDescent="0.2">
      <c r="A40" s="171" t="s">
        <v>51</v>
      </c>
      <c r="B40" s="177">
        <v>45673367.633589134</v>
      </c>
      <c r="C40" s="125">
        <v>3</v>
      </c>
      <c r="D40" s="126">
        <v>45977000</v>
      </c>
      <c r="E40" s="126">
        <v>32183899.999999996</v>
      </c>
      <c r="F40" s="194">
        <f t="shared" si="1"/>
        <v>1.0066479084451738</v>
      </c>
      <c r="G40" s="127">
        <v>3</v>
      </c>
      <c r="H40" s="126">
        <v>45977000</v>
      </c>
      <c r="I40" s="126">
        <v>32183899.999999996</v>
      </c>
      <c r="J40" s="194">
        <f t="shared" si="2"/>
        <v>1.0066479084451738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1.0066003971686373</v>
      </c>
      <c r="R40" s="127">
        <v>0</v>
      </c>
      <c r="S40" s="126">
        <v>0</v>
      </c>
      <c r="T40" s="128">
        <v>0</v>
      </c>
      <c r="U40" s="127">
        <v>0</v>
      </c>
      <c r="V40" s="126">
        <v>0</v>
      </c>
      <c r="W40" s="128">
        <v>0</v>
      </c>
      <c r="X40" s="127">
        <v>3</v>
      </c>
      <c r="Y40" s="126">
        <v>45974830</v>
      </c>
      <c r="Z40" s="126">
        <v>32182380.999999996</v>
      </c>
      <c r="AA40" s="194">
        <f t="shared" si="4"/>
        <v>1.0066003971686373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2.8025084777384836E-4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2.8025084777384836E-4</v>
      </c>
      <c r="AO40" s="127">
        <v>1</v>
      </c>
      <c r="AP40" s="126" t="s">
        <v>225</v>
      </c>
      <c r="AQ40" s="126" t="s">
        <v>226</v>
      </c>
      <c r="AR40" s="194">
        <f t="shared" si="7"/>
        <v>2.8025084777384836E-4</v>
      </c>
    </row>
    <row r="41" spans="1:44" s="82" customFormat="1" ht="13.5" thickBot="1" x14ac:dyDescent="0.25">
      <c r="A41" s="172" t="s">
        <v>52</v>
      </c>
      <c r="B41" s="178">
        <v>37565827.292568751</v>
      </c>
      <c r="C41" s="125">
        <v>3</v>
      </c>
      <c r="D41" s="126">
        <v>37065688.18</v>
      </c>
      <c r="E41" s="126">
        <v>29652550.544</v>
      </c>
      <c r="F41" s="194">
        <f t="shared" si="1"/>
        <v>0.98668632774479881</v>
      </c>
      <c r="G41" s="127">
        <v>3</v>
      </c>
      <c r="H41" s="126">
        <v>37065688.18</v>
      </c>
      <c r="I41" s="126">
        <v>29652550.544</v>
      </c>
      <c r="J41" s="194">
        <f t="shared" si="2"/>
        <v>0.98668632774479881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0.95549180803215006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4"/>
        <v>0.95549180803215006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0.41123634625919714</v>
      </c>
      <c r="AG41" s="129">
        <v>0</v>
      </c>
      <c r="AH41" s="128">
        <v>0</v>
      </c>
      <c r="AI41" s="127">
        <v>3</v>
      </c>
      <c r="AJ41" s="126">
        <v>24728322.920000002</v>
      </c>
      <c r="AK41" s="126">
        <v>19782658.32</v>
      </c>
      <c r="AL41" s="126">
        <v>4266666.6666666558</v>
      </c>
      <c r="AM41" s="126">
        <v>3200000</v>
      </c>
      <c r="AN41" s="194">
        <f t="shared" si="6"/>
        <v>0.65826642728807261</v>
      </c>
      <c r="AO41" s="127">
        <v>3</v>
      </c>
      <c r="AP41" s="126">
        <v>20728322.920000002</v>
      </c>
      <c r="AQ41" s="126">
        <v>16582658.32</v>
      </c>
      <c r="AR41" s="194">
        <f t="shared" si="7"/>
        <v>0.55178667459029884</v>
      </c>
    </row>
    <row r="42" spans="1:44" s="83" customFormat="1" ht="26.25" thickBot="1" x14ac:dyDescent="0.25">
      <c r="A42" s="165" t="s">
        <v>186</v>
      </c>
      <c r="B42" s="135">
        <f>SUM(B43:B45)</f>
        <v>372517477.74093592</v>
      </c>
      <c r="C42" s="146">
        <f>SUM(C43:C45)</f>
        <v>2199</v>
      </c>
      <c r="D42" s="147">
        <f t="shared" ref="D42:AQ42" si="15">SUM(D43:D45)</f>
        <v>324338142.04000002</v>
      </c>
      <c r="E42" s="147">
        <f t="shared" si="15"/>
        <v>275442481.87650001</v>
      </c>
      <c r="F42" s="195">
        <f>D42/B42</f>
        <v>0.87066556985967303</v>
      </c>
      <c r="G42" s="146">
        <f t="shared" si="15"/>
        <v>2168</v>
      </c>
      <c r="H42" s="147">
        <f t="shared" si="15"/>
        <v>320472501.73000002</v>
      </c>
      <c r="I42" s="147">
        <f t="shared" si="15"/>
        <v>272156687.61299998</v>
      </c>
      <c r="J42" s="195">
        <f t="shared" ref="J42" si="16">H42/B42</f>
        <v>0.86028849887378944</v>
      </c>
      <c r="K42" s="146">
        <f t="shared" si="15"/>
        <v>477</v>
      </c>
      <c r="L42" s="147">
        <f t="shared" si="15"/>
        <v>66978529.100000009</v>
      </c>
      <c r="M42" s="147">
        <f t="shared" si="15"/>
        <v>56811424.245499998</v>
      </c>
      <c r="N42" s="146">
        <f t="shared" si="15"/>
        <v>1365</v>
      </c>
      <c r="O42" s="147">
        <f t="shared" si="15"/>
        <v>204488043.22999999</v>
      </c>
      <c r="P42" s="147">
        <f t="shared" si="15"/>
        <v>173820904.86149999</v>
      </c>
      <c r="Q42" s="195">
        <f t="shared" si="11"/>
        <v>0.54893543376831688</v>
      </c>
      <c r="R42" s="146">
        <f t="shared" si="15"/>
        <v>39</v>
      </c>
      <c r="S42" s="147">
        <f t="shared" si="15"/>
        <v>6229923.2599999998</v>
      </c>
      <c r="T42" s="147">
        <f t="shared" si="15"/>
        <v>5295434.7700000005</v>
      </c>
      <c r="U42" s="146">
        <f t="shared" si="15"/>
        <v>142</v>
      </c>
      <c r="V42" s="147">
        <f t="shared" si="15"/>
        <v>1835647.76</v>
      </c>
      <c r="W42" s="147">
        <f t="shared" si="15"/>
        <v>1560300.6394999998</v>
      </c>
      <c r="X42" s="146">
        <f t="shared" si="15"/>
        <v>1326</v>
      </c>
      <c r="Y42" s="147">
        <f t="shared" si="15"/>
        <v>196422472.21249998</v>
      </c>
      <c r="Z42" s="147">
        <f t="shared" si="15"/>
        <v>166965169.45600003</v>
      </c>
      <c r="AA42" s="195">
        <f t="shared" si="4"/>
        <v>0.52728391001589536</v>
      </c>
      <c r="AB42" s="146">
        <f t="shared" si="15"/>
        <v>770</v>
      </c>
      <c r="AC42" s="146">
        <f t="shared" si="15"/>
        <v>832</v>
      </c>
      <c r="AD42" s="147">
        <f t="shared" si="15"/>
        <v>110855869.75</v>
      </c>
      <c r="AE42" s="147">
        <f t="shared" si="15"/>
        <v>94227486.736499995</v>
      </c>
      <c r="AF42" s="195">
        <f t="shared" si="5"/>
        <v>0.29758568758240589</v>
      </c>
      <c r="AG42" s="146">
        <f t="shared" si="15"/>
        <v>2</v>
      </c>
      <c r="AH42" s="147">
        <f t="shared" si="15"/>
        <v>396755</v>
      </c>
      <c r="AI42" s="146">
        <f t="shared" si="15"/>
        <v>820</v>
      </c>
      <c r="AJ42" s="147">
        <f t="shared" si="15"/>
        <v>111409705.88000001</v>
      </c>
      <c r="AK42" s="147">
        <f t="shared" si="15"/>
        <v>94698249.149999991</v>
      </c>
      <c r="AL42" s="147">
        <f t="shared" si="15"/>
        <v>70909459.389999986</v>
      </c>
      <c r="AM42" s="147">
        <f t="shared" si="15"/>
        <v>60273040.154999994</v>
      </c>
      <c r="AN42" s="195">
        <f t="shared" si="6"/>
        <v>0.29907242622714991</v>
      </c>
      <c r="AO42" s="146">
        <f t="shared" si="15"/>
        <v>523</v>
      </c>
      <c r="AP42" s="147">
        <f t="shared" si="15"/>
        <v>68528719.790000007</v>
      </c>
      <c r="AQ42" s="147">
        <f t="shared" si="15"/>
        <v>58249411.059999995</v>
      </c>
      <c r="AR42" s="195">
        <f t="shared" si="7"/>
        <v>0.18396108608267159</v>
      </c>
    </row>
    <row r="43" spans="1:44" s="120" customFormat="1" x14ac:dyDescent="0.2">
      <c r="A43" s="166" t="s">
        <v>54</v>
      </c>
      <c r="B43" s="175">
        <v>108840.48575294117</v>
      </c>
      <c r="C43" s="209">
        <v>5</v>
      </c>
      <c r="D43" s="155">
        <v>99811</v>
      </c>
      <c r="E43" s="155">
        <v>84839.35</v>
      </c>
      <c r="F43" s="210">
        <f t="shared" si="1"/>
        <v>0.91703927366295157</v>
      </c>
      <c r="G43" s="156">
        <v>5</v>
      </c>
      <c r="H43" s="155">
        <v>99811</v>
      </c>
      <c r="I43" s="155">
        <v>84839.35</v>
      </c>
      <c r="J43" s="210">
        <f t="shared" si="2"/>
        <v>0.91703927366295157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0.91703927366295157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0.91703927366295157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0.91703927366295157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0.91703927366295157</v>
      </c>
      <c r="AO43" s="156">
        <v>5</v>
      </c>
      <c r="AP43" s="155">
        <v>99811</v>
      </c>
      <c r="AQ43" s="155">
        <v>84839.35</v>
      </c>
      <c r="AR43" s="210">
        <f t="shared" si="7"/>
        <v>0.91703927366295157</v>
      </c>
    </row>
    <row r="44" spans="1:44" s="120" customFormat="1" ht="25.5" x14ac:dyDescent="0.2">
      <c r="A44" s="167" t="s">
        <v>55</v>
      </c>
      <c r="B44" s="176">
        <v>360896455.36145151</v>
      </c>
      <c r="C44" s="211">
        <v>2138</v>
      </c>
      <c r="D44" s="116">
        <v>320469981.74000001</v>
      </c>
      <c r="E44" s="116">
        <v>272154505.64050001</v>
      </c>
      <c r="F44" s="210">
        <f t="shared" si="1"/>
        <v>0.88798317905072566</v>
      </c>
      <c r="G44" s="117">
        <v>2107</v>
      </c>
      <c r="H44" s="116">
        <v>316604341.43000001</v>
      </c>
      <c r="I44" s="116">
        <v>268868711.37699997</v>
      </c>
      <c r="J44" s="210">
        <f t="shared" si="2"/>
        <v>0.8772719618786744</v>
      </c>
      <c r="K44" s="117">
        <v>476</v>
      </c>
      <c r="L44" s="116">
        <v>66578529.100000009</v>
      </c>
      <c r="M44" s="118">
        <v>56471424.245499998</v>
      </c>
      <c r="N44" s="117">
        <v>1310</v>
      </c>
      <c r="O44" s="116">
        <v>201308981.45999998</v>
      </c>
      <c r="P44" s="116">
        <v>171118702.36149999</v>
      </c>
      <c r="Q44" s="210">
        <f t="shared" si="11"/>
        <v>0.55780260091050604</v>
      </c>
      <c r="R44" s="117">
        <v>39</v>
      </c>
      <c r="S44" s="116">
        <v>6229923.2599999998</v>
      </c>
      <c r="T44" s="118">
        <v>5295434.7700000005</v>
      </c>
      <c r="U44" s="117">
        <v>134</v>
      </c>
      <c r="V44" s="116">
        <v>1800367.87</v>
      </c>
      <c r="W44" s="118">
        <v>1530312.7294999999</v>
      </c>
      <c r="X44" s="117">
        <v>1271</v>
      </c>
      <c r="Y44" s="116">
        <v>193278690.33249998</v>
      </c>
      <c r="Z44" s="116">
        <v>164292954.86600003</v>
      </c>
      <c r="AA44" s="210">
        <f t="shared" si="4"/>
        <v>0.53555164496953578</v>
      </c>
      <c r="AB44" s="117">
        <v>732</v>
      </c>
      <c r="AC44" s="119">
        <v>794</v>
      </c>
      <c r="AD44" s="116">
        <v>109182334.58</v>
      </c>
      <c r="AE44" s="116">
        <v>92804981.847000003</v>
      </c>
      <c r="AF44" s="210">
        <f t="shared" si="5"/>
        <v>0.3025309142220578</v>
      </c>
      <c r="AG44" s="119">
        <v>2</v>
      </c>
      <c r="AH44" s="118">
        <v>396755</v>
      </c>
      <c r="AI44" s="117">
        <v>778</v>
      </c>
      <c r="AJ44" s="116">
        <v>109053322.78000002</v>
      </c>
      <c r="AK44" s="116">
        <v>92695323.549999997</v>
      </c>
      <c r="AL44" s="116">
        <v>69080283.479999989</v>
      </c>
      <c r="AM44" s="116">
        <v>58718240.633999996</v>
      </c>
      <c r="AN44" s="210">
        <f t="shared" si="6"/>
        <v>0.30217343828101323</v>
      </c>
      <c r="AO44" s="117">
        <v>494</v>
      </c>
      <c r="AP44" s="116">
        <v>67329639.760000005</v>
      </c>
      <c r="AQ44" s="116">
        <v>57230193.069999993</v>
      </c>
      <c r="AR44" s="210">
        <f t="shared" si="7"/>
        <v>0.18656220852201724</v>
      </c>
    </row>
    <row r="45" spans="1:44" s="120" customFormat="1" ht="33.75" customHeight="1" thickBot="1" x14ac:dyDescent="0.25">
      <c r="A45" s="169" t="s">
        <v>56</v>
      </c>
      <c r="B45" s="178">
        <v>11512181.893731462</v>
      </c>
      <c r="C45" s="212">
        <v>56</v>
      </c>
      <c r="D45" s="121">
        <v>3768349.3000000003</v>
      </c>
      <c r="E45" s="121">
        <v>3203136.8859999999</v>
      </c>
      <c r="F45" s="210">
        <f t="shared" si="1"/>
        <v>0.32733580261200679</v>
      </c>
      <c r="G45" s="122">
        <v>56</v>
      </c>
      <c r="H45" s="121">
        <v>3768349.3000000003</v>
      </c>
      <c r="I45" s="121">
        <v>3203136.8859999999</v>
      </c>
      <c r="J45" s="210">
        <f t="shared" si="2"/>
        <v>0.32733580261200679</v>
      </c>
      <c r="K45" s="122">
        <v>1</v>
      </c>
      <c r="L45" s="121">
        <v>400000</v>
      </c>
      <c r="M45" s="123">
        <v>340000</v>
      </c>
      <c r="N45" s="122">
        <v>50</v>
      </c>
      <c r="O45" s="121">
        <v>3079250.77</v>
      </c>
      <c r="P45" s="121">
        <v>2617363.1500000004</v>
      </c>
      <c r="Q45" s="210">
        <f t="shared" si="11"/>
        <v>0.26747759881006516</v>
      </c>
      <c r="R45" s="122">
        <v>0</v>
      </c>
      <c r="S45" s="121">
        <v>0</v>
      </c>
      <c r="T45" s="123">
        <v>0</v>
      </c>
      <c r="U45" s="122">
        <v>8</v>
      </c>
      <c r="V45" s="121">
        <v>35279.89</v>
      </c>
      <c r="W45" s="123">
        <v>29987.91</v>
      </c>
      <c r="X45" s="122">
        <v>50</v>
      </c>
      <c r="Y45" s="121">
        <v>3043970.88</v>
      </c>
      <c r="Z45" s="121">
        <v>2587375.2399999998</v>
      </c>
      <c r="AA45" s="210">
        <f t="shared" si="4"/>
        <v>0.26441302857258386</v>
      </c>
      <c r="AB45" s="122">
        <v>33</v>
      </c>
      <c r="AC45" s="124">
        <v>33</v>
      </c>
      <c r="AD45" s="121">
        <v>1573724.17</v>
      </c>
      <c r="AE45" s="121">
        <v>1337665.5395</v>
      </c>
      <c r="AF45" s="210">
        <f t="shared" si="5"/>
        <v>0.13670077353945509</v>
      </c>
      <c r="AG45" s="124">
        <v>0</v>
      </c>
      <c r="AH45" s="123">
        <v>0</v>
      </c>
      <c r="AI45" s="122">
        <v>37</v>
      </c>
      <c r="AJ45" s="121">
        <v>2256572.1</v>
      </c>
      <c r="AK45" s="121">
        <v>1918086.25</v>
      </c>
      <c r="AL45" s="121">
        <v>1829175.91</v>
      </c>
      <c r="AM45" s="121">
        <v>1554799.5210000002</v>
      </c>
      <c r="AN45" s="210">
        <f t="shared" si="6"/>
        <v>0.1960160220564908</v>
      </c>
      <c r="AO45" s="122">
        <v>24</v>
      </c>
      <c r="AP45" s="121">
        <v>1099269.03</v>
      </c>
      <c r="AQ45" s="121">
        <v>934378.64</v>
      </c>
      <c r="AR45" s="210">
        <f t="shared" si="7"/>
        <v>9.5487461903165968E-2</v>
      </c>
    </row>
    <row r="46" spans="1:44" s="83" customFormat="1" ht="48" customHeight="1" thickBot="1" x14ac:dyDescent="0.25">
      <c r="A46" s="165" t="s">
        <v>187</v>
      </c>
      <c r="B46" s="135">
        <f>SUM(B47:B50)</f>
        <v>324109144.65365332</v>
      </c>
      <c r="C46" s="146">
        <f>C47+C48+C49+C50</f>
        <v>194</v>
      </c>
      <c r="D46" s="147">
        <f t="shared" ref="D46:E46" si="17">D47+D48+D49+D50</f>
        <v>322887890.02999997</v>
      </c>
      <c r="E46" s="147">
        <f t="shared" si="17"/>
        <v>242165917.52000001</v>
      </c>
      <c r="F46" s="195">
        <f>D46/B46</f>
        <v>0.99623196492972022</v>
      </c>
      <c r="G46" s="146">
        <f>G47+G48+G49+G50</f>
        <v>154</v>
      </c>
      <c r="H46" s="147">
        <f t="shared" ref="H46:AE46" si="18">H47+H48+H49+H50</f>
        <v>243621086.05000001</v>
      </c>
      <c r="I46" s="147">
        <f t="shared" si="18"/>
        <v>182715814.53500003</v>
      </c>
      <c r="J46" s="195">
        <f t="shared" si="2"/>
        <v>0.75166372214007182</v>
      </c>
      <c r="K46" s="146">
        <f t="shared" si="18"/>
        <v>51</v>
      </c>
      <c r="L46" s="147">
        <f t="shared" si="18"/>
        <v>67642981.109999999</v>
      </c>
      <c r="M46" s="147">
        <f t="shared" si="18"/>
        <v>50732235.832500003</v>
      </c>
      <c r="N46" s="146">
        <f t="shared" si="18"/>
        <v>74</v>
      </c>
      <c r="O46" s="147">
        <f t="shared" si="18"/>
        <v>122961132.62000002</v>
      </c>
      <c r="P46" s="147">
        <f t="shared" si="18"/>
        <v>92220849.417500019</v>
      </c>
      <c r="Q46" s="195">
        <f t="shared" si="11"/>
        <v>0.37938186764646109</v>
      </c>
      <c r="R46" s="146">
        <f t="shared" si="18"/>
        <v>1</v>
      </c>
      <c r="S46" s="147">
        <f t="shared" si="18"/>
        <v>34698.800000000003</v>
      </c>
      <c r="T46" s="147">
        <f t="shared" si="18"/>
        <v>26024.100000000002</v>
      </c>
      <c r="U46" s="146">
        <f t="shared" si="18"/>
        <v>4</v>
      </c>
      <c r="V46" s="147">
        <f t="shared" si="18"/>
        <v>161325.63</v>
      </c>
      <c r="W46" s="147">
        <f t="shared" si="18"/>
        <v>120994.2225</v>
      </c>
      <c r="X46" s="146">
        <f t="shared" si="18"/>
        <v>73</v>
      </c>
      <c r="Y46" s="147">
        <f t="shared" si="18"/>
        <v>122765108.19000003</v>
      </c>
      <c r="Z46" s="147">
        <f t="shared" si="18"/>
        <v>92073830.932500005</v>
      </c>
      <c r="AA46" s="195">
        <f t="shared" si="4"/>
        <v>0.37877705771365444</v>
      </c>
      <c r="AB46" s="146">
        <f t="shared" si="18"/>
        <v>50</v>
      </c>
      <c r="AC46" s="146">
        <f t="shared" si="18"/>
        <v>63</v>
      </c>
      <c r="AD46" s="147">
        <f t="shared" si="18"/>
        <v>47957804.299999997</v>
      </c>
      <c r="AE46" s="147">
        <f t="shared" si="18"/>
        <v>35968353.222499996</v>
      </c>
      <c r="AF46" s="195">
        <f t="shared" si="5"/>
        <v>0.14796806906280982</v>
      </c>
      <c r="AG46" s="146">
        <v>0</v>
      </c>
      <c r="AH46" s="147">
        <v>0</v>
      </c>
      <c r="AI46" s="146">
        <f t="shared" ref="AI46:AM46" si="19">AI47+AI48+AI49+AI50</f>
        <v>53</v>
      </c>
      <c r="AJ46" s="147">
        <f t="shared" si="19"/>
        <v>47031487.189999998</v>
      </c>
      <c r="AK46" s="147">
        <f t="shared" si="19"/>
        <v>35273615.210000001</v>
      </c>
      <c r="AL46" s="147">
        <f t="shared" si="19"/>
        <v>25236900.319999866</v>
      </c>
      <c r="AM46" s="147">
        <f t="shared" si="19"/>
        <v>18927675.239999998</v>
      </c>
      <c r="AN46" s="195">
        <f t="shared" si="6"/>
        <v>0.14511002841421947</v>
      </c>
      <c r="AO46" s="146">
        <f t="shared" ref="AO46:AQ46" si="20">AO47+AO48+AO49+AO50</f>
        <v>33</v>
      </c>
      <c r="AP46" s="147">
        <f t="shared" si="20"/>
        <v>29384413.57</v>
      </c>
      <c r="AQ46" s="147">
        <f t="shared" si="20"/>
        <v>22038310.039999999</v>
      </c>
      <c r="AR46" s="195">
        <f t="shared" si="7"/>
        <v>9.0662093479036254E-2</v>
      </c>
    </row>
    <row r="47" spans="1:44" x14ac:dyDescent="0.2">
      <c r="A47" s="166" t="s">
        <v>58</v>
      </c>
      <c r="B47" s="175">
        <v>99147488.800119996</v>
      </c>
      <c r="C47" s="140">
        <v>27</v>
      </c>
      <c r="D47" s="141">
        <v>38653978.299999997</v>
      </c>
      <c r="E47" s="141">
        <v>28990483.725000001</v>
      </c>
      <c r="F47" s="194">
        <f t="shared" si="1"/>
        <v>0.38986341225369708</v>
      </c>
      <c r="G47" s="143">
        <v>27</v>
      </c>
      <c r="H47" s="141">
        <v>38653978.299999997</v>
      </c>
      <c r="I47" s="141">
        <v>28990483.725000001</v>
      </c>
      <c r="J47" s="194">
        <f t="shared" si="2"/>
        <v>0.38986341225369708</v>
      </c>
      <c r="K47" s="143">
        <v>1</v>
      </c>
      <c r="L47" s="141">
        <v>34737</v>
      </c>
      <c r="M47" s="144">
        <v>26052.75</v>
      </c>
      <c r="N47" s="143">
        <v>12</v>
      </c>
      <c r="O47" s="141">
        <v>21551204.68</v>
      </c>
      <c r="P47" s="141">
        <v>16163403.485000003</v>
      </c>
      <c r="Q47" s="194">
        <f t="shared" si="11"/>
        <v>0.21736510869626702</v>
      </c>
      <c r="R47" s="143">
        <v>1</v>
      </c>
      <c r="S47" s="141">
        <v>34698.800000000003</v>
      </c>
      <c r="T47" s="144">
        <v>26024.100000000002</v>
      </c>
      <c r="U47" s="143">
        <v>0</v>
      </c>
      <c r="V47" s="141">
        <v>0</v>
      </c>
      <c r="W47" s="144">
        <v>0</v>
      </c>
      <c r="X47" s="143">
        <v>11</v>
      </c>
      <c r="Y47" s="141">
        <v>21516505.879999999</v>
      </c>
      <c r="Z47" s="141">
        <v>16137379.360000001</v>
      </c>
      <c r="AA47" s="194">
        <f t="shared" si="4"/>
        <v>0.21701513714963558</v>
      </c>
      <c r="AB47" s="143">
        <v>11</v>
      </c>
      <c r="AC47" s="145">
        <v>18</v>
      </c>
      <c r="AD47" s="141">
        <v>18924666.34</v>
      </c>
      <c r="AE47" s="141">
        <v>14193499.755000001</v>
      </c>
      <c r="AF47" s="194">
        <f t="shared" si="5"/>
        <v>0.19087388464423816</v>
      </c>
      <c r="AG47" s="145">
        <v>0</v>
      </c>
      <c r="AH47" s="144">
        <v>0</v>
      </c>
      <c r="AI47" s="143">
        <v>8</v>
      </c>
      <c r="AJ47" s="141">
        <v>11808532.710000001</v>
      </c>
      <c r="AK47" s="141">
        <v>8856399.5099999998</v>
      </c>
      <c r="AL47" s="141">
        <v>4351080.6666666558</v>
      </c>
      <c r="AM47" s="141">
        <v>3263310.5</v>
      </c>
      <c r="AN47" s="194">
        <f t="shared" si="6"/>
        <v>0.11910067368227394</v>
      </c>
      <c r="AO47" s="143">
        <v>7</v>
      </c>
      <c r="AP47" s="141">
        <v>7832452.04</v>
      </c>
      <c r="AQ47" s="141">
        <v>5874339.0099999998</v>
      </c>
      <c r="AR47" s="194">
        <f t="shared" si="7"/>
        <v>7.8997987087601557E-2</v>
      </c>
    </row>
    <row r="48" spans="1:44" x14ac:dyDescent="0.2">
      <c r="A48" s="167" t="s">
        <v>59</v>
      </c>
      <c r="B48" s="176">
        <v>10667022.003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</row>
    <row r="49" spans="1:44" x14ac:dyDescent="0.2">
      <c r="A49" s="167" t="s">
        <v>60</v>
      </c>
      <c r="B49" s="176">
        <v>56006304.694326669</v>
      </c>
      <c r="C49" s="76">
        <v>23</v>
      </c>
      <c r="D49" s="77">
        <v>57013176.700000003</v>
      </c>
      <c r="E49" s="77">
        <v>42759882.522500001</v>
      </c>
      <c r="F49" s="194">
        <f t="shared" si="1"/>
        <v>1.0179778332308957</v>
      </c>
      <c r="G49" s="79">
        <v>20</v>
      </c>
      <c r="H49" s="77">
        <v>51788348.070000008</v>
      </c>
      <c r="I49" s="77">
        <v>38841261.049999997</v>
      </c>
      <c r="J49" s="194">
        <f t="shared" si="2"/>
        <v>0.92468782492707591</v>
      </c>
      <c r="K49" s="79">
        <v>9</v>
      </c>
      <c r="L49" s="77">
        <v>6820760.8300000001</v>
      </c>
      <c r="M49" s="78">
        <v>5115570.6225000005</v>
      </c>
      <c r="N49" s="79">
        <v>12</v>
      </c>
      <c r="O49" s="77">
        <v>39575172.82</v>
      </c>
      <c r="P49" s="77">
        <v>29681379.592500001</v>
      </c>
      <c r="Q49" s="194">
        <f t="shared" si="11"/>
        <v>0.70661996066326604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12</v>
      </c>
      <c r="Y49" s="77">
        <v>39575172.82</v>
      </c>
      <c r="Z49" s="77">
        <v>29681379.572500002</v>
      </c>
      <c r="AA49" s="194">
        <f t="shared" si="4"/>
        <v>0.70661996066326604</v>
      </c>
      <c r="AB49" s="79">
        <v>8</v>
      </c>
      <c r="AC49" s="80">
        <v>9</v>
      </c>
      <c r="AD49" s="77">
        <v>7202952.0300000003</v>
      </c>
      <c r="AE49" s="77">
        <v>5402214.0199999996</v>
      </c>
      <c r="AF49" s="194">
        <f t="shared" si="5"/>
        <v>0.12860966402465837</v>
      </c>
      <c r="AG49" s="80">
        <v>0</v>
      </c>
      <c r="AH49" s="78">
        <v>0</v>
      </c>
      <c r="AI49" s="79">
        <v>9</v>
      </c>
      <c r="AJ49" s="77">
        <v>10757345.65</v>
      </c>
      <c r="AK49" s="77">
        <v>8068009.2000000011</v>
      </c>
      <c r="AL49" s="77">
        <v>10342794.05333324</v>
      </c>
      <c r="AM49" s="77">
        <v>7757095.5399999991</v>
      </c>
      <c r="AN49" s="194">
        <f t="shared" si="6"/>
        <v>0.19207383362840752</v>
      </c>
      <c r="AO49" s="79">
        <v>5</v>
      </c>
      <c r="AP49" s="77">
        <v>5975169.5499999998</v>
      </c>
      <c r="AQ49" s="77">
        <v>4481377.13</v>
      </c>
      <c r="AR49" s="194">
        <f t="shared" si="7"/>
        <v>0.10668744496912458</v>
      </c>
    </row>
    <row r="50" spans="1:44" ht="26.25" thickBot="1" x14ac:dyDescent="0.25">
      <c r="A50" s="169" t="s">
        <v>61</v>
      </c>
      <c r="B50" s="178">
        <v>158288329.15620667</v>
      </c>
      <c r="C50" s="102">
        <v>144</v>
      </c>
      <c r="D50" s="98">
        <v>227220735.03</v>
      </c>
      <c r="E50" s="98">
        <v>170415551.27250001</v>
      </c>
      <c r="F50" s="194">
        <f t="shared" si="1"/>
        <v>1.4354863447056003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0.96771985967983598</v>
      </c>
      <c r="K50" s="100">
        <v>41</v>
      </c>
      <c r="L50" s="98">
        <v>60787483.280000001</v>
      </c>
      <c r="M50" s="103">
        <v>45590612.460000001</v>
      </c>
      <c r="N50" s="100">
        <v>50</v>
      </c>
      <c r="O50" s="98">
        <v>61834755.12000002</v>
      </c>
      <c r="P50" s="98">
        <v>46376066.340000018</v>
      </c>
      <c r="Q50" s="194">
        <f t="shared" si="11"/>
        <v>0.39064633160021833</v>
      </c>
      <c r="R50" s="100">
        <v>0</v>
      </c>
      <c r="S50" s="98">
        <v>0</v>
      </c>
      <c r="T50" s="103">
        <v>0</v>
      </c>
      <c r="U50" s="100">
        <v>4</v>
      </c>
      <c r="V50" s="98">
        <v>161325.63</v>
      </c>
      <c r="W50" s="103">
        <v>120994.2225</v>
      </c>
      <c r="X50" s="100">
        <v>50</v>
      </c>
      <c r="Y50" s="98">
        <v>61673429.490000017</v>
      </c>
      <c r="Z50" s="98">
        <v>46255072</v>
      </c>
      <c r="AA50" s="194">
        <f t="shared" si="4"/>
        <v>0.38962714319346731</v>
      </c>
      <c r="AB50" s="100">
        <v>31</v>
      </c>
      <c r="AC50" s="101">
        <v>36</v>
      </c>
      <c r="AD50" s="98">
        <v>21830185.93</v>
      </c>
      <c r="AE50" s="98">
        <v>16372639.4475</v>
      </c>
      <c r="AF50" s="194">
        <f t="shared" si="5"/>
        <v>0.13791405877092117</v>
      </c>
      <c r="AG50" s="101">
        <v>0</v>
      </c>
      <c r="AH50" s="103">
        <v>0</v>
      </c>
      <c r="AI50" s="100">
        <v>36</v>
      </c>
      <c r="AJ50" s="98">
        <v>24465608.829999998</v>
      </c>
      <c r="AK50" s="98">
        <v>18349206.5</v>
      </c>
      <c r="AL50" s="98">
        <v>10543025.599999974</v>
      </c>
      <c r="AM50" s="98">
        <v>7907269.2000000002</v>
      </c>
      <c r="AN50" s="194">
        <f t="shared" si="6"/>
        <v>0.15456356738629881</v>
      </c>
      <c r="AO50" s="100">
        <v>21</v>
      </c>
      <c r="AP50" s="98">
        <v>15576791.98</v>
      </c>
      <c r="AQ50" s="98">
        <v>11682593.9</v>
      </c>
      <c r="AR50" s="194">
        <f t="shared" si="7"/>
        <v>9.8407709924261441E-2</v>
      </c>
    </row>
    <row r="51" spans="1:44" s="83" customFormat="1" ht="26.25" thickBot="1" x14ac:dyDescent="0.25">
      <c r="A51" s="165" t="s">
        <v>188</v>
      </c>
      <c r="B51" s="135">
        <f>SUM(B52:B54)</f>
        <v>13321369.501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0.27481672058756296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0.27481672058756296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</row>
    <row r="52" spans="1:44" x14ac:dyDescent="0.2">
      <c r="A52" s="166" t="s">
        <v>63</v>
      </c>
      <c r="B52" s="175">
        <v>7703909.3174999999</v>
      </c>
      <c r="C52" s="140">
        <v>4</v>
      </c>
      <c r="D52" s="141">
        <v>3030195.58</v>
      </c>
      <c r="E52" s="141">
        <v>2272646.6850000001</v>
      </c>
      <c r="F52" s="194">
        <f t="shared" si="1"/>
        <v>0.39333219734514352</v>
      </c>
      <c r="G52" s="143">
        <v>4</v>
      </c>
      <c r="H52" s="141">
        <v>3030195.58</v>
      </c>
      <c r="I52" s="141">
        <v>2272646.6850000001</v>
      </c>
      <c r="J52" s="194">
        <f t="shared" si="2"/>
        <v>0.39333219734514352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</row>
    <row r="53" spans="1:44" ht="51" x14ac:dyDescent="0.2">
      <c r="A53" s="167" t="s">
        <v>64</v>
      </c>
      <c r="B53" s="176">
        <v>2805488.3229999999</v>
      </c>
      <c r="C53" s="76">
        <v>3</v>
      </c>
      <c r="D53" s="77">
        <v>421000</v>
      </c>
      <c r="E53" s="77">
        <v>315750</v>
      </c>
      <c r="F53" s="194">
        <f t="shared" si="1"/>
        <v>0.15006300206226167</v>
      </c>
      <c r="G53" s="79">
        <v>3</v>
      </c>
      <c r="H53" s="77">
        <v>421000</v>
      </c>
      <c r="I53" s="77">
        <v>315750</v>
      </c>
      <c r="J53" s="194">
        <f t="shared" si="2"/>
        <v>0.15006300206226167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</row>
    <row r="54" spans="1:44" ht="26.25" thickBot="1" x14ac:dyDescent="0.25">
      <c r="A54" s="169" t="s">
        <v>65</v>
      </c>
      <c r="B54" s="178">
        <v>2811971.8605</v>
      </c>
      <c r="C54" s="102">
        <v>3</v>
      </c>
      <c r="D54" s="98">
        <v>209739.5</v>
      </c>
      <c r="E54" s="98">
        <v>157304.625</v>
      </c>
      <c r="F54" s="194">
        <f t="shared" si="1"/>
        <v>7.4588050807416678E-2</v>
      </c>
      <c r="G54" s="100">
        <v>3</v>
      </c>
      <c r="H54" s="98">
        <v>209739.5</v>
      </c>
      <c r="I54" s="98">
        <v>157304.625</v>
      </c>
      <c r="J54" s="194">
        <f t="shared" si="2"/>
        <v>7.4588050807416678E-2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</row>
    <row r="55" spans="1:44" ht="13.5" thickBot="1" x14ac:dyDescent="0.25">
      <c r="A55" s="165" t="s">
        <v>189</v>
      </c>
      <c r="B55" s="135">
        <f>B56</f>
        <v>181125229.25119334</v>
      </c>
      <c r="C55" s="146">
        <f>C56</f>
        <v>66</v>
      </c>
      <c r="D55" s="147">
        <f>D56</f>
        <v>76042669.400000006</v>
      </c>
      <c r="E55" s="147">
        <f>E56</f>
        <v>57032002.049999997</v>
      </c>
      <c r="F55" s="195">
        <f t="shared" ref="F55" si="21">F56</f>
        <v>0.41983477240788086</v>
      </c>
      <c r="G55" s="146">
        <f t="shared" ref="G55:AR55" si="22">G56</f>
        <v>62</v>
      </c>
      <c r="H55" s="147">
        <f t="shared" si="22"/>
        <v>71637770.030000001</v>
      </c>
      <c r="I55" s="147">
        <f t="shared" si="22"/>
        <v>53728327.522500001</v>
      </c>
      <c r="J55" s="195">
        <f t="shared" si="22"/>
        <v>0.39551513793061499</v>
      </c>
      <c r="K55" s="146">
        <f t="shared" si="22"/>
        <v>0</v>
      </c>
      <c r="L55" s="147">
        <f t="shared" si="22"/>
        <v>0</v>
      </c>
      <c r="M55" s="147">
        <f t="shared" si="22"/>
        <v>0</v>
      </c>
      <c r="N55" s="146">
        <f t="shared" si="22"/>
        <v>57</v>
      </c>
      <c r="O55" s="147">
        <f t="shared" si="22"/>
        <v>66009307.57</v>
      </c>
      <c r="P55" s="147">
        <f t="shared" si="22"/>
        <v>49506980.479999997</v>
      </c>
      <c r="Q55" s="195">
        <f t="shared" si="22"/>
        <v>0.36444016022999787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57</v>
      </c>
      <c r="Y55" s="147">
        <f t="shared" si="22"/>
        <v>65877804.630000003</v>
      </c>
      <c r="Z55" s="147">
        <f t="shared" si="22"/>
        <v>49408353.274999999</v>
      </c>
      <c r="AA55" s="195">
        <f t="shared" si="22"/>
        <v>0.36371412697365002</v>
      </c>
      <c r="AB55" s="146">
        <f t="shared" si="22"/>
        <v>43</v>
      </c>
      <c r="AC55" s="146">
        <f t="shared" si="22"/>
        <v>72</v>
      </c>
      <c r="AD55" s="147">
        <f t="shared" si="22"/>
        <v>57143826.719999999</v>
      </c>
      <c r="AE55" s="147">
        <f t="shared" si="22"/>
        <v>42857870.039999999</v>
      </c>
      <c r="AF55" s="195">
        <f t="shared" si="22"/>
        <v>0.31549346800687905</v>
      </c>
      <c r="AG55" s="146">
        <f t="shared" si="22"/>
        <v>0</v>
      </c>
      <c r="AH55" s="146">
        <f t="shared" si="22"/>
        <v>0</v>
      </c>
      <c r="AI55" s="146">
        <f t="shared" si="22"/>
        <v>28</v>
      </c>
      <c r="AJ55" s="147">
        <f t="shared" si="22"/>
        <v>51996099.880000003</v>
      </c>
      <c r="AK55" s="147">
        <f t="shared" si="22"/>
        <v>38997074.719999999</v>
      </c>
      <c r="AL55" s="146">
        <f t="shared" si="22"/>
        <v>0</v>
      </c>
      <c r="AM55" s="146">
        <f t="shared" si="22"/>
        <v>0</v>
      </c>
      <c r="AN55" s="195">
        <f t="shared" si="22"/>
        <v>0.28707265186060449</v>
      </c>
      <c r="AO55" s="146">
        <f t="shared" si="22"/>
        <v>28</v>
      </c>
      <c r="AP55" s="147">
        <f t="shared" si="22"/>
        <v>51996099.880000003</v>
      </c>
      <c r="AQ55" s="147">
        <f t="shared" si="22"/>
        <v>38997074.719999999</v>
      </c>
      <c r="AR55" s="195">
        <f t="shared" si="22"/>
        <v>0.28707265186060449</v>
      </c>
    </row>
    <row r="56" spans="1:44" ht="13.5" thickBot="1" x14ac:dyDescent="0.25">
      <c r="A56" s="173" t="s">
        <v>66</v>
      </c>
      <c r="B56" s="179">
        <v>181125229.25119334</v>
      </c>
      <c r="C56" s="160">
        <v>66</v>
      </c>
      <c r="D56" s="161">
        <v>76042669.400000006</v>
      </c>
      <c r="E56" s="161">
        <v>57032002.049999997</v>
      </c>
      <c r="F56" s="194">
        <f t="shared" si="1"/>
        <v>0.41983477240788086</v>
      </c>
      <c r="G56" s="162">
        <v>62</v>
      </c>
      <c r="H56" s="161">
        <v>71637770.030000001</v>
      </c>
      <c r="I56" s="161">
        <v>53728327.522500001</v>
      </c>
      <c r="J56" s="194">
        <f t="shared" si="2"/>
        <v>0.39551513793061499</v>
      </c>
      <c r="K56" s="162">
        <v>0</v>
      </c>
      <c r="L56" s="161">
        <v>0</v>
      </c>
      <c r="M56" s="163">
        <v>0</v>
      </c>
      <c r="N56" s="162">
        <v>57</v>
      </c>
      <c r="O56" s="161">
        <v>66009307.57</v>
      </c>
      <c r="P56" s="161">
        <v>49506980.479999997</v>
      </c>
      <c r="Q56" s="194">
        <f t="shared" si="11"/>
        <v>0.36444016022999787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57</v>
      </c>
      <c r="Y56" s="161">
        <v>65877804.630000003</v>
      </c>
      <c r="Z56" s="161">
        <v>49408353.274999999</v>
      </c>
      <c r="AA56" s="194">
        <f t="shared" si="4"/>
        <v>0.36371412697365002</v>
      </c>
      <c r="AB56" s="162">
        <v>43</v>
      </c>
      <c r="AC56" s="164">
        <v>72</v>
      </c>
      <c r="AD56" s="161">
        <v>57143826.719999999</v>
      </c>
      <c r="AE56" s="161">
        <v>42857870.039999999</v>
      </c>
      <c r="AF56" s="194">
        <f t="shared" si="5"/>
        <v>0.31549346800687905</v>
      </c>
      <c r="AG56" s="164">
        <v>0</v>
      </c>
      <c r="AH56" s="163">
        <v>0</v>
      </c>
      <c r="AI56" s="162">
        <v>28</v>
      </c>
      <c r="AJ56" s="161">
        <v>51996099.880000003</v>
      </c>
      <c r="AK56" s="161">
        <v>38997074.719999999</v>
      </c>
      <c r="AL56" s="161">
        <v>0</v>
      </c>
      <c r="AM56" s="161">
        <v>0</v>
      </c>
      <c r="AN56" s="194">
        <f t="shared" si="6"/>
        <v>0.28707265186060449</v>
      </c>
      <c r="AO56" s="162">
        <v>28</v>
      </c>
      <c r="AP56" s="161">
        <v>51996099.880000003</v>
      </c>
      <c r="AQ56" s="161">
        <v>38997074.719999999</v>
      </c>
      <c r="AR56" s="194">
        <f t="shared" si="7"/>
        <v>0.28707265186060449</v>
      </c>
    </row>
    <row r="57" spans="1:44" ht="13.5" thickBot="1" x14ac:dyDescent="0.25">
      <c r="A57" s="174" t="s">
        <v>67</v>
      </c>
      <c r="B57" s="135">
        <f>SUM(B6+B26+B37+B42+B46+B51+B55)</f>
        <v>2849583237.5235825</v>
      </c>
      <c r="C57" s="136">
        <f>SUM(C6+C26+C37+C42+C46+C51+C55)</f>
        <v>8304</v>
      </c>
      <c r="D57" s="137">
        <f>SUM(D6+D26+D37+D42+D46+D51+D55)</f>
        <v>2793336884.77</v>
      </c>
      <c r="E57" s="137">
        <f>SUM(E6+E26+E37+E42+E46+E51+E55)</f>
        <v>2076782500.0255001</v>
      </c>
      <c r="F57" s="195">
        <f>D57/B57</f>
        <v>0.980261551228641</v>
      </c>
      <c r="G57" s="136">
        <f>SUM(G6+G26+G37+G42+G46+G51+G55)</f>
        <v>7529</v>
      </c>
      <c r="H57" s="138">
        <f>SUM(H6+H26+H37+H42+H46+H51+H55)</f>
        <v>2174684155.9699998</v>
      </c>
      <c r="I57" s="138">
        <f>SUM(I6+I26+I37+I42+I46+I51+I55)</f>
        <v>1614452155.9944999</v>
      </c>
      <c r="J57" s="195">
        <f t="shared" si="2"/>
        <v>0.76315867083072098</v>
      </c>
      <c r="K57" s="136">
        <f t="shared" ref="K57:P57" si="23">SUM(K6+K26+K37+K42+K46+K51+K55)</f>
        <v>1189</v>
      </c>
      <c r="L57" s="138">
        <f t="shared" si="23"/>
        <v>501559846.50999999</v>
      </c>
      <c r="M57" s="138">
        <f t="shared" si="23"/>
        <v>378553887.838</v>
      </c>
      <c r="N57" s="136">
        <f t="shared" si="23"/>
        <v>5719</v>
      </c>
      <c r="O57" s="138">
        <f t="shared" si="23"/>
        <v>1486507245.51</v>
      </c>
      <c r="P57" s="138">
        <f t="shared" si="23"/>
        <v>1091545953.0815001</v>
      </c>
      <c r="Q57" s="195">
        <f t="shared" si="11"/>
        <v>0.52165777294571769</v>
      </c>
      <c r="R57" s="136">
        <f t="shared" ref="R57:Z57" si="24">SUM(R6+R26+R37+R42+R46+R51+R55)</f>
        <v>61</v>
      </c>
      <c r="S57" s="138">
        <f t="shared" si="24"/>
        <v>12893941.100000001</v>
      </c>
      <c r="T57" s="138">
        <f t="shared" si="24"/>
        <v>9388096.2874999996</v>
      </c>
      <c r="U57" s="136">
        <f t="shared" si="24"/>
        <v>226</v>
      </c>
      <c r="V57" s="138">
        <f t="shared" si="24"/>
        <v>4254711.12</v>
      </c>
      <c r="W57" s="138">
        <f t="shared" si="24"/>
        <v>3463249.8770000003</v>
      </c>
      <c r="X57" s="136">
        <f t="shared" si="24"/>
        <v>5658</v>
      </c>
      <c r="Y57" s="138">
        <f t="shared" si="24"/>
        <v>1469358593.2925</v>
      </c>
      <c r="Z57" s="138">
        <f t="shared" si="24"/>
        <v>1078694606.056</v>
      </c>
      <c r="AA57" s="195">
        <f t="shared" si="4"/>
        <v>0.51563982197250691</v>
      </c>
      <c r="AB57" s="136">
        <f>SUM(AB6+AB26+AB37+AB42+AB46+AB51+AB55)</f>
        <v>3526</v>
      </c>
      <c r="AC57" s="136">
        <f>SUM(AC6+AC26+AC37+AC42+AC46+AC51+AC55)</f>
        <v>3677</v>
      </c>
      <c r="AD57" s="138">
        <f>SUM(AD6+AD26+AD37+AD42+AD46+AD51+AD55)</f>
        <v>563641226.21000004</v>
      </c>
      <c r="AE57" s="138">
        <f>SUM(AE6+AE26+AE37+AE42+AE46+AE51+AE55)</f>
        <v>394061930.162</v>
      </c>
      <c r="AF57" s="195">
        <f t="shared" si="5"/>
        <v>0.19779777575468541</v>
      </c>
      <c r="AG57" s="136">
        <f t="shared" ref="AG57:AM57" si="25">SUM(AG6+AG26+AG37+AG42+AG46+AG51+AG55)</f>
        <v>13</v>
      </c>
      <c r="AH57" s="138">
        <f t="shared" si="25"/>
        <v>3108704.34</v>
      </c>
      <c r="AI57" s="136">
        <f t="shared" si="25"/>
        <v>4779</v>
      </c>
      <c r="AJ57" s="137">
        <f t="shared" si="25"/>
        <v>839451882.04000008</v>
      </c>
      <c r="AK57" s="137">
        <f t="shared" si="25"/>
        <v>598882130.7700001</v>
      </c>
      <c r="AL57" s="137">
        <f t="shared" si="25"/>
        <v>265109141.9758279</v>
      </c>
      <c r="AM57" s="137">
        <f t="shared" si="25"/>
        <v>205922806.98499998</v>
      </c>
      <c r="AN57" s="195">
        <f t="shared" si="6"/>
        <v>0.29458759827964248</v>
      </c>
      <c r="AO57" s="136">
        <f>SUM(AO6+AO26+AO37+AO42+AO46+AO51+AO55)</f>
        <v>4007</v>
      </c>
      <c r="AP57" s="138">
        <f>SUM(AP6+AP26+AP37+AP42+AP46+AP51+AP55)</f>
        <v>664829648.7700001</v>
      </c>
      <c r="AQ57" s="138">
        <f>SUM(AQ6+AQ26+AQ37+AQ42+AQ46+AQ51+AQ55)</f>
        <v>463427407.31000006</v>
      </c>
      <c r="AR57" s="195">
        <f t="shared" si="7"/>
        <v>0.23330767812480793</v>
      </c>
    </row>
    <row r="58" spans="1:44" ht="31.5" customHeight="1" x14ac:dyDescent="0.2">
      <c r="A58" s="63" t="s">
        <v>172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O58" s="65"/>
      <c r="S58" s="63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7"/>
      <c r="AQ58" s="87"/>
      <c r="AR58" s="81"/>
    </row>
    <row r="59" spans="1:44" ht="24.75" customHeight="1" x14ac:dyDescent="0.2">
      <c r="A59" s="63" t="s">
        <v>171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</row>
    <row r="60" spans="1:44" ht="24.75" customHeight="1" x14ac:dyDescent="0.2">
      <c r="A60" s="63" t="s">
        <v>222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</row>
    <row r="61" spans="1:44" ht="24.75" customHeight="1" x14ac:dyDescent="0.2">
      <c r="A61" s="63"/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I61" s="87"/>
      <c r="AJ61" s="213"/>
      <c r="AK61" s="213"/>
      <c r="AL61" s="213"/>
      <c r="AM61" s="213"/>
      <c r="AN61" s="81"/>
      <c r="AO61" s="81"/>
      <c r="AP61" s="87"/>
      <c r="AQ61" s="87"/>
      <c r="AR61" s="81"/>
    </row>
    <row r="62" spans="1:44" ht="26.25" customHeight="1" x14ac:dyDescent="0.2">
      <c r="A62" s="63"/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</row>
    <row r="63" spans="1:44" x14ac:dyDescent="0.2">
      <c r="A63" s="63"/>
      <c r="B63" s="84"/>
      <c r="C63" s="85"/>
      <c r="D63" s="65"/>
      <c r="F63" s="85"/>
      <c r="G63" s="66"/>
      <c r="H63" s="66"/>
      <c r="I63" s="66"/>
      <c r="J63" s="66"/>
      <c r="K63" s="63"/>
      <c r="L63" s="67"/>
      <c r="M63" s="63"/>
      <c r="S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</row>
    <row r="64" spans="1:44" x14ac:dyDescent="0.2">
      <c r="B64" s="84"/>
      <c r="C64" s="85"/>
      <c r="D64" s="65"/>
      <c r="F64" s="85"/>
      <c r="G64" s="66"/>
      <c r="H64" s="66"/>
      <c r="I64" s="66"/>
      <c r="J64" s="66"/>
      <c r="K64" s="63"/>
      <c r="L64" s="67"/>
      <c r="M64" s="63"/>
      <c r="S64" s="63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</row>
    <row r="65" spans="2:44" x14ac:dyDescent="0.2">
      <c r="F65" s="88"/>
      <c r="G65" s="66"/>
      <c r="H65" s="66"/>
      <c r="I65" s="66"/>
      <c r="J65" s="66"/>
      <c r="K65" s="63"/>
      <c r="L65" s="67"/>
      <c r="R65" s="67"/>
      <c r="S65" s="67"/>
      <c r="T65" s="87"/>
      <c r="U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2:44" x14ac:dyDescent="0.2">
      <c r="B66" s="84"/>
      <c r="F66" s="88"/>
      <c r="G66" s="66"/>
      <c r="H66" s="66"/>
      <c r="I66" s="66"/>
      <c r="J66" s="66"/>
      <c r="K66" s="63"/>
      <c r="L66" s="63"/>
      <c r="S66" s="67"/>
      <c r="T66" s="67"/>
      <c r="U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2:44" x14ac:dyDescent="0.2">
      <c r="B67" s="84"/>
      <c r="F67" s="88"/>
      <c r="G67" s="66"/>
      <c r="H67" s="66"/>
      <c r="I67" s="66"/>
      <c r="J67" s="66"/>
      <c r="K67" s="63"/>
      <c r="L67" s="63"/>
      <c r="S67" s="8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2:44" x14ac:dyDescent="0.2">
      <c r="B68" s="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</row>
    <row r="69" spans="2:44" x14ac:dyDescent="0.2">
      <c r="B69" s="84"/>
      <c r="F69" s="88"/>
      <c r="G69" s="66"/>
      <c r="H69" s="66"/>
      <c r="I69" s="66"/>
      <c r="J69" s="66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2:44" x14ac:dyDescent="0.2">
      <c r="B70" s="84"/>
      <c r="F70" s="88"/>
      <c r="G70" s="66"/>
      <c r="H70" s="66"/>
      <c r="I70" s="66"/>
      <c r="J70" s="66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2:44" x14ac:dyDescent="0.2">
      <c r="B71" s="84"/>
      <c r="F71" s="88"/>
      <c r="G71" s="66"/>
      <c r="H71" s="66"/>
      <c r="I71" s="66"/>
      <c r="J71" s="66"/>
      <c r="S71" s="207"/>
      <c r="T71" s="207"/>
      <c r="U71" s="20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2:44" x14ac:dyDescent="0.2">
      <c r="B72" s="84"/>
      <c r="F72" s="88"/>
      <c r="G72" s="66"/>
      <c r="H72" s="66"/>
      <c r="I72" s="66"/>
      <c r="J72" s="66"/>
      <c r="X72" s="207"/>
      <c r="Y72" s="207"/>
      <c r="Z72" s="20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2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2:44" x14ac:dyDescent="0.2">
      <c r="B74" s="84"/>
      <c r="F74" s="88"/>
      <c r="G74" s="66"/>
      <c r="H74" s="66"/>
      <c r="I74" s="66"/>
      <c r="J74" s="66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2:44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2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2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2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2:44" ht="18" x14ac:dyDescent="0.25">
      <c r="B79" s="84"/>
      <c r="F79" s="88"/>
      <c r="G79" s="66"/>
      <c r="H79" s="66"/>
      <c r="I79" s="66"/>
      <c r="J79" s="66"/>
      <c r="P79" s="208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2:44" x14ac:dyDescent="0.2">
      <c r="B80" s="84"/>
    </row>
    <row r="81" spans="2:44" x14ac:dyDescent="0.2">
      <c r="B81" s="84"/>
    </row>
    <row r="82" spans="2:44" x14ac:dyDescent="0.2">
      <c r="B82" s="84"/>
    </row>
    <row r="83" spans="2:44" x14ac:dyDescent="0.2">
      <c r="B83" s="84"/>
      <c r="P83" s="67"/>
    </row>
    <row r="84" spans="2:44" x14ac:dyDescent="0.2">
      <c r="B84" s="84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  <c r="AJ89" s="81"/>
      <c r="AK89" s="81"/>
      <c r="AL89" s="81"/>
      <c r="AM89" s="81"/>
      <c r="AN89" s="81"/>
      <c r="AO89" s="81"/>
      <c r="AP89" s="87"/>
      <c r="AQ89" s="87"/>
      <c r="AR89" s="81"/>
    </row>
    <row r="90" spans="2:44" x14ac:dyDescent="0.2">
      <c r="B90" s="84"/>
      <c r="AJ90" s="81"/>
      <c r="AK90" s="81"/>
      <c r="AL90" s="81"/>
      <c r="AM90" s="81"/>
      <c r="AN90" s="81"/>
      <c r="AO90" s="81"/>
      <c r="AP90" s="87"/>
      <c r="AQ90" s="87"/>
      <c r="AR90" s="81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F22" sqref="F22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1" t="s">
        <v>69</v>
      </c>
      <c r="B1" s="241" t="s">
        <v>70</v>
      </c>
      <c r="C1" s="241"/>
      <c r="D1" s="241" t="s">
        <v>204</v>
      </c>
      <c r="E1" s="241" t="s">
        <v>71</v>
      </c>
      <c r="F1" s="245" t="s">
        <v>72</v>
      </c>
      <c r="G1" s="246"/>
      <c r="H1" s="247"/>
      <c r="I1" s="248" t="s">
        <v>205</v>
      </c>
      <c r="J1" s="249"/>
      <c r="K1" s="250"/>
      <c r="L1" s="235" t="s">
        <v>206</v>
      </c>
      <c r="M1" s="236"/>
      <c r="N1" s="237"/>
      <c r="O1" s="238" t="s">
        <v>73</v>
      </c>
    </row>
    <row r="2" spans="1:15" ht="30.75" customHeight="1" thickBot="1" x14ac:dyDescent="0.25">
      <c r="A2" s="242"/>
      <c r="B2" s="243"/>
      <c r="C2" s="242"/>
      <c r="D2" s="244"/>
      <c r="E2" s="242"/>
      <c r="F2" s="7" t="s">
        <v>74</v>
      </c>
      <c r="G2" s="8" t="s">
        <v>75</v>
      </c>
      <c r="H2" s="9" t="s">
        <v>76</v>
      </c>
      <c r="I2" s="8" t="s">
        <v>74</v>
      </c>
      <c r="J2" s="8" t="s">
        <v>75</v>
      </c>
      <c r="K2" s="10" t="s">
        <v>76</v>
      </c>
      <c r="L2" s="11" t="s">
        <v>74</v>
      </c>
      <c r="M2" s="12" t="s">
        <v>75</v>
      </c>
      <c r="N2" s="13" t="s">
        <v>76</v>
      </c>
      <c r="O2" s="239"/>
    </row>
    <row r="3" spans="1:15" x14ac:dyDescent="0.2">
      <c r="A3" s="14" t="s">
        <v>77</v>
      </c>
      <c r="B3" s="15" t="s">
        <v>78</v>
      </c>
      <c r="C3" s="1" t="s">
        <v>79</v>
      </c>
      <c r="D3" s="16">
        <v>1974320</v>
      </c>
      <c r="E3" s="16">
        <v>1480740</v>
      </c>
      <c r="F3" s="16">
        <f>'Dane - 30 czerwca 2019 r'!Z7</f>
        <v>0</v>
      </c>
      <c r="G3" s="16">
        <f>F3/'Dane - 30 czerwca 2019 r'!$B$3</f>
        <v>0</v>
      </c>
      <c r="H3" s="17">
        <f>G3/E3</f>
        <v>0</v>
      </c>
      <c r="I3" s="16">
        <f>'Dane - 30 czerwca 2019 r'!AK7</f>
        <v>0</v>
      </c>
      <c r="J3" s="16">
        <f>I3/'Dane - 30 czerwca 2019 r'!$B$3</f>
        <v>0</v>
      </c>
      <c r="K3" s="17">
        <f>J3/E3</f>
        <v>0</v>
      </c>
      <c r="L3" s="16">
        <f>'Dane - 30 czerwca 2019 r'!AQ7</f>
        <v>0</v>
      </c>
      <c r="M3" s="16">
        <f>L3/'Dane - 30 czerwca 2019 r'!$B$3</f>
        <v>0</v>
      </c>
      <c r="N3" s="17">
        <f>M3/E3</f>
        <v>0</v>
      </c>
      <c r="O3" s="19">
        <f>'Dane - 30 czerwca 2019 r'!X7</f>
        <v>0</v>
      </c>
    </row>
    <row r="4" spans="1:15" x14ac:dyDescent="0.2">
      <c r="A4" s="20" t="s">
        <v>77</v>
      </c>
      <c r="B4" s="21" t="s">
        <v>80</v>
      </c>
      <c r="C4" s="2" t="s">
        <v>81</v>
      </c>
      <c r="D4" s="22">
        <v>4794000</v>
      </c>
      <c r="E4" s="22">
        <v>3595500</v>
      </c>
      <c r="F4" s="22">
        <f>'Dane - 30 czerwca 2019 r'!Z8</f>
        <v>9122307.9375</v>
      </c>
      <c r="G4" s="22">
        <f>F4/'Dane - 30 czerwca 2019 r'!$B$3</f>
        <v>2145668.1024344349</v>
      </c>
      <c r="H4" s="18">
        <f t="shared" ref="H4:H53" si="0">G4/E4</f>
        <v>0.59676487343469198</v>
      </c>
      <c r="I4" s="22">
        <f>'Dane - 30 czerwca 2019 r'!AK8</f>
        <v>3168826.1999999997</v>
      </c>
      <c r="J4" s="22">
        <f>I4/'Dane - 30 czerwca 2019 r'!$B$3</f>
        <v>745343.10243443481</v>
      </c>
      <c r="K4" s="18">
        <f>J4/E4</f>
        <v>0.20729887426906823</v>
      </c>
      <c r="L4" s="22">
        <f>'Dane - 30 czerwca 2019 r'!AQ8</f>
        <v>104250</v>
      </c>
      <c r="M4" s="22">
        <f>L4/'Dane - 30 czerwca 2019 r'!$B$3</f>
        <v>24520.757379748324</v>
      </c>
      <c r="N4" s="18">
        <f t="shared" ref="N4:N53" si="1">M4/E4</f>
        <v>6.81984630225235E-3</v>
      </c>
      <c r="O4" s="23">
        <f>'Dane - 30 czerwca 2019 r'!X8</f>
        <v>226</v>
      </c>
    </row>
    <row r="5" spans="1:15" x14ac:dyDescent="0.2">
      <c r="A5" s="20" t="s">
        <v>77</v>
      </c>
      <c r="B5" s="21" t="s">
        <v>82</v>
      </c>
      <c r="C5" s="2" t="s">
        <v>83</v>
      </c>
      <c r="D5" s="22">
        <v>2350000</v>
      </c>
      <c r="E5" s="22">
        <v>1762500</v>
      </c>
      <c r="F5" s="22">
        <f>'Dane - 30 czerwca 2019 r'!Z9</f>
        <v>0</v>
      </c>
      <c r="G5" s="22">
        <f>F5/'Dane - 30 czerwca 2019 r'!$B$3</f>
        <v>0</v>
      </c>
      <c r="H5" s="18">
        <f t="shared" si="0"/>
        <v>0</v>
      </c>
      <c r="I5" s="22">
        <f>'Dane - 30 czerwca 2019 r'!AK9</f>
        <v>0</v>
      </c>
      <c r="J5" s="22">
        <f>I5/'Dane - 30 czerwca 2019 r'!$B$3</f>
        <v>0</v>
      </c>
      <c r="K5" s="18">
        <f>J5/E5</f>
        <v>0</v>
      </c>
      <c r="L5" s="22">
        <f>'Dane - 30 czerwca 2019 r'!AQ9</f>
        <v>0</v>
      </c>
      <c r="M5" s="22">
        <f>L5/'Dane - 30 czerwca 2019 r'!$B$3</f>
        <v>0</v>
      </c>
      <c r="N5" s="18">
        <f t="shared" si="1"/>
        <v>0</v>
      </c>
      <c r="O5" s="23">
        <f>'Dane - 30 czerwca 2019 r'!X9</f>
        <v>0</v>
      </c>
    </row>
    <row r="6" spans="1:15" x14ac:dyDescent="0.2">
      <c r="A6" s="43" t="s">
        <v>77</v>
      </c>
      <c r="B6" s="44" t="s">
        <v>84</v>
      </c>
      <c r="C6" s="45" t="s">
        <v>85</v>
      </c>
      <c r="D6" s="46">
        <v>26485602</v>
      </c>
      <c r="E6" s="46">
        <v>19864202</v>
      </c>
      <c r="F6" s="46">
        <f t="shared" ref="F6:M6" si="2">SUM(F7:F9)</f>
        <v>33447821.022500001</v>
      </c>
      <c r="G6" s="46">
        <f t="shared" si="2"/>
        <v>7867298.8409972955</v>
      </c>
      <c r="H6" s="47">
        <f t="shared" si="0"/>
        <v>0.39605410985033757</v>
      </c>
      <c r="I6" s="46">
        <f t="shared" si="2"/>
        <v>23492548.59</v>
      </c>
      <c r="J6" s="46">
        <f t="shared" si="2"/>
        <v>5525708.2417970132</v>
      </c>
      <c r="K6" s="47">
        <f>J6/E6</f>
        <v>0.27817418700217672</v>
      </c>
      <c r="L6" s="46">
        <f t="shared" si="2"/>
        <v>19563865.869999997</v>
      </c>
      <c r="M6" s="46">
        <f t="shared" si="2"/>
        <v>4601638.4499588385</v>
      </c>
      <c r="N6" s="47">
        <f t="shared" si="1"/>
        <v>0.23165483566663481</v>
      </c>
      <c r="O6" s="48">
        <f>SUM(O7:O9)</f>
        <v>13</v>
      </c>
    </row>
    <row r="7" spans="1:15" x14ac:dyDescent="0.2">
      <c r="A7" s="20" t="s">
        <v>77</v>
      </c>
      <c r="B7" s="21" t="s">
        <v>86</v>
      </c>
      <c r="C7" s="2" t="s">
        <v>87</v>
      </c>
      <c r="D7" s="22">
        <v>7050000</v>
      </c>
      <c r="E7" s="22">
        <v>5287500</v>
      </c>
      <c r="F7" s="22">
        <f>'Dane - 30 czerwca 2019 r'!Z11</f>
        <v>19670415.612500001</v>
      </c>
      <c r="G7" s="22">
        <f>F7/'Dane - 30 czerwca 2019 r'!$B$3</f>
        <v>4626700.1323062452</v>
      </c>
      <c r="H7" s="18">
        <f t="shared" si="0"/>
        <v>0.87502602975059007</v>
      </c>
      <c r="I7" s="22">
        <f>'Dane - 30 czerwca 2019 r'!AK11</f>
        <v>20493867.670000002</v>
      </c>
      <c r="J7" s="22">
        <f>I7/'Dane - 30 czerwca 2019 r'!$B$3</f>
        <v>4820385.1981653534</v>
      </c>
      <c r="K7" s="18">
        <f>J7/E7</f>
        <v>0.91165677506673348</v>
      </c>
      <c r="L7" s="22">
        <f>'Dane - 30 czerwca 2019 r'!AQ11</f>
        <v>19562199.969999999</v>
      </c>
      <c r="M7" s="22">
        <f>L7/'Dane - 30 czerwca 2019 r'!$B$3</f>
        <v>4601246.6117840763</v>
      </c>
      <c r="N7" s="18">
        <f t="shared" si="1"/>
        <v>0.87021212516010904</v>
      </c>
      <c r="O7" s="23">
        <f>'Dane - 30 czerwca 2019 r'!X11</f>
        <v>5</v>
      </c>
    </row>
    <row r="8" spans="1:15" x14ac:dyDescent="0.2">
      <c r="A8" s="20" t="s">
        <v>77</v>
      </c>
      <c r="B8" s="21" t="s">
        <v>88</v>
      </c>
      <c r="C8" s="2" t="s">
        <v>85</v>
      </c>
      <c r="D8" s="22">
        <v>15675602</v>
      </c>
      <c r="E8" s="22">
        <v>11756702</v>
      </c>
      <c r="F8" s="22">
        <f>'Dane - 30 czerwca 2019 r'!Z12</f>
        <v>13591415.01</v>
      </c>
      <c r="G8" s="22">
        <f>F8/'Dane - 30 czerwca 2019 r'!$B$3</f>
        <v>3196851.7017523227</v>
      </c>
      <c r="H8" s="18">
        <f t="shared" si="0"/>
        <v>0.27191738820566541</v>
      </c>
      <c r="I8" s="22">
        <f>'Dane - 30 czerwca 2019 r'!AK12</f>
        <v>2997015.02</v>
      </c>
      <c r="J8" s="22">
        <f>I8/'Dane - 30 czerwca 2019 r'!$B$3</f>
        <v>704931.20545689762</v>
      </c>
      <c r="K8" s="18">
        <f t="shared" ref="K8:K53" si="3">J8/E8</f>
        <v>5.9959945013227149E-2</v>
      </c>
      <c r="L8" s="22">
        <f>'Dane - 30 czerwca 2019 r'!AQ12</f>
        <v>0</v>
      </c>
      <c r="M8" s="22">
        <f>L8/'Dane - 30 czerwca 2019 r'!$B$3</f>
        <v>0</v>
      </c>
      <c r="N8" s="18">
        <f t="shared" si="1"/>
        <v>0</v>
      </c>
      <c r="O8" s="23">
        <f>'Dane - 30 czerwca 2019 r'!X12</f>
        <v>4</v>
      </c>
    </row>
    <row r="9" spans="1:15" ht="21" x14ac:dyDescent="0.2">
      <c r="A9" s="20" t="s">
        <v>77</v>
      </c>
      <c r="B9" s="21" t="s">
        <v>89</v>
      </c>
      <c r="C9" s="2" t="s">
        <v>90</v>
      </c>
      <c r="D9" s="22">
        <v>3760000</v>
      </c>
      <c r="E9" s="22">
        <v>2820000</v>
      </c>
      <c r="F9" s="22">
        <f>'Dane - 30 czerwca 2019 r'!Z13</f>
        <v>185990.39999999999</v>
      </c>
      <c r="G9" s="22">
        <f>F9/'Dane - 30 czerwca 2019 r'!$B$3</f>
        <v>43747.006938727507</v>
      </c>
      <c r="H9" s="18">
        <f t="shared" si="0"/>
        <v>1.5513123027917556E-2</v>
      </c>
      <c r="I9" s="22">
        <f>'Dane - 30 czerwca 2019 r'!AK13</f>
        <v>1665.9</v>
      </c>
      <c r="J9" s="22">
        <f>I9/'Dane - 30 czerwca 2019 r'!$B$3</f>
        <v>391.83817476184879</v>
      </c>
      <c r="K9" s="18">
        <f t="shared" si="3"/>
        <v>1.3894970736235773E-4</v>
      </c>
      <c r="L9" s="22">
        <f>'Dane - 30 czerwca 2019 r'!AQ13</f>
        <v>1665.9</v>
      </c>
      <c r="M9" s="22">
        <f>L9/'Dane - 30 czerwca 2019 r'!$B$3</f>
        <v>391.83817476184879</v>
      </c>
      <c r="N9" s="18">
        <f t="shared" si="1"/>
        <v>1.3894970736235773E-4</v>
      </c>
      <c r="O9" s="23">
        <f>'Dane - 30 czerwca 2019 r'!X13</f>
        <v>4</v>
      </c>
    </row>
    <row r="10" spans="1:15" x14ac:dyDescent="0.2">
      <c r="A10" s="20" t="s">
        <v>77</v>
      </c>
      <c r="B10" s="21" t="s">
        <v>91</v>
      </c>
      <c r="C10" s="2" t="s">
        <v>92</v>
      </c>
      <c r="D10" s="22">
        <v>7520000</v>
      </c>
      <c r="E10" s="22">
        <v>5640000</v>
      </c>
      <c r="F10" s="22">
        <f>'Dane - 30 czerwca 2019 r'!Z14</f>
        <v>12101153.34</v>
      </c>
      <c r="G10" s="22">
        <f>F10/'Dane - 30 czerwca 2019 r'!$B$3</f>
        <v>2846325.612136893</v>
      </c>
      <c r="H10" s="18">
        <f t="shared" si="0"/>
        <v>0.50466766172639943</v>
      </c>
      <c r="I10" s="22">
        <f>'Dane - 30 czerwca 2019 r'!AK14</f>
        <v>9976694.4199999999</v>
      </c>
      <c r="J10" s="22">
        <f>I10/'Dane - 30 czerwca 2019 r'!$B$3</f>
        <v>2346629.2884864165</v>
      </c>
      <c r="K10" s="18">
        <f t="shared" si="3"/>
        <v>0.4160690227812795</v>
      </c>
      <c r="L10" s="22">
        <f>'Dane - 30 czerwca 2019 r'!AQ14</f>
        <v>9367759.8300000001</v>
      </c>
      <c r="M10" s="22">
        <f>L10/'Dane - 30 czerwca 2019 r'!$B$3</f>
        <v>2203401.1125485124</v>
      </c>
      <c r="N10" s="18">
        <f t="shared" si="1"/>
        <v>0.39067395612562278</v>
      </c>
      <c r="O10" s="23">
        <f>'Dane - 30 czerwca 2019 r'!X14</f>
        <v>8</v>
      </c>
    </row>
    <row r="11" spans="1:15" x14ac:dyDescent="0.2">
      <c r="A11" s="20" t="s">
        <v>77</v>
      </c>
      <c r="B11" s="21" t="s">
        <v>93</v>
      </c>
      <c r="C11" s="2" t="s">
        <v>94</v>
      </c>
      <c r="D11" s="22">
        <v>14700474</v>
      </c>
      <c r="E11" s="22">
        <v>7350237</v>
      </c>
      <c r="F11" s="22">
        <f>'Dane - 30 czerwca 2019 r'!Z15</f>
        <v>27490381</v>
      </c>
      <c r="G11" s="22">
        <f>F11/'Dane - 30 czerwca 2019 r'!$B$3</f>
        <v>6466042.8084205575</v>
      </c>
      <c r="H11" s="18">
        <f t="shared" si="0"/>
        <v>0.87970534942214207</v>
      </c>
      <c r="I11" s="22">
        <f>'Dane - 30 czerwca 2019 r'!AK15</f>
        <v>26835697.870000001</v>
      </c>
      <c r="J11" s="22">
        <f>I11/'Dane - 30 czerwca 2019 r'!$B$3</f>
        <v>6312054.0679760082</v>
      </c>
      <c r="K11" s="18">
        <f t="shared" si="3"/>
        <v>0.85875517591827422</v>
      </c>
      <c r="L11" s="22">
        <f>'Dane - 30 czerwca 2019 r'!AQ15</f>
        <v>26835697.870000001</v>
      </c>
      <c r="M11" s="22">
        <f>L11/'Dane - 30 czerwca 2019 r'!$B$3</f>
        <v>6312054.0679760082</v>
      </c>
      <c r="N11" s="18">
        <f t="shared" si="1"/>
        <v>0.85875517591827422</v>
      </c>
      <c r="O11" s="23">
        <f>'Dane - 30 czerwca 2019 r'!X15</f>
        <v>154</v>
      </c>
    </row>
    <row r="12" spans="1:15" x14ac:dyDescent="0.2">
      <c r="A12" s="20" t="s">
        <v>77</v>
      </c>
      <c r="B12" s="21" t="s">
        <v>95</v>
      </c>
      <c r="C12" s="2" t="s">
        <v>96</v>
      </c>
      <c r="D12" s="22">
        <v>940000</v>
      </c>
      <c r="E12" s="22">
        <v>705000</v>
      </c>
      <c r="F12" s="22">
        <f>'Dane - 30 czerwca 2019 r'!Z16</f>
        <v>225000</v>
      </c>
      <c r="G12" s="22">
        <f>F12/'Dane - 30 czerwca 2019 r'!$B$3</f>
        <v>52922.49794190286</v>
      </c>
      <c r="H12" s="18">
        <f t="shared" si="0"/>
        <v>7.5067372967238102E-2</v>
      </c>
      <c r="I12" s="22">
        <f>'Dane - 30 czerwca 2019 r'!AK16</f>
        <v>0</v>
      </c>
      <c r="J12" s="22">
        <f>I12/'Dane - 30 czerwca 2019 r'!$B$3</f>
        <v>0</v>
      </c>
      <c r="K12" s="18">
        <f t="shared" si="3"/>
        <v>0</v>
      </c>
      <c r="L12" s="22">
        <f>'Dane - 30 czerwca 2019 r'!AQ16</f>
        <v>0</v>
      </c>
      <c r="M12" s="22">
        <f>L12/'Dane - 30 czerwca 2019 r'!$B$3</f>
        <v>0</v>
      </c>
      <c r="N12" s="18">
        <f t="shared" si="1"/>
        <v>0</v>
      </c>
      <c r="O12" s="23">
        <f>'Dane - 30 czerwca 2019 r'!X16</f>
        <v>1</v>
      </c>
    </row>
    <row r="13" spans="1:15" x14ac:dyDescent="0.2">
      <c r="A13" s="20" t="s">
        <v>77</v>
      </c>
      <c r="B13" s="21" t="s">
        <v>97</v>
      </c>
      <c r="C13" s="2" t="s">
        <v>98</v>
      </c>
      <c r="D13" s="22">
        <v>20738008</v>
      </c>
      <c r="E13" s="22">
        <v>15553506</v>
      </c>
      <c r="F13" s="22">
        <f>'Dane - 30 czerwca 2019 r'!Z17</f>
        <v>13276398.755000001</v>
      </c>
      <c r="G13" s="22">
        <f>F13/'Dane - 30 czerwca 2019 r'!$B$3</f>
        <v>3122756.3812771966</v>
      </c>
      <c r="H13" s="18">
        <f t="shared" si="0"/>
        <v>0.2007750780613192</v>
      </c>
      <c r="I13" s="22">
        <f>'Dane - 30 czerwca 2019 r'!AK17</f>
        <v>9554120.9100000001</v>
      </c>
      <c r="J13" s="22">
        <f>I13/'Dane - 30 czerwca 2019 r'!$B$3</f>
        <v>2247235.3075385159</v>
      </c>
      <c r="K13" s="18">
        <f t="shared" si="3"/>
        <v>0.14448416373379197</v>
      </c>
      <c r="L13" s="22">
        <f>'Dane - 30 czerwca 2019 r'!AQ17</f>
        <v>5358552.28</v>
      </c>
      <c r="M13" s="22">
        <f>L13/'Dane - 30 czerwca 2019 r'!$B$3</f>
        <v>1260390.9867105728</v>
      </c>
      <c r="N13" s="18">
        <f t="shared" si="1"/>
        <v>8.1035811907011368E-2</v>
      </c>
      <c r="O13" s="23">
        <f>'Dane - 30 czerwca 2019 r'!X17</f>
        <v>87</v>
      </c>
    </row>
    <row r="14" spans="1:15" x14ac:dyDescent="0.2">
      <c r="A14" s="20" t="s">
        <v>77</v>
      </c>
      <c r="B14" s="21" t="s">
        <v>99</v>
      </c>
      <c r="C14" s="2" t="s">
        <v>100</v>
      </c>
      <c r="D14" s="22">
        <v>8397338</v>
      </c>
      <c r="E14" s="22">
        <v>6298003</v>
      </c>
      <c r="F14" s="22">
        <f>'Dane - 30 czerwca 2019 r'!Z18</f>
        <v>13126499.82</v>
      </c>
      <c r="G14" s="22">
        <f>F14/'Dane - 30 czerwca 2019 r'!$B$3</f>
        <v>3087498.4875926143</v>
      </c>
      <c r="H14" s="18">
        <f t="shared" si="0"/>
        <v>0.49023452157654007</v>
      </c>
      <c r="I14" s="22">
        <f>'Dane - 30 czerwca 2019 r'!AK18</f>
        <v>7524796.2599999998</v>
      </c>
      <c r="J14" s="22">
        <f>I14/'Dane - 30 czerwca 2019 r'!$B$3</f>
        <v>1769915.6203692814</v>
      </c>
      <c r="K14" s="18">
        <f t="shared" si="3"/>
        <v>0.28102806879724912</v>
      </c>
      <c r="L14" s="22">
        <f>'Dane - 30 czerwca 2019 r'!AQ18</f>
        <v>2822727.16</v>
      </c>
      <c r="M14" s="22">
        <f>L14/'Dane - 30 czerwca 2019 r'!$B$3</f>
        <v>663936.76584734803</v>
      </c>
      <c r="N14" s="18">
        <f t="shared" si="1"/>
        <v>0.10542020476131053</v>
      </c>
      <c r="O14" s="23">
        <f>'Dane - 30 czerwca 2019 r'!X18</f>
        <v>190</v>
      </c>
    </row>
    <row r="15" spans="1:15" x14ac:dyDescent="0.2">
      <c r="A15" s="20" t="s">
        <v>77</v>
      </c>
      <c r="B15" s="21" t="s">
        <v>101</v>
      </c>
      <c r="C15" s="2" t="s">
        <v>102</v>
      </c>
      <c r="D15" s="22">
        <v>33315810</v>
      </c>
      <c r="E15" s="22">
        <v>16657905</v>
      </c>
      <c r="F15" s="22">
        <f>'Dane - 30 czerwca 2019 r'!Z19</f>
        <v>63339750</v>
      </c>
      <c r="G15" s="22">
        <f>F15/'Dane - 30 czerwca 2019 r'!$B$3</f>
        <v>14898212.395625073</v>
      </c>
      <c r="H15" s="18">
        <f t="shared" si="0"/>
        <v>0.89436291031945936</v>
      </c>
      <c r="I15" s="22">
        <f>'Dane - 30 czerwca 2019 r'!AK19</f>
        <v>63274500</v>
      </c>
      <c r="J15" s="22">
        <f>I15/'Dane - 30 czerwca 2019 r'!$B$3</f>
        <v>14882864.871221922</v>
      </c>
      <c r="K15" s="18">
        <f t="shared" si="3"/>
        <v>0.89344157450903472</v>
      </c>
      <c r="L15" s="22">
        <f>'Dane - 30 czerwca 2019 r'!AQ19</f>
        <v>63274500</v>
      </c>
      <c r="M15" s="22">
        <f>L15/'Dane - 30 czerwca 2019 r'!$B$3</f>
        <v>14882864.871221922</v>
      </c>
      <c r="N15" s="18">
        <f t="shared" si="1"/>
        <v>0.89344157450903472</v>
      </c>
      <c r="O15" s="23">
        <f>'Dane - 30 czerwca 2019 r'!X19</f>
        <v>2084</v>
      </c>
    </row>
    <row r="16" spans="1:15" ht="21" x14ac:dyDescent="0.2">
      <c r="A16" s="20" t="s">
        <v>77</v>
      </c>
      <c r="B16" s="21" t="s">
        <v>103</v>
      </c>
      <c r="C16" s="2" t="s">
        <v>104</v>
      </c>
      <c r="D16" s="22">
        <v>24180000</v>
      </c>
      <c r="E16" s="22">
        <v>18135000</v>
      </c>
      <c r="F16" s="22">
        <f>'Dane - 30 czerwca 2019 r'!Z20</f>
        <v>25420726.9925</v>
      </c>
      <c r="G16" s="22">
        <f>F16/'Dane - 30 czerwca 2019 r'!$B$3</f>
        <v>5979237.2086322475</v>
      </c>
      <c r="H16" s="18">
        <f t="shared" si="0"/>
        <v>0.32970704210820223</v>
      </c>
      <c r="I16" s="22">
        <f>'Dane - 30 czerwca 2019 r'!AK20</f>
        <v>19640343.199999999</v>
      </c>
      <c r="J16" s="22">
        <f>I16/'Dane - 30 czerwca 2019 r'!$B$3</f>
        <v>4619626.7670234032</v>
      </c>
      <c r="K16" s="18">
        <f t="shared" si="3"/>
        <v>0.25473541588218379</v>
      </c>
      <c r="L16" s="22">
        <f>'Dane - 30 czerwca 2019 r'!AQ20</f>
        <v>3106032.41</v>
      </c>
      <c r="M16" s="22">
        <f>L16/'Dane - 30 czerwca 2019 r'!$B$3</f>
        <v>730573.30589203816</v>
      </c>
      <c r="N16" s="18">
        <f t="shared" si="1"/>
        <v>4.0285266385003481E-2</v>
      </c>
      <c r="O16" s="23">
        <f>'Dane - 30 czerwca 2019 r'!X20</f>
        <v>159</v>
      </c>
    </row>
    <row r="17" spans="1:15" x14ac:dyDescent="0.2">
      <c r="A17" s="20" t="s">
        <v>77</v>
      </c>
      <c r="B17" s="21" t="s">
        <v>105</v>
      </c>
      <c r="C17" s="2" t="s">
        <v>106</v>
      </c>
      <c r="D17" s="22">
        <v>69750000</v>
      </c>
      <c r="E17" s="22">
        <v>52312500</v>
      </c>
      <c r="F17" s="22">
        <f>'Dane - 30 czerwca 2019 r'!Z21</f>
        <v>141737411.8475</v>
      </c>
      <c r="G17" s="22">
        <f>F17/'Dane - 30 czerwca 2019 r'!$B$3</f>
        <v>33338212.830177583</v>
      </c>
      <c r="H17" s="18">
        <f t="shared" si="0"/>
        <v>0.63728961204640544</v>
      </c>
      <c r="I17" s="22">
        <f>'Dane - 30 czerwca 2019 r'!AK21</f>
        <v>63956.1</v>
      </c>
      <c r="J17" s="22">
        <f>I17/'Dane - 30 czerwca 2019 r'!$B$3</f>
        <v>15043.184758320593</v>
      </c>
      <c r="K17" s="18">
        <f t="shared" si="3"/>
        <v>2.8756386634782493E-4</v>
      </c>
      <c r="L17" s="22">
        <f>'Dane - 30 czerwca 2019 r'!AQ21</f>
        <v>63956.1</v>
      </c>
      <c r="M17" s="22">
        <f>L17/'Dane - 30 czerwca 2019 r'!$B$3</f>
        <v>15043.184758320593</v>
      </c>
      <c r="N17" s="18">
        <f t="shared" si="1"/>
        <v>2.8756386634782493E-4</v>
      </c>
      <c r="O17" s="23">
        <f>'Dane - 30 czerwca 2019 r'!X21</f>
        <v>2</v>
      </c>
    </row>
    <row r="18" spans="1:15" x14ac:dyDescent="0.2">
      <c r="A18" s="20" t="s">
        <v>77</v>
      </c>
      <c r="B18" s="21" t="s">
        <v>107</v>
      </c>
      <c r="C18" s="2" t="s">
        <v>108</v>
      </c>
      <c r="D18" s="22">
        <v>7206667</v>
      </c>
      <c r="E18" s="22">
        <v>5405000</v>
      </c>
      <c r="F18" s="22">
        <f>'Dane - 30 czerwca 2019 r'!Z22</f>
        <v>5734369.9499999993</v>
      </c>
      <c r="G18" s="22">
        <f>F18/'Dane - 30 czerwca 2019 r'!$B$3</f>
        <v>1348787.4750088202</v>
      </c>
      <c r="H18" s="18">
        <f t="shared" si="0"/>
        <v>0.24954439870653472</v>
      </c>
      <c r="I18" s="22">
        <f>'Dane - 30 czerwca 2019 r'!AK22</f>
        <v>1644258</v>
      </c>
      <c r="J18" s="22">
        <f>I18/'Dane - 30 czerwca 2019 r'!$B$3</f>
        <v>386747.73609314358</v>
      </c>
      <c r="K18" s="18">
        <f t="shared" si="3"/>
        <v>7.155369770455941E-2</v>
      </c>
      <c r="L18" s="22">
        <f>'Dane - 30 czerwca 2019 r'!AQ22</f>
        <v>0</v>
      </c>
      <c r="M18" s="22">
        <f>L18/'Dane - 30 czerwca 2019 r'!$B$3</f>
        <v>0</v>
      </c>
      <c r="N18" s="18">
        <f t="shared" si="1"/>
        <v>0</v>
      </c>
      <c r="O18" s="23">
        <f>'Dane - 30 czerwca 2019 r'!X22</f>
        <v>2</v>
      </c>
    </row>
    <row r="19" spans="1:15" x14ac:dyDescent="0.2">
      <c r="A19" s="20" t="s">
        <v>77</v>
      </c>
      <c r="B19" s="21" t="s">
        <v>109</v>
      </c>
      <c r="C19" s="2" t="s">
        <v>110</v>
      </c>
      <c r="D19" s="22">
        <v>1880000</v>
      </c>
      <c r="E19" s="22">
        <v>940000</v>
      </c>
      <c r="F19" s="22">
        <f>'Dane - 30 czerwca 2019 r'!Z23</f>
        <v>0</v>
      </c>
      <c r="G19" s="22">
        <f>F19/'Dane - 30 czerwca 2019 r'!$B$3</f>
        <v>0</v>
      </c>
      <c r="H19" s="18">
        <f t="shared" si="0"/>
        <v>0</v>
      </c>
      <c r="I19" s="22">
        <f>'Dane - 30 czerwca 2019 r'!AK23</f>
        <v>0</v>
      </c>
      <c r="J19" s="22">
        <f>I19/'Dane - 30 czerwca 2019 r'!$B$3</f>
        <v>0</v>
      </c>
      <c r="K19" s="18">
        <f t="shared" si="3"/>
        <v>0</v>
      </c>
      <c r="L19" s="22">
        <f>'Dane - 30 czerwca 2019 r'!AQ23</f>
        <v>0</v>
      </c>
      <c r="M19" s="22">
        <f>L19/'Dane - 30 czerwca 2019 r'!$B$3</f>
        <v>0</v>
      </c>
      <c r="N19" s="18">
        <f t="shared" si="1"/>
        <v>0</v>
      </c>
      <c r="O19" s="23">
        <f>'Dane - 30 czerwca 2019 r'!X23</f>
        <v>0</v>
      </c>
    </row>
    <row r="20" spans="1:15" x14ac:dyDescent="0.2">
      <c r="A20" s="20" t="s">
        <v>77</v>
      </c>
      <c r="B20" s="21" t="s">
        <v>111</v>
      </c>
      <c r="C20" s="2" t="s">
        <v>112</v>
      </c>
      <c r="D20" s="22">
        <v>2350000</v>
      </c>
      <c r="E20" s="22">
        <v>1762500</v>
      </c>
      <c r="F20" s="22">
        <f>'Dane - 30 czerwca 2019 r'!Z24</f>
        <v>0</v>
      </c>
      <c r="G20" s="22">
        <f>F20/'Dane - 30 czerwca 2019 r'!$B$3</f>
        <v>0</v>
      </c>
      <c r="H20" s="18">
        <f t="shared" si="0"/>
        <v>0</v>
      </c>
      <c r="I20" s="22">
        <f>'Dane - 30 czerwca 2019 r'!AK24</f>
        <v>0</v>
      </c>
      <c r="J20" s="22">
        <f>I20/'Dane - 30 czerwca 2019 r'!$B$3</f>
        <v>0</v>
      </c>
      <c r="K20" s="18">
        <f t="shared" si="3"/>
        <v>0</v>
      </c>
      <c r="L20" s="22">
        <f>'Dane - 30 czerwca 2019 r'!AQ24</f>
        <v>0</v>
      </c>
      <c r="M20" s="22">
        <f>L20/'Dane - 30 czerwca 2019 r'!$B$3</f>
        <v>0</v>
      </c>
      <c r="N20" s="18">
        <f t="shared" si="1"/>
        <v>0</v>
      </c>
      <c r="O20" s="23">
        <f>'Dane - 30 czerwca 2019 r'!X24</f>
        <v>0</v>
      </c>
    </row>
    <row r="21" spans="1:15" ht="12" thickBot="1" x14ac:dyDescent="0.25">
      <c r="A21" s="24" t="s">
        <v>77</v>
      </c>
      <c r="B21" s="25" t="s">
        <v>113</v>
      </c>
      <c r="C21" s="3" t="s">
        <v>114</v>
      </c>
      <c r="D21" s="26">
        <v>1504000</v>
      </c>
      <c r="E21" s="26">
        <v>1128000</v>
      </c>
      <c r="F21" s="22">
        <f>'Dane - 30 czerwca 2019 r'!Z25</f>
        <v>789062.21249999991</v>
      </c>
      <c r="G21" s="22">
        <f>F21/'Dane - 30 czerwca 2019 r'!$B$3</f>
        <v>185596.19252028695</v>
      </c>
      <c r="H21" s="27">
        <f t="shared" si="0"/>
        <v>0.16453563166692106</v>
      </c>
      <c r="I21" s="22">
        <f>'Dane - 30 czerwca 2019 r'!AK25</f>
        <v>759062.21</v>
      </c>
      <c r="J21" s="22">
        <f>I21/'Dane - 30 czerwca 2019 r'!$B$3</f>
        <v>178539.85887333882</v>
      </c>
      <c r="K21" s="27">
        <f t="shared" si="3"/>
        <v>0.15828001673168335</v>
      </c>
      <c r="L21" s="22">
        <f>'Dane - 30 czerwca 2019 r'!AQ25</f>
        <v>0</v>
      </c>
      <c r="M21" s="22">
        <f>L21/'Dane - 30 czerwca 2019 r'!$B$3</f>
        <v>0</v>
      </c>
      <c r="N21" s="27">
        <f t="shared" si="1"/>
        <v>0</v>
      </c>
      <c r="O21" s="23">
        <f>'Dane - 30 czerwca 2019 r'!X25</f>
        <v>2</v>
      </c>
    </row>
    <row r="22" spans="1:15" ht="32.25" thickBot="1" x14ac:dyDescent="0.25">
      <c r="A22" s="240" t="s">
        <v>77</v>
      </c>
      <c r="B22" s="240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345810882.87749994</v>
      </c>
      <c r="G22" s="50">
        <f t="shared" si="4"/>
        <v>81338558.832764909</v>
      </c>
      <c r="H22" s="51">
        <f>G22/E22</f>
        <v>0.51288388103047766</v>
      </c>
      <c r="I22" s="50">
        <f t="shared" si="4"/>
        <v>165934803.75999999</v>
      </c>
      <c r="J22" s="50">
        <f t="shared" si="4"/>
        <v>39029708.046571799</v>
      </c>
      <c r="K22" s="51">
        <f t="shared" si="3"/>
        <v>0.24610355071042453</v>
      </c>
      <c r="L22" s="50">
        <f t="shared" si="4"/>
        <v>130497341.51999998</v>
      </c>
      <c r="M22" s="50">
        <f t="shared" si="4"/>
        <v>30694423.502293307</v>
      </c>
      <c r="N22" s="51">
        <f t="shared" si="1"/>
        <v>0.19354504527449057</v>
      </c>
      <c r="O22" s="52">
        <f t="shared" si="4"/>
        <v>2928</v>
      </c>
    </row>
    <row r="23" spans="1:15" x14ac:dyDescent="0.2">
      <c r="A23" s="29" t="s">
        <v>115</v>
      </c>
      <c r="B23" s="30" t="s">
        <v>116</v>
      </c>
      <c r="C23" s="4" t="s">
        <v>117</v>
      </c>
      <c r="D23" s="31">
        <v>20064000</v>
      </c>
      <c r="E23" s="31">
        <v>15048000</v>
      </c>
      <c r="F23" s="31">
        <f>'Dane - 30 czerwca 2019 r'!Z27</f>
        <v>4433587.335</v>
      </c>
      <c r="G23" s="31">
        <f>F23/'Dane - 30 czerwca 2019 r'!$B$3</f>
        <v>1042828.9627190403</v>
      </c>
      <c r="H23" s="32">
        <f t="shared" si="0"/>
        <v>6.9300170302966535E-2</v>
      </c>
      <c r="I23" s="31">
        <f>'Dane - 30 czerwca 2019 r'!AK27</f>
        <v>1556829.96</v>
      </c>
      <c r="J23" s="31">
        <f>I23/'Dane - 30 czerwca 2019 r'!$B$3</f>
        <v>366183.69046218978</v>
      </c>
      <c r="K23" s="32">
        <f t="shared" si="3"/>
        <v>2.4334376027524574E-2</v>
      </c>
      <c r="L23" s="31">
        <f>'Dane - 30 czerwca 2019 r'!AQ27</f>
        <v>0</v>
      </c>
      <c r="M23" s="31">
        <f>L23/'Dane - 30 czerwca 2019 r'!$B$3</f>
        <v>0</v>
      </c>
      <c r="N23" s="32">
        <f t="shared" si="1"/>
        <v>0</v>
      </c>
      <c r="O23" s="33">
        <f>'Dane - 30 czerwca 2019 r'!X27</f>
        <v>1</v>
      </c>
    </row>
    <row r="24" spans="1:15" x14ac:dyDescent="0.2">
      <c r="A24" s="20" t="s">
        <v>115</v>
      </c>
      <c r="B24" s="21" t="s">
        <v>118</v>
      </c>
      <c r="C24" s="2" t="s">
        <v>119</v>
      </c>
      <c r="D24" s="22">
        <v>4000000</v>
      </c>
      <c r="E24" s="22">
        <v>3000000</v>
      </c>
      <c r="F24" s="31">
        <f>'Dane - 30 czerwca 2019 r'!Z28</f>
        <v>227061.75</v>
      </c>
      <c r="G24" s="31">
        <f>F24/'Dane - 30 czerwca 2019 r'!$B$3</f>
        <v>53407.44443137716</v>
      </c>
      <c r="H24" s="18">
        <f t="shared" si="0"/>
        <v>1.7802481477125719E-2</v>
      </c>
      <c r="I24" s="31">
        <f>'Dane - 30 czerwca 2019 r'!AK28</f>
        <v>0</v>
      </c>
      <c r="J24" s="31">
        <f>I24/'Dane - 30 czerwca 2019 r'!$B$3</f>
        <v>0</v>
      </c>
      <c r="K24" s="18">
        <f t="shared" si="3"/>
        <v>0</v>
      </c>
      <c r="L24" s="31">
        <f>'Dane - 30 czerwca 2019 r'!AQ28</f>
        <v>0</v>
      </c>
      <c r="M24" s="31">
        <f>L24/'Dane - 30 czerwca 2019 r'!$B$3</f>
        <v>0</v>
      </c>
      <c r="N24" s="18">
        <f t="shared" si="1"/>
        <v>0</v>
      </c>
      <c r="O24" s="33">
        <f>'Dane - 30 czerwca 2019 r'!X28</f>
        <v>4</v>
      </c>
    </row>
    <row r="25" spans="1:15" x14ac:dyDescent="0.2">
      <c r="A25" s="43" t="s">
        <v>115</v>
      </c>
      <c r="B25" s="44" t="s">
        <v>120</v>
      </c>
      <c r="C25" s="45" t="s">
        <v>121</v>
      </c>
      <c r="D25" s="46">
        <v>127377659</v>
      </c>
      <c r="E25" s="46">
        <v>95533244</v>
      </c>
      <c r="F25" s="46">
        <f>SUM(F26:F28)</f>
        <v>183475025.60749999</v>
      </c>
      <c r="G25" s="46">
        <f t="shared" ref="G25:O25" si="5">SUM(G26:G28)</f>
        <v>43155362.95601552</v>
      </c>
      <c r="H25" s="47">
        <f t="shared" si="0"/>
        <v>0.4517313675228648</v>
      </c>
      <c r="I25" s="46">
        <f t="shared" si="5"/>
        <v>73359891.340000004</v>
      </c>
      <c r="J25" s="46">
        <f t="shared" si="5"/>
        <v>17255060.882041633</v>
      </c>
      <c r="K25" s="47">
        <f t="shared" si="3"/>
        <v>0.18061839166731983</v>
      </c>
      <c r="L25" s="46">
        <f t="shared" si="5"/>
        <v>28296516.719999999</v>
      </c>
      <c r="M25" s="46">
        <f t="shared" si="5"/>
        <v>6655654.8794543091</v>
      </c>
      <c r="N25" s="47">
        <f t="shared" si="1"/>
        <v>6.9668469328376503E-2</v>
      </c>
      <c r="O25" s="48">
        <f t="shared" si="5"/>
        <v>314</v>
      </c>
    </row>
    <row r="26" spans="1:15" x14ac:dyDescent="0.2">
      <c r="A26" s="20" t="s">
        <v>115</v>
      </c>
      <c r="B26" s="21" t="s">
        <v>122</v>
      </c>
      <c r="C26" s="2" t="s">
        <v>123</v>
      </c>
      <c r="D26" s="22">
        <v>77441659</v>
      </c>
      <c r="E26" s="22">
        <v>58081244</v>
      </c>
      <c r="F26" s="22">
        <f>'Dane - 30 czerwca 2019 r'!Z30</f>
        <v>127070259.74249999</v>
      </c>
      <c r="G26" s="22">
        <f>F26/'Dane - 30 czerwca 2019 r'!$B$3</f>
        <v>29888335.820886742</v>
      </c>
      <c r="H26" s="18">
        <f t="shared" si="0"/>
        <v>0.51459531102479039</v>
      </c>
      <c r="I26" s="22">
        <f>'Dane - 30 czerwca 2019 r'!AK30</f>
        <v>60064111.850000001</v>
      </c>
      <c r="J26" s="22">
        <f>I26/'Dane - 30 czerwca 2019 r'!$B$3</f>
        <v>14127745.936728213</v>
      </c>
      <c r="K26" s="18">
        <f t="shared" si="3"/>
        <v>0.24324110442138969</v>
      </c>
      <c r="L26" s="22">
        <f>'Dane - 30 czerwca 2019 r'!AQ30</f>
        <v>27761854.43</v>
      </c>
      <c r="M26" s="22">
        <f>L26/'Dane - 30 czerwca 2019 r'!$B$3</f>
        <v>6529896.3730448075</v>
      </c>
      <c r="N26" s="18">
        <f t="shared" si="1"/>
        <v>0.11242693722339707</v>
      </c>
      <c r="O26" s="23">
        <f>'Dane - 30 czerwca 2019 r'!X30</f>
        <v>253</v>
      </c>
    </row>
    <row r="27" spans="1:15" x14ac:dyDescent="0.2">
      <c r="A27" s="20" t="s">
        <v>115</v>
      </c>
      <c r="B27" s="21" t="s">
        <v>124</v>
      </c>
      <c r="C27" s="2" t="s">
        <v>125</v>
      </c>
      <c r="D27" s="22">
        <v>24462000</v>
      </c>
      <c r="E27" s="22">
        <v>18346500</v>
      </c>
      <c r="F27" s="22">
        <f>'Dane - 30 czerwca 2019 r'!Z31</f>
        <v>6266097.5700000003</v>
      </c>
      <c r="G27" s="22">
        <f>F27/'Dane - 30 czerwca 2019 r'!$B$3</f>
        <v>1473855.7144537224</v>
      </c>
      <c r="H27" s="18">
        <f t="shared" si="0"/>
        <v>8.0334435148596312E-2</v>
      </c>
      <c r="I27" s="22">
        <f>'Dane - 30 czerwca 2019 r'!AK31</f>
        <v>1948737.04</v>
      </c>
      <c r="J27" s="22">
        <f>I27/'Dane - 30 czerwca 2019 r'!$B$3</f>
        <v>458364.58661648829</v>
      </c>
      <c r="K27" s="18">
        <f t="shared" si="3"/>
        <v>2.498376184103171E-2</v>
      </c>
      <c r="L27" s="22">
        <f>'Dane - 30 czerwca 2019 r'!AQ31</f>
        <v>164112.79999999999</v>
      </c>
      <c r="M27" s="22">
        <f>L27/'Dane - 30 czerwca 2019 r'!$B$3</f>
        <v>38601.152534399618</v>
      </c>
      <c r="N27" s="18">
        <f t="shared" si="1"/>
        <v>2.1040063518600071E-3</v>
      </c>
      <c r="O27" s="23">
        <f>'Dane - 30 czerwca 2019 r'!X31</f>
        <v>29</v>
      </c>
    </row>
    <row r="28" spans="1:15" x14ac:dyDescent="0.2">
      <c r="A28" s="20" t="s">
        <v>115</v>
      </c>
      <c r="B28" s="21" t="s">
        <v>126</v>
      </c>
      <c r="C28" s="2" t="s">
        <v>127</v>
      </c>
      <c r="D28" s="22">
        <v>25474000</v>
      </c>
      <c r="E28" s="22">
        <v>19105500</v>
      </c>
      <c r="F28" s="22">
        <f>'Dane - 30 czerwca 2019 r'!Z32</f>
        <v>50138668.294999994</v>
      </c>
      <c r="G28" s="22">
        <f>F28/'Dane - 30 czerwca 2019 r'!$B$3</f>
        <v>11793171.420675054</v>
      </c>
      <c r="H28" s="18">
        <f t="shared" si="0"/>
        <v>0.61726578318678149</v>
      </c>
      <c r="I28" s="22">
        <f>'Dane - 30 czerwca 2019 r'!AK32</f>
        <v>11347042.449999999</v>
      </c>
      <c r="J28" s="22">
        <f>I28/'Dane - 30 czerwca 2019 r'!$B$3</f>
        <v>2668950.3586969301</v>
      </c>
      <c r="K28" s="18">
        <f t="shared" si="3"/>
        <v>0.13969539445169873</v>
      </c>
      <c r="L28" s="22">
        <f>'Dane - 30 czerwca 2019 r'!AQ32</f>
        <v>370549.49</v>
      </c>
      <c r="M28" s="22">
        <f>L28/'Dane - 30 czerwca 2019 r'!$B$3</f>
        <v>87157.353875102897</v>
      </c>
      <c r="N28" s="18">
        <f t="shared" si="1"/>
        <v>4.561898609044668E-3</v>
      </c>
      <c r="O28" s="23">
        <f>'Dane - 30 czerwca 2019 r'!X32</f>
        <v>32</v>
      </c>
    </row>
    <row r="29" spans="1:15" x14ac:dyDescent="0.2">
      <c r="A29" s="20" t="s">
        <v>115</v>
      </c>
      <c r="B29" s="21" t="s">
        <v>128</v>
      </c>
      <c r="C29" s="2" t="s">
        <v>129</v>
      </c>
      <c r="D29" s="22">
        <v>0</v>
      </c>
      <c r="E29" s="22">
        <v>0</v>
      </c>
      <c r="F29" s="22">
        <f>'Dane - 30 czerwca 2019 r'!Z33</f>
        <v>0</v>
      </c>
      <c r="G29" s="22">
        <f>F29/'Dane - 30 czerwca 2019 r'!$B$3</f>
        <v>0</v>
      </c>
      <c r="H29" s="18">
        <v>0</v>
      </c>
      <c r="I29" s="22">
        <f>'Dane - 30 czerwca 2019 r'!AK33</f>
        <v>0</v>
      </c>
      <c r="J29" s="22">
        <f>I29/'Dane - 30 czerwca 2019 r'!$B$3</f>
        <v>0</v>
      </c>
      <c r="K29" s="18">
        <v>0</v>
      </c>
      <c r="L29" s="22">
        <f>'Dane - 30 czerwca 2019 r'!AQ33</f>
        <v>0</v>
      </c>
      <c r="M29" s="22">
        <f>L29/'Dane - 30 czerwca 2019 r'!$B$3</f>
        <v>0</v>
      </c>
      <c r="N29" s="18">
        <v>0</v>
      </c>
      <c r="O29" s="23">
        <f>'Dane - 30 czerwca 2019 r'!X33</f>
        <v>0</v>
      </c>
    </row>
    <row r="30" spans="1:15" x14ac:dyDescent="0.2">
      <c r="A30" s="20" t="s">
        <v>115</v>
      </c>
      <c r="B30" s="21" t="s">
        <v>130</v>
      </c>
      <c r="C30" s="2" t="s">
        <v>131</v>
      </c>
      <c r="D30" s="22">
        <v>48674168</v>
      </c>
      <c r="E30" s="22">
        <v>36505626</v>
      </c>
      <c r="F30" s="22">
        <f>'Dane - 30 czerwca 2019 r'!Z34</f>
        <v>156023245.76750001</v>
      </c>
      <c r="G30" s="22">
        <f>F30/'Dane - 30 czerwca 2019 r'!$B$3</f>
        <v>36698399.568975657</v>
      </c>
      <c r="H30" s="18">
        <f t="shared" si="0"/>
        <v>1.0052806536991219</v>
      </c>
      <c r="I30" s="22">
        <f>'Dane - 30 czerwca 2019 r'!AK34</f>
        <v>156164574.12000003</v>
      </c>
      <c r="J30" s="22">
        <f>I30/'Dane - 30 czerwca 2019 r'!$B$3</f>
        <v>36731641.566505946</v>
      </c>
      <c r="K30" s="18">
        <f t="shared" si="3"/>
        <v>1.0061912530004538</v>
      </c>
      <c r="L30" s="22">
        <f>'Dane - 30 czerwca 2019 r'!AQ34</f>
        <v>156164574.12</v>
      </c>
      <c r="M30" s="22">
        <f>L30/'Dane - 30 czerwca 2019 r'!$B$3</f>
        <v>36731641.566505939</v>
      </c>
      <c r="N30" s="18">
        <f t="shared" si="1"/>
        <v>1.0061912530004538</v>
      </c>
      <c r="O30" s="23">
        <f>'Dane - 30 czerwca 2019 r'!X34</f>
        <v>909</v>
      </c>
    </row>
    <row r="31" spans="1:15" x14ac:dyDescent="0.2">
      <c r="A31" s="20" t="s">
        <v>115</v>
      </c>
      <c r="B31" s="21" t="s">
        <v>132</v>
      </c>
      <c r="C31" s="2" t="s">
        <v>133</v>
      </c>
      <c r="D31" s="22">
        <v>1880000</v>
      </c>
      <c r="E31" s="22">
        <v>1410000</v>
      </c>
      <c r="F31" s="22">
        <f>'Dane - 30 czerwca 2019 r'!Z35</f>
        <v>1701213.2250000001</v>
      </c>
      <c r="G31" s="22">
        <f>F31/'Dane - 30 czerwca 2019 r'!$B$3</f>
        <v>400144.23732800188</v>
      </c>
      <c r="H31" s="18">
        <f t="shared" si="0"/>
        <v>0.28379023923971763</v>
      </c>
      <c r="I31" s="22">
        <f>'Dane - 30 czerwca 2019 r'!AK35</f>
        <v>1276009.9099999999</v>
      </c>
      <c r="J31" s="22">
        <f>I31/'Dane - 30 czerwca 2019 r'!$B$3</f>
        <v>300131.69704810064</v>
      </c>
      <c r="K31" s="18">
        <f t="shared" si="3"/>
        <v>0.21285935960858202</v>
      </c>
      <c r="L31" s="22">
        <f>'Dane - 30 czerwca 2019 r'!AQ35</f>
        <v>763096.53</v>
      </c>
      <c r="M31" s="22">
        <f>L31/'Dane - 30 czerwca 2019 r'!$B$3</f>
        <v>179488.77572621428</v>
      </c>
      <c r="N31" s="18">
        <f t="shared" si="1"/>
        <v>0.12729700406114489</v>
      </c>
      <c r="O31" s="23">
        <f>'Dane - 30 czerwca 2019 r'!X35</f>
        <v>4</v>
      </c>
    </row>
    <row r="32" spans="1:15" ht="12" thickBot="1" x14ac:dyDescent="0.25">
      <c r="A32" s="24" t="s">
        <v>115</v>
      </c>
      <c r="B32" s="25" t="s">
        <v>134</v>
      </c>
      <c r="C32" s="3" t="s">
        <v>135</v>
      </c>
      <c r="D32" s="26">
        <v>940000</v>
      </c>
      <c r="E32" s="26">
        <v>705000</v>
      </c>
      <c r="F32" s="22">
        <f>'Dane - 30 czerwca 2019 r'!Z36</f>
        <v>0</v>
      </c>
      <c r="G32" s="22">
        <f>F32/'Dane - 30 czerwca 2019 r'!$B$3</f>
        <v>0</v>
      </c>
      <c r="H32" s="27">
        <f t="shared" si="0"/>
        <v>0</v>
      </c>
      <c r="I32" s="22">
        <f>'Dane - 30 czerwca 2019 r'!AK36</f>
        <v>0</v>
      </c>
      <c r="J32" s="22">
        <f>I32/'Dane - 30 czerwca 2019 r'!$B$3</f>
        <v>0</v>
      </c>
      <c r="K32" s="27">
        <f t="shared" si="3"/>
        <v>0</v>
      </c>
      <c r="L32" s="22">
        <f>'Dane - 30 czerwca 2019 r'!AQ36</f>
        <v>0</v>
      </c>
      <c r="M32" s="22">
        <f>L32/'Dane - 30 czerwca 2019 r'!$B$3</f>
        <v>0</v>
      </c>
      <c r="N32" s="27">
        <f t="shared" si="1"/>
        <v>0</v>
      </c>
      <c r="O32" s="23">
        <f>'Dane - 30 czerwca 2019 r'!X36</f>
        <v>0</v>
      </c>
    </row>
    <row r="33" spans="1:15" ht="32.25" thickBot="1" x14ac:dyDescent="0.25">
      <c r="A33" s="240" t="s">
        <v>115</v>
      </c>
      <c r="B33" s="240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345860133.685</v>
      </c>
      <c r="G33" s="50">
        <f t="shared" si="6"/>
        <v>81350143.169469595</v>
      </c>
      <c r="H33" s="51">
        <f t="shared" si="0"/>
        <v>0.53448846042081877</v>
      </c>
      <c r="I33" s="50">
        <f t="shared" si="6"/>
        <v>232357305.33000004</v>
      </c>
      <c r="J33" s="50">
        <f t="shared" si="6"/>
        <v>54653017.836057872</v>
      </c>
      <c r="K33" s="51">
        <f t="shared" si="3"/>
        <v>0.35908243332396556</v>
      </c>
      <c r="L33" s="50">
        <f t="shared" si="6"/>
        <v>185224187.37</v>
      </c>
      <c r="M33" s="50">
        <f t="shared" si="6"/>
        <v>43566785.22168646</v>
      </c>
      <c r="N33" s="51">
        <f t="shared" si="1"/>
        <v>0.28624342934608138</v>
      </c>
      <c r="O33" s="52">
        <f t="shared" si="6"/>
        <v>1232</v>
      </c>
    </row>
    <row r="34" spans="1:15" x14ac:dyDescent="0.2">
      <c r="A34" s="37" t="s">
        <v>136</v>
      </c>
      <c r="B34" s="38">
        <v>3.1</v>
      </c>
      <c r="C34" s="39" t="s">
        <v>137</v>
      </c>
      <c r="D34" s="40">
        <v>19300020</v>
      </c>
      <c r="E34" s="40">
        <v>15221446</v>
      </c>
      <c r="F34" s="40">
        <f t="shared" ref="F34:O34" si="7">SUM(F35:F36)</f>
        <v>49861163.649999991</v>
      </c>
      <c r="G34" s="40">
        <f t="shared" si="7"/>
        <v>11727899.247324472</v>
      </c>
      <c r="H34" s="41">
        <f t="shared" si="0"/>
        <v>0.77048522507812156</v>
      </c>
      <c r="I34" s="40">
        <f t="shared" si="7"/>
        <v>11838424.279999999</v>
      </c>
      <c r="J34" s="40">
        <f t="shared" si="7"/>
        <v>2784528.8204163234</v>
      </c>
      <c r="K34" s="41">
        <f t="shared" si="3"/>
        <v>0.18293457930451046</v>
      </c>
      <c r="L34" s="40">
        <f t="shared" si="7"/>
        <v>11829464.279999999</v>
      </c>
      <c r="M34" s="40">
        <f t="shared" si="7"/>
        <v>2784528.8204163234</v>
      </c>
      <c r="N34" s="41">
        <f t="shared" si="1"/>
        <v>0.18293457930451046</v>
      </c>
      <c r="O34" s="42">
        <f t="shared" si="7"/>
        <v>39</v>
      </c>
    </row>
    <row r="35" spans="1:15" x14ac:dyDescent="0.2">
      <c r="A35" s="20" t="s">
        <v>136</v>
      </c>
      <c r="B35" s="21" t="s">
        <v>138</v>
      </c>
      <c r="C35" s="2" t="s">
        <v>137</v>
      </c>
      <c r="D35" s="22">
        <v>8557165</v>
      </c>
      <c r="E35" s="22">
        <v>7701448</v>
      </c>
      <c r="F35" s="22">
        <f>'Dane - 30 czerwca 2019 r'!Z39</f>
        <v>17678782.649999999</v>
      </c>
      <c r="G35" s="22">
        <f>F35/'Dane - 30 czerwca 2019 r'!$B$3</f>
        <v>4158245.9484887682</v>
      </c>
      <c r="H35" s="18">
        <f t="shared" si="0"/>
        <v>0.53993040639744216</v>
      </c>
      <c r="I35" s="22">
        <f>'Dane - 30 czerwca 2019 r'!AK39</f>
        <v>11829464.279999999</v>
      </c>
      <c r="J35" s="22">
        <f>I35/'Dane - 30 czerwca 2019 r'!$B$3</f>
        <v>2782421.3289427259</v>
      </c>
      <c r="K35" s="18">
        <f t="shared" si="3"/>
        <v>0.36128547890510015</v>
      </c>
      <c r="L35" s="22">
        <f>'Dane - 30 czerwca 2019 r'!AQ39</f>
        <v>11829464.279999999</v>
      </c>
      <c r="M35" s="22">
        <f>L35/'Dane - 30 czerwca 2019 r'!$B$3</f>
        <v>2782421.3289427259</v>
      </c>
      <c r="N35" s="18">
        <f t="shared" si="1"/>
        <v>0.36128547890510015</v>
      </c>
      <c r="O35" s="23">
        <f>'Dane - 30 czerwca 2019 r'!X39</f>
        <v>36</v>
      </c>
    </row>
    <row r="36" spans="1:15" x14ac:dyDescent="0.2">
      <c r="A36" s="20" t="s">
        <v>136</v>
      </c>
      <c r="B36" s="21" t="s">
        <v>139</v>
      </c>
      <c r="C36" s="2" t="s">
        <v>140</v>
      </c>
      <c r="D36" s="22">
        <v>10742855</v>
      </c>
      <c r="E36" s="22">
        <v>7519998</v>
      </c>
      <c r="F36" s="22">
        <f>'Dane - 30 czerwca 2019 r'!Z40</f>
        <v>32182380.999999996</v>
      </c>
      <c r="G36" s="22">
        <f>F36/'Dane - 30 czerwca 2019 r'!$B$3</f>
        <v>7569653.2988357041</v>
      </c>
      <c r="H36" s="18">
        <f t="shared" si="0"/>
        <v>1.0066031000055724</v>
      </c>
      <c r="I36" s="22">
        <f>'Dane - 30 czerwca 2019 r'!AK40</f>
        <v>8960</v>
      </c>
      <c r="J36" s="22">
        <f>I36/'Dane - 30 czerwca 2019 r'!$B$3</f>
        <v>2107.491473597554</v>
      </c>
      <c r="K36" s="18">
        <f t="shared" si="3"/>
        <v>2.8025160027935565E-4</v>
      </c>
      <c r="L36" s="22" t="str">
        <f>'Dane - 30 czerwca 2019 r'!AQ40</f>
        <v>8 960,00</v>
      </c>
      <c r="M36" s="22">
        <f>L36/'Dane - 30 czerwca 2019 r'!$B$3</f>
        <v>2107.491473597554</v>
      </c>
      <c r="N36" s="18">
        <f t="shared" si="1"/>
        <v>2.8025160027935565E-4</v>
      </c>
      <c r="O36" s="23">
        <f>'Dane - 30 czerwca 2019 r'!X40</f>
        <v>3</v>
      </c>
    </row>
    <row r="37" spans="1:15" ht="12" thickBot="1" x14ac:dyDescent="0.25">
      <c r="A37" s="24" t="s">
        <v>136</v>
      </c>
      <c r="B37" s="25" t="s">
        <v>141</v>
      </c>
      <c r="C37" s="3" t="s">
        <v>142</v>
      </c>
      <c r="D37" s="26">
        <v>8735315</v>
      </c>
      <c r="E37" s="26">
        <v>6988252</v>
      </c>
      <c r="F37" s="22">
        <f>'Dane - 30 czerwca 2019 r'!Z41</f>
        <v>28715072.18</v>
      </c>
      <c r="G37" s="22">
        <f>F37/'Dane - 30 czerwca 2019 r'!$B$3</f>
        <v>6754103.7704339642</v>
      </c>
      <c r="H37" s="27">
        <f t="shared" si="0"/>
        <v>0.96649402031208442</v>
      </c>
      <c r="I37" s="22">
        <f>'Dane - 30 czerwca 2019 r'!AK41</f>
        <v>19782658.32</v>
      </c>
      <c r="J37" s="22">
        <f>I37/'Dane - 30 czerwca 2019 r'!$B$3</f>
        <v>4653100.8632247439</v>
      </c>
      <c r="K37" s="27">
        <f t="shared" si="3"/>
        <v>0.66584617486958741</v>
      </c>
      <c r="L37" s="22">
        <f>'Dane - 30 czerwca 2019 r'!AQ41</f>
        <v>16582658.32</v>
      </c>
      <c r="M37" s="22">
        <f>L37/'Dane - 30 czerwca 2019 r'!$B$3</f>
        <v>3900425.3369399034</v>
      </c>
      <c r="N37" s="27">
        <f t="shared" si="1"/>
        <v>0.55814033851954725</v>
      </c>
      <c r="O37" s="23">
        <f>'Dane - 30 czerwca 2019 r'!X41</f>
        <v>3</v>
      </c>
    </row>
    <row r="38" spans="1:15" ht="12" thickBot="1" x14ac:dyDescent="0.25">
      <c r="A38" s="240" t="s">
        <v>136</v>
      </c>
      <c r="B38" s="240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78576235.829999983</v>
      </c>
      <c r="G38" s="50">
        <f t="shared" si="8"/>
        <v>18482003.017758437</v>
      </c>
      <c r="H38" s="51">
        <f t="shared" si="0"/>
        <v>0.83215913236453898</v>
      </c>
      <c r="I38" s="50">
        <f t="shared" si="8"/>
        <v>31621082.600000001</v>
      </c>
      <c r="J38" s="50">
        <f t="shared" si="8"/>
        <v>7437629.6836410668</v>
      </c>
      <c r="K38" s="51">
        <f t="shared" si="3"/>
        <v>0.33488207195077874</v>
      </c>
      <c r="L38" s="50">
        <f t="shared" si="8"/>
        <v>28412122.600000001</v>
      </c>
      <c r="M38" s="50">
        <f t="shared" si="8"/>
        <v>6684954.1573562268</v>
      </c>
      <c r="N38" s="51">
        <f t="shared" si="1"/>
        <v>0.30099257348552089</v>
      </c>
      <c r="O38" s="52">
        <f t="shared" si="8"/>
        <v>42</v>
      </c>
    </row>
    <row r="39" spans="1:15" x14ac:dyDescent="0.2">
      <c r="A39" s="29" t="s">
        <v>143</v>
      </c>
      <c r="B39" s="30" t="s">
        <v>144</v>
      </c>
      <c r="C39" s="4" t="s">
        <v>145</v>
      </c>
      <c r="D39" s="31">
        <v>25000</v>
      </c>
      <c r="E39" s="31">
        <v>21250</v>
      </c>
      <c r="F39" s="31">
        <f>'Dane - 30 czerwca 2019 r'!Z43</f>
        <v>84839.35</v>
      </c>
      <c r="G39" s="31">
        <f>F39/'Dane - 30 czerwca 2019 r'!$B$3</f>
        <v>19955.157003410561</v>
      </c>
      <c r="H39" s="32">
        <f t="shared" si="0"/>
        <v>0.9390662119252029</v>
      </c>
      <c r="I39" s="31">
        <f>'Dane - 30 czerwca 2019 r'!AK43</f>
        <v>84839.35</v>
      </c>
      <c r="J39" s="31">
        <f>I39/'Dane - 30 czerwca 2019 r'!$B$3</f>
        <v>19955.157003410561</v>
      </c>
      <c r="K39" s="32">
        <f t="shared" si="3"/>
        <v>0.9390662119252029</v>
      </c>
      <c r="L39" s="31">
        <f>'Dane - 30 czerwca 2019 r'!AQ43</f>
        <v>84839.35</v>
      </c>
      <c r="M39" s="31">
        <f>L39/'Dane - 30 czerwca 2019 r'!$B$3</f>
        <v>19955.157003410561</v>
      </c>
      <c r="N39" s="32">
        <f t="shared" si="1"/>
        <v>0.9390662119252029</v>
      </c>
      <c r="O39" s="33">
        <f>'Dane - 30 czerwca 2019 r'!X43</f>
        <v>5</v>
      </c>
    </row>
    <row r="40" spans="1:15" x14ac:dyDescent="0.2">
      <c r="A40" s="20" t="s">
        <v>143</v>
      </c>
      <c r="B40" s="21" t="s">
        <v>146</v>
      </c>
      <c r="C40" s="2" t="s">
        <v>147</v>
      </c>
      <c r="D40" s="22">
        <v>84756217</v>
      </c>
      <c r="E40" s="22">
        <v>72042784</v>
      </c>
      <c r="F40" s="31">
        <f>'Dane - 30 czerwca 2019 r'!Z44</f>
        <v>164292954.86600003</v>
      </c>
      <c r="G40" s="31">
        <f>F40/'Dane - 30 czerwca 2019 r'!$B$3</f>
        <v>38643526.958955668</v>
      </c>
      <c r="H40" s="18">
        <f t="shared" si="0"/>
        <v>0.53639691324193783</v>
      </c>
      <c r="I40" s="31">
        <f>'Dane - 30 czerwca 2019 r'!AK44</f>
        <v>92695323.549999997</v>
      </c>
      <c r="J40" s="31">
        <f>I40/'Dane - 30 czerwca 2019 r'!$B$3</f>
        <v>21802969.199106198</v>
      </c>
      <c r="K40" s="18">
        <f t="shared" si="3"/>
        <v>0.30263918172715532</v>
      </c>
      <c r="L40" s="31">
        <f>'Dane - 30 czerwca 2019 r'!AQ44</f>
        <v>57230193.069999993</v>
      </c>
      <c r="M40" s="31">
        <f>L40/'Dane - 30 czerwca 2019 r'!$B$3</f>
        <v>13461176.777607901</v>
      </c>
      <c r="N40" s="18">
        <f t="shared" si="1"/>
        <v>0.18684975829928924</v>
      </c>
      <c r="O40" s="33">
        <f>'Dane - 30 czerwca 2019 r'!X44</f>
        <v>1271</v>
      </c>
    </row>
    <row r="41" spans="1:15" ht="12" thickBot="1" x14ac:dyDescent="0.25">
      <c r="A41" s="24" t="s">
        <v>143</v>
      </c>
      <c r="B41" s="25" t="s">
        <v>148</v>
      </c>
      <c r="C41" s="3" t="s">
        <v>149</v>
      </c>
      <c r="D41" s="26">
        <v>2705369</v>
      </c>
      <c r="E41" s="26">
        <v>2299564</v>
      </c>
      <c r="F41" s="31">
        <f>'Dane - 30 czerwca 2019 r'!Z45</f>
        <v>2587375.2399999998</v>
      </c>
      <c r="G41" s="31">
        <f>F41/'Dane - 30 czerwca 2019 r'!$B$3</f>
        <v>608579.38139480178</v>
      </c>
      <c r="H41" s="27">
        <f t="shared" si="0"/>
        <v>0.26464989945694128</v>
      </c>
      <c r="I41" s="31">
        <f>'Dane - 30 czerwca 2019 r'!AK45</f>
        <v>1918086.25</v>
      </c>
      <c r="J41" s="31">
        <f>I41/'Dane - 30 czerwca 2019 r'!$B$3</f>
        <v>451155.18052452075</v>
      </c>
      <c r="K41" s="27">
        <f t="shared" si="3"/>
        <v>0.19619161742161589</v>
      </c>
      <c r="L41" s="31">
        <f>'Dane - 30 czerwca 2019 r'!AQ45</f>
        <v>934378.64</v>
      </c>
      <c r="M41" s="31">
        <f>L41/'Dane - 30 czerwca 2019 r'!$B$3</f>
        <v>219776.22956603553</v>
      </c>
      <c r="N41" s="27">
        <f t="shared" si="1"/>
        <v>9.5572999736487238E-2</v>
      </c>
      <c r="O41" s="33">
        <f>'Dane - 30 czerwca 2019 r'!X45</f>
        <v>50</v>
      </c>
    </row>
    <row r="42" spans="1:15" ht="12" thickBot="1" x14ac:dyDescent="0.25">
      <c r="A42" s="240" t="s">
        <v>143</v>
      </c>
      <c r="B42" s="240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166965169.45600003</v>
      </c>
      <c r="G42" s="50">
        <f t="shared" si="9"/>
        <v>39272061.497353882</v>
      </c>
      <c r="H42" s="51">
        <f t="shared" si="0"/>
        <v>0.52810867889089874</v>
      </c>
      <c r="I42" s="50">
        <f t="shared" si="9"/>
        <v>94698249.149999991</v>
      </c>
      <c r="J42" s="50">
        <f t="shared" si="9"/>
        <v>22274079.536634129</v>
      </c>
      <c r="K42" s="51">
        <f t="shared" si="3"/>
        <v>0.2995293414478698</v>
      </c>
      <c r="L42" s="50">
        <f t="shared" si="9"/>
        <v>58249411.059999995</v>
      </c>
      <c r="M42" s="50">
        <f>SUM(M39:M41)</f>
        <v>13700908.164177347</v>
      </c>
      <c r="N42" s="51">
        <f t="shared" si="1"/>
        <v>0.18424213637668993</v>
      </c>
      <c r="O42" s="52">
        <f t="shared" si="9"/>
        <v>1326</v>
      </c>
    </row>
    <row r="43" spans="1:15" x14ac:dyDescent="0.2">
      <c r="A43" s="29" t="s">
        <v>150</v>
      </c>
      <c r="B43" s="30" t="s">
        <v>151</v>
      </c>
      <c r="C43" s="4" t="s">
        <v>152</v>
      </c>
      <c r="D43" s="31">
        <v>23304480</v>
      </c>
      <c r="E43" s="31">
        <v>17478360</v>
      </c>
      <c r="F43" s="31">
        <f>'Dane - 30 czerwca 2019 r'!Z47</f>
        <v>16137379.360000001</v>
      </c>
      <c r="G43" s="31">
        <f>F43/'Dane - 30 czerwca 2019 r'!$B$3</f>
        <v>3795690.7820769143</v>
      </c>
      <c r="H43" s="32">
        <f t="shared" si="0"/>
        <v>0.2171651563462999</v>
      </c>
      <c r="I43" s="31">
        <f>'Dane - 30 czerwca 2019 r'!AK47</f>
        <v>8856399.5099999998</v>
      </c>
      <c r="J43" s="31">
        <f>I43/'Dane - 30 czerwca 2019 r'!$B$3</f>
        <v>2083123.488180642</v>
      </c>
      <c r="K43" s="32">
        <f t="shared" si="3"/>
        <v>0.11918300619627024</v>
      </c>
      <c r="L43" s="31">
        <f>'Dane - 30 czerwca 2019 r'!AQ47</f>
        <v>5874339.0099999998</v>
      </c>
      <c r="M43" s="31">
        <f>L43/'Dane - 30 czerwca 2019 r'!$B$3</f>
        <v>1381709.7518522874</v>
      </c>
      <c r="N43" s="32">
        <f t="shared" si="1"/>
        <v>7.905259714597293E-2</v>
      </c>
      <c r="O43" s="33">
        <f>'Dane - 30 czerwca 2019 r'!X47</f>
        <v>11</v>
      </c>
    </row>
    <row r="44" spans="1:15" x14ac:dyDescent="0.2">
      <c r="A44" s="20" t="s">
        <v>150</v>
      </c>
      <c r="B44" s="21" t="s">
        <v>153</v>
      </c>
      <c r="C44" s="2" t="s">
        <v>154</v>
      </c>
      <c r="D44" s="22">
        <v>2509002</v>
      </c>
      <c r="E44" s="22">
        <v>2509002</v>
      </c>
      <c r="F44" s="31">
        <f>'Dane - 30 czerwca 2019 r'!Z48</f>
        <v>0</v>
      </c>
      <c r="G44" s="31">
        <f>F44/'Dane - 30 czerwca 2019 r'!$B$3</f>
        <v>0</v>
      </c>
      <c r="H44" s="18">
        <f t="shared" si="0"/>
        <v>0</v>
      </c>
      <c r="I44" s="31">
        <f>'Dane - 30 czerwca 2019 r'!AK48</f>
        <v>0</v>
      </c>
      <c r="J44" s="31">
        <f>I44/'Dane - 30 czerwca 2019 r'!$B$3</f>
        <v>0</v>
      </c>
      <c r="K44" s="18">
        <f t="shared" si="3"/>
        <v>0</v>
      </c>
      <c r="L44" s="31">
        <f>'Dane - 30 czerwca 2019 r'!AQ48</f>
        <v>0</v>
      </c>
      <c r="M44" s="31">
        <f>L44/'Dane - 30 czerwca 2019 r'!$B$3</f>
        <v>0</v>
      </c>
      <c r="N44" s="18">
        <f t="shared" si="1"/>
        <v>0</v>
      </c>
      <c r="O44" s="33">
        <f>'Dane - 30 czerwca 2019 r'!X48</f>
        <v>0</v>
      </c>
    </row>
    <row r="45" spans="1:15" x14ac:dyDescent="0.2">
      <c r="A45" s="20" t="s">
        <v>150</v>
      </c>
      <c r="B45" s="21" t="s">
        <v>155</v>
      </c>
      <c r="C45" s="2" t="s">
        <v>156</v>
      </c>
      <c r="D45" s="22">
        <v>13160000</v>
      </c>
      <c r="E45" s="22">
        <v>9870000</v>
      </c>
      <c r="F45" s="31">
        <f>'Dane - 30 czerwca 2019 r'!Z49</f>
        <v>29681379.572500002</v>
      </c>
      <c r="G45" s="31">
        <f>F45/'Dane - 30 czerwca 2019 r'!$B$3</f>
        <v>6981389.9970598612</v>
      </c>
      <c r="H45" s="18">
        <f t="shared" si="0"/>
        <v>0.7073343462066729</v>
      </c>
      <c r="I45" s="31">
        <f>'Dane - 30 czerwca 2019 r'!AK49</f>
        <v>8068009.2000000011</v>
      </c>
      <c r="J45" s="31">
        <f>I45/'Dane - 30 czerwca 2019 r'!$B$3</f>
        <v>1897685.3345877929</v>
      </c>
      <c r="K45" s="18">
        <f t="shared" si="3"/>
        <v>0.19226801768873281</v>
      </c>
      <c r="L45" s="31">
        <f>'Dane - 30 czerwca 2019 r'!AQ49</f>
        <v>4481377.13</v>
      </c>
      <c r="M45" s="31">
        <f>L45/'Dane - 30 czerwca 2019 r'!$B$3</f>
        <v>1054069.6530636246</v>
      </c>
      <c r="N45" s="18">
        <f t="shared" si="1"/>
        <v>0.10679530426176541</v>
      </c>
      <c r="O45" s="33">
        <f>'Dane - 30 czerwca 2019 r'!X49</f>
        <v>12</v>
      </c>
    </row>
    <row r="46" spans="1:15" ht="12" thickBot="1" x14ac:dyDescent="0.25">
      <c r="A46" s="24" t="s">
        <v>150</v>
      </c>
      <c r="B46" s="25" t="s">
        <v>157</v>
      </c>
      <c r="C46" s="3" t="s">
        <v>158</v>
      </c>
      <c r="D46" s="26">
        <v>37200000</v>
      </c>
      <c r="E46" s="26">
        <v>27900000</v>
      </c>
      <c r="F46" s="31">
        <f>'Dane - 30 czerwca 2019 r'!Z50</f>
        <v>46255072</v>
      </c>
      <c r="G46" s="31">
        <f>F46/'Dane - 30 czerwca 2019 r'!$B$3</f>
        <v>10879706.456544749</v>
      </c>
      <c r="H46" s="27">
        <f t="shared" si="0"/>
        <v>0.38995363643529568</v>
      </c>
      <c r="I46" s="31">
        <f>'Dane - 30 czerwca 2019 r'!AK50</f>
        <v>18349206.5</v>
      </c>
      <c r="J46" s="31">
        <f>I46/'Dane - 30 czerwca 2019 r'!$B$3</f>
        <v>4315937.0810302244</v>
      </c>
      <c r="K46" s="27">
        <f t="shared" si="3"/>
        <v>0.1546930853415851</v>
      </c>
      <c r="L46" s="31">
        <f>'Dane - 30 czerwca 2019 r'!AQ50</f>
        <v>11682593.9</v>
      </c>
      <c r="M46" s="31">
        <f>L46/'Dane - 30 czerwca 2019 r'!$B$3</f>
        <v>2747875.7850170527</v>
      </c>
      <c r="N46" s="27">
        <f t="shared" si="1"/>
        <v>9.8490171505987545E-2</v>
      </c>
      <c r="O46" s="33">
        <f>'Dane - 30 czerwca 2019 r'!X50</f>
        <v>50</v>
      </c>
    </row>
    <row r="47" spans="1:15" ht="12" thickBot="1" x14ac:dyDescent="0.25">
      <c r="A47" s="240" t="s">
        <v>150</v>
      </c>
      <c r="B47" s="240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92073830.932500005</v>
      </c>
      <c r="G47" s="50">
        <f t="shared" si="10"/>
        <v>21656787.235681526</v>
      </c>
      <c r="H47" s="51">
        <f t="shared" si="0"/>
        <v>0.37496150249524079</v>
      </c>
      <c r="I47" s="50">
        <f t="shared" si="10"/>
        <v>35273615.210000001</v>
      </c>
      <c r="J47" s="50">
        <f t="shared" si="10"/>
        <v>8296745.9037986593</v>
      </c>
      <c r="K47" s="51">
        <f t="shared" si="3"/>
        <v>0.14364828337898569</v>
      </c>
      <c r="L47" s="50">
        <f t="shared" si="10"/>
        <v>22038310.039999999</v>
      </c>
      <c r="M47" s="50">
        <f t="shared" si="10"/>
        <v>5183655.1899329647</v>
      </c>
      <c r="N47" s="51">
        <f t="shared" si="1"/>
        <v>8.9748821802716067E-2</v>
      </c>
      <c r="O47" s="52">
        <f t="shared" si="10"/>
        <v>73</v>
      </c>
    </row>
    <row r="48" spans="1:15" x14ac:dyDescent="0.2">
      <c r="A48" s="29" t="s">
        <v>159</v>
      </c>
      <c r="B48" s="30" t="s">
        <v>160</v>
      </c>
      <c r="C48" s="4" t="s">
        <v>161</v>
      </c>
      <c r="D48" s="31">
        <v>1812045</v>
      </c>
      <c r="E48" s="31">
        <v>1359034</v>
      </c>
      <c r="F48" s="31">
        <f>'Dane - 30 czerwca 2019 r'!Z52</f>
        <v>0</v>
      </c>
      <c r="G48" s="31">
        <f>F48/'Dane - 30 czerwca 2019 r'!$B$3</f>
        <v>0</v>
      </c>
      <c r="H48" s="32">
        <f t="shared" si="0"/>
        <v>0</v>
      </c>
      <c r="I48" s="31">
        <f>'Dane - 30 czerwca 2019 r'!AK52</f>
        <v>0</v>
      </c>
      <c r="J48" s="31">
        <f>I48/'Dane - 30 czerwca 2019 r'!$B$3</f>
        <v>0</v>
      </c>
      <c r="K48" s="32">
        <f t="shared" si="3"/>
        <v>0</v>
      </c>
      <c r="L48" s="31">
        <f>'Dane - 30 czerwca 2019 r'!AQ52</f>
        <v>0</v>
      </c>
      <c r="M48" s="31">
        <f>L48/'Dane - 30 czerwca 2019 r'!$B$3</f>
        <v>0</v>
      </c>
      <c r="N48" s="32">
        <f t="shared" si="1"/>
        <v>0</v>
      </c>
      <c r="O48" s="33">
        <f>'Dane - 30 czerwca 2019 r'!X52</f>
        <v>0</v>
      </c>
    </row>
    <row r="49" spans="1:15" ht="21" x14ac:dyDescent="0.2">
      <c r="A49" s="20" t="s">
        <v>159</v>
      </c>
      <c r="B49" s="21" t="s">
        <v>162</v>
      </c>
      <c r="C49" s="2" t="s">
        <v>163</v>
      </c>
      <c r="D49" s="22">
        <v>659882</v>
      </c>
      <c r="E49" s="22">
        <v>494911</v>
      </c>
      <c r="F49" s="31">
        <f>'Dane - 30 czerwca 2019 r'!Z53</f>
        <v>0</v>
      </c>
      <c r="G49" s="31">
        <f>F49/'Dane - 30 czerwca 2019 r'!$B$3</f>
        <v>0</v>
      </c>
      <c r="H49" s="18">
        <f t="shared" si="0"/>
        <v>0</v>
      </c>
      <c r="I49" s="31">
        <f>'Dane - 30 czerwca 2019 r'!AK53</f>
        <v>0</v>
      </c>
      <c r="J49" s="31">
        <f>I49/'Dane - 30 czerwca 2019 r'!$B$3</f>
        <v>0</v>
      </c>
      <c r="K49" s="18">
        <f t="shared" si="3"/>
        <v>0</v>
      </c>
      <c r="L49" s="31">
        <f>'Dane - 30 czerwca 2019 r'!AQ53</f>
        <v>0</v>
      </c>
      <c r="M49" s="31">
        <f>L49/'Dane - 30 czerwca 2019 r'!$B$3</f>
        <v>0</v>
      </c>
      <c r="N49" s="18">
        <f t="shared" si="1"/>
        <v>0</v>
      </c>
      <c r="O49" s="33">
        <f>'Dane - 30 czerwca 2019 r'!X53</f>
        <v>0</v>
      </c>
    </row>
    <row r="50" spans="1:15" ht="12" thickBot="1" x14ac:dyDescent="0.25">
      <c r="A50" s="24" t="s">
        <v>159</v>
      </c>
      <c r="B50" s="25" t="s">
        <v>164</v>
      </c>
      <c r="C50" s="3" t="s">
        <v>165</v>
      </c>
      <c r="D50" s="26">
        <v>661407</v>
      </c>
      <c r="E50" s="26">
        <v>496055</v>
      </c>
      <c r="F50" s="31">
        <f>'Dane - 30 czerwca 2019 r'!Z54</f>
        <v>0</v>
      </c>
      <c r="G50" s="31">
        <f>F50/'Dane - 30 czerwca 2019 r'!$B$3</f>
        <v>0</v>
      </c>
      <c r="H50" s="27">
        <f t="shared" si="0"/>
        <v>0</v>
      </c>
      <c r="I50" s="31">
        <f>'Dane - 30 czerwca 2019 r'!AK54</f>
        <v>0</v>
      </c>
      <c r="J50" s="31">
        <f>I50/'Dane - 30 czerwca 2019 r'!$B$3</f>
        <v>0</v>
      </c>
      <c r="K50" s="27">
        <f t="shared" si="3"/>
        <v>0</v>
      </c>
      <c r="L50" s="31">
        <f>'Dane - 30 czerwca 2019 r'!AQ54</f>
        <v>0</v>
      </c>
      <c r="M50" s="31">
        <f>L50/'Dane - 30 czerwca 2019 r'!$B$3</f>
        <v>0</v>
      </c>
      <c r="N50" s="27">
        <f t="shared" si="1"/>
        <v>0</v>
      </c>
      <c r="O50" s="33">
        <f>'Dane - 30 czerwca 2019 r'!X54</f>
        <v>0</v>
      </c>
    </row>
    <row r="51" spans="1:15" ht="21.75" thickBot="1" x14ac:dyDescent="0.25">
      <c r="A51" s="240" t="s">
        <v>159</v>
      </c>
      <c r="B51" s="240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0" t="s">
        <v>168</v>
      </c>
      <c r="B52" s="240"/>
      <c r="C52" s="49" t="s">
        <v>166</v>
      </c>
      <c r="D52" s="50">
        <v>42497556</v>
      </c>
      <c r="E52" s="50">
        <v>31873167</v>
      </c>
      <c r="F52" s="50">
        <f>'Dane - 30 czerwca 2019 r'!Z56</f>
        <v>49408353.274999999</v>
      </c>
      <c r="G52" s="50">
        <f>F52/'Dane - 30 czerwca 2019 r'!$B$3</f>
        <v>11621393.220039986</v>
      </c>
      <c r="H52" s="51">
        <f t="shared" si="0"/>
        <v>0.36461369590414361</v>
      </c>
      <c r="I52" s="50">
        <f>'Dane - 30 czerwca 2019 r'!AK56-'Dane - 30 czerwca 2019 r'!AM56</f>
        <v>38997074.719999999</v>
      </c>
      <c r="J52" s="50">
        <f>I52/'Dane - 30 czerwca 2019 r'!B3</f>
        <v>9172544.9182641413</v>
      </c>
      <c r="K52" s="51">
        <f t="shared" si="3"/>
        <v>0.28778266427883181</v>
      </c>
      <c r="L52" s="50">
        <f>'Dane - 30 czerwca 2019 r'!AQ56</f>
        <v>38997074.719999999</v>
      </c>
      <c r="M52" s="50">
        <f>L52/'Dane - 30 czerwca 2019 r'!$B$3</f>
        <v>9172544.9182641413</v>
      </c>
      <c r="N52" s="51">
        <f t="shared" si="1"/>
        <v>0.28778266427883181</v>
      </c>
      <c r="O52" s="52">
        <f>'Dane - 30 czerwca 2019 r'!X56</f>
        <v>57</v>
      </c>
    </row>
    <row r="53" spans="1:15" ht="24" customHeight="1" thickBot="1" x14ac:dyDescent="0.25">
      <c r="A53" s="34" t="s">
        <v>167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1078694606.056</v>
      </c>
      <c r="G53" s="35">
        <f t="shared" si="12"/>
        <v>253720946.97306836</v>
      </c>
      <c r="H53" s="28">
        <f t="shared" si="0"/>
        <v>0.50810620419204633</v>
      </c>
      <c r="I53" s="35">
        <f t="shared" si="12"/>
        <v>598882130.76999998</v>
      </c>
      <c r="J53" s="35">
        <f t="shared" si="12"/>
        <v>140863725.92496768</v>
      </c>
      <c r="K53" s="28">
        <f t="shared" si="3"/>
        <v>0.28209627128532427</v>
      </c>
      <c r="L53" s="35">
        <f t="shared" si="12"/>
        <v>463418447.30999994</v>
      </c>
      <c r="M53" s="35">
        <f t="shared" si="12"/>
        <v>109003271.15371044</v>
      </c>
      <c r="N53" s="28">
        <f t="shared" si="1"/>
        <v>0.21829194243196304</v>
      </c>
      <c r="O53" s="36">
        <f t="shared" si="12"/>
        <v>5658</v>
      </c>
    </row>
    <row r="54" spans="1:15" x14ac:dyDescent="0.2">
      <c r="A54" s="6" t="s">
        <v>207</v>
      </c>
    </row>
    <row r="55" spans="1:15" x14ac:dyDescent="0.2">
      <c r="A55" s="6" t="s">
        <v>214</v>
      </c>
    </row>
    <row r="56" spans="1:15" x14ac:dyDescent="0.2">
      <c r="A56" s="6" t="s">
        <v>221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D5" sqref="D5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0" t="s">
        <v>190</v>
      </c>
      <c r="B1" s="273" t="s">
        <v>191</v>
      </c>
      <c r="C1" s="200" t="s">
        <v>208</v>
      </c>
      <c r="D1" s="200" t="s">
        <v>209</v>
      </c>
      <c r="E1" s="200" t="s">
        <v>210</v>
      </c>
      <c r="F1" s="200" t="s">
        <v>216</v>
      </c>
      <c r="G1" s="200" t="s">
        <v>211</v>
      </c>
      <c r="H1" s="200" t="s">
        <v>217</v>
      </c>
      <c r="I1" s="200" t="s">
        <v>212</v>
      </c>
      <c r="J1" s="200" t="s">
        <v>213</v>
      </c>
      <c r="K1" s="257" t="s">
        <v>220</v>
      </c>
      <c r="L1" s="260" t="s">
        <v>218</v>
      </c>
      <c r="M1" s="263" t="s">
        <v>219</v>
      </c>
    </row>
    <row r="2" spans="1:13" ht="15.75" x14ac:dyDescent="0.25">
      <c r="A2" s="271"/>
      <c r="B2" s="274"/>
      <c r="C2" s="201"/>
      <c r="D2" s="201"/>
      <c r="E2" s="201"/>
      <c r="F2" s="201"/>
      <c r="G2" s="201"/>
      <c r="H2" s="201"/>
      <c r="I2" s="201"/>
      <c r="J2" s="201"/>
      <c r="K2" s="258"/>
      <c r="L2" s="261"/>
      <c r="M2" s="264"/>
    </row>
    <row r="3" spans="1:13" ht="16.5" thickBot="1" x14ac:dyDescent="0.3">
      <c r="A3" s="272"/>
      <c r="B3" s="275"/>
      <c r="C3" s="202"/>
      <c r="D3" s="202"/>
      <c r="E3" s="202"/>
      <c r="F3" s="202"/>
      <c r="G3" s="202"/>
      <c r="H3" s="202"/>
      <c r="I3" s="202"/>
      <c r="J3" s="202"/>
      <c r="K3" s="259"/>
      <c r="L3" s="262"/>
      <c r="M3" s="265"/>
    </row>
    <row r="4" spans="1:13" ht="18.75" thickTop="1" thickBot="1" x14ac:dyDescent="0.3">
      <c r="A4" s="266" t="s">
        <v>192</v>
      </c>
      <c r="B4" s="267"/>
      <c r="C4" s="267"/>
      <c r="D4" s="267"/>
      <c r="E4" s="267"/>
      <c r="F4" s="267"/>
      <c r="G4" s="267"/>
      <c r="H4" s="267"/>
      <c r="I4" s="267"/>
      <c r="J4" s="267"/>
      <c r="K4" s="181"/>
      <c r="L4" s="181"/>
      <c r="M4" s="204"/>
    </row>
    <row r="5" spans="1:13" ht="33" thickTop="1" thickBot="1" x14ac:dyDescent="0.3">
      <c r="A5" s="94" t="s">
        <v>193</v>
      </c>
      <c r="B5" s="105" t="s">
        <v>101</v>
      </c>
      <c r="C5" s="105">
        <f>'Dane - 30 czerwca 2019 r'!C19</f>
        <v>2273</v>
      </c>
      <c r="D5" s="106">
        <f>'Dane - 30 czerwca 2019 r'!D19/'Dane - 30 czerwca 2019 r'!$B$3</f>
        <v>33393202.39915324</v>
      </c>
      <c r="E5" s="105">
        <f>'Dane - 30 czerwca 2019 r'!X19</f>
        <v>2084</v>
      </c>
      <c r="F5" s="106">
        <f>'Dane - 30 czerwca 2019 r'!Y19/'Dane - 30 czerwca 2019 r'!$B$3</f>
        <v>29796424.791250147</v>
      </c>
      <c r="G5" s="105">
        <f>'Dane - 30 czerwca 2019 r'!AB19</f>
        <v>2085</v>
      </c>
      <c r="H5" s="106">
        <f>'Dane - 30 czerwca 2019 r'!AD19/'Dane - 30 czerwca 2019 r'!$B$3</f>
        <v>29822415.618017171</v>
      </c>
      <c r="I5" s="105">
        <f>'Dane - 30 czerwca 2019 r'!AO19</f>
        <v>2081</v>
      </c>
      <c r="J5" s="106">
        <f>'Dane - 30 czerwca 2019 r'!AP19/'Dane - 30 czerwca 2019 r'!$B$3</f>
        <v>29765729.742443845</v>
      </c>
      <c r="K5" s="107">
        <v>3000</v>
      </c>
      <c r="L5" s="107">
        <f>G5</f>
        <v>2085</v>
      </c>
      <c r="M5" s="187">
        <f>L5/K5</f>
        <v>0.69499999999999995</v>
      </c>
    </row>
    <row r="6" spans="1:13" ht="43.5" customHeight="1" thickTop="1" thickBot="1" x14ac:dyDescent="0.3">
      <c r="A6" s="268" t="s">
        <v>194</v>
      </c>
      <c r="B6" s="105" t="s">
        <v>91</v>
      </c>
      <c r="C6" s="105">
        <f>'Dane - 30 czerwca 2019 r'!C14</f>
        <v>10</v>
      </c>
      <c r="D6" s="106">
        <f>'Dane - 30 czerwca 2019 r'!D14/'Dane - 30 czerwca 2019 r'!$B$3</f>
        <v>5018056.2483829241</v>
      </c>
      <c r="E6" s="105">
        <f>'Dane - 30 czerwca 2019 r'!X14</f>
        <v>8</v>
      </c>
      <c r="F6" s="106">
        <f>'Dane - 30 czerwca 2019 r'!Y14/'Dane - 30 czerwca 2019 r'!$B$3</f>
        <v>3795100.8255909677</v>
      </c>
      <c r="G6" s="105">
        <f>'Dane - 30 czerwca 2019 r'!AB14</f>
        <v>6</v>
      </c>
      <c r="H6" s="106">
        <f>'Dane - 30 czerwca 2019 r'!AD14/'Dane - 30 czerwca 2019 r'!$B$3</f>
        <v>3084109.0979654239</v>
      </c>
      <c r="I6" s="105">
        <f>'Dane - 30 czerwca 2019 r'!AO14</f>
        <v>6</v>
      </c>
      <c r="J6" s="106">
        <f>'Dane - 30 czerwca 2019 r'!AP14/'Dane - 30 czerwca 2019 r'!$B$3</f>
        <v>2937868.1571210162</v>
      </c>
      <c r="K6" s="251">
        <v>122</v>
      </c>
      <c r="L6" s="253">
        <f>G6+G7+G8</f>
        <v>108</v>
      </c>
      <c r="M6" s="256">
        <f>L6/K6</f>
        <v>0.88524590163934425</v>
      </c>
    </row>
    <row r="7" spans="1:13" ht="39.75" customHeight="1" thickTop="1" thickBot="1" x14ac:dyDescent="0.3">
      <c r="A7" s="269"/>
      <c r="B7" s="105" t="s">
        <v>103</v>
      </c>
      <c r="C7" s="105">
        <f>'Dane - 30 czerwca 2019 r'!C20</f>
        <v>365</v>
      </c>
      <c r="D7" s="106">
        <f>'Dane - 30 czerwca 2019 r'!D20/'Dane - 30 czerwca 2019 r'!$B$3</f>
        <v>21911095.034693636</v>
      </c>
      <c r="E7" s="105">
        <f>'Dane - 30 czerwca 2019 r'!X20</f>
        <v>159</v>
      </c>
      <c r="F7" s="106">
        <f>'Dane - 30 czerwca 2019 r'!Y20/'Dane - 30 czerwca 2019 r'!$B$3</f>
        <v>7972316.3236504765</v>
      </c>
      <c r="G7" s="105">
        <f>'Dane - 30 czerwca 2019 r'!AB20</f>
        <v>101</v>
      </c>
      <c r="H7" s="106">
        <f>'Dane - 30 czerwca 2019 r'!AD20/'Dane - 30 czerwca 2019 r'!$B$3</f>
        <v>4459276.5800305782</v>
      </c>
      <c r="I7" s="105">
        <f>'Dane - 30 czerwca 2019 r'!AO20</f>
        <v>29</v>
      </c>
      <c r="J7" s="106">
        <f>'Dane - 30 czerwca 2019 r'!AP20/'Dane - 30 czerwca 2019 r'!$B$3</f>
        <v>974097.75138186512</v>
      </c>
      <c r="K7" s="252"/>
      <c r="L7" s="254"/>
      <c r="M7" s="256"/>
    </row>
    <row r="8" spans="1:13" ht="51" customHeight="1" thickTop="1" thickBot="1" x14ac:dyDescent="0.3">
      <c r="A8" s="269"/>
      <c r="B8" s="105" t="s">
        <v>105</v>
      </c>
      <c r="C8" s="105">
        <f>'Dane - 30 czerwca 2019 r'!C21</f>
        <v>14</v>
      </c>
      <c r="D8" s="106">
        <f>'Dane - 30 czerwca 2019 r'!D21/'Dane - 30 czerwca 2019 r'!$B$3</f>
        <v>65189469.013289422</v>
      </c>
      <c r="E8" s="105">
        <f>'Dane - 30 czerwca 2019 r'!X21</f>
        <v>2</v>
      </c>
      <c r="F8" s="106">
        <f>'Dane - 30 czerwca 2019 r'!Y21/'Dane - 30 czerwca 2019 r'!$B$3</f>
        <v>44450950.443372928</v>
      </c>
      <c r="G8" s="105">
        <f>'Dane - 30 czerwca 2019 r'!AB21</f>
        <v>1</v>
      </c>
      <c r="H8" s="106">
        <f>'Dane - 30 czerwca 2019 r'!AD21/'Dane - 30 czerwca 2019 r'!$B$3</f>
        <v>20057.58202987181</v>
      </c>
      <c r="I8" s="105">
        <f>'Dane - 30 czerwca 2019 r'!AO21</f>
        <v>1</v>
      </c>
      <c r="J8" s="106">
        <f>'Dane - 30 czerwca 2019 r'!AP21/'Dane - 30 czerwca 2019 r'!$B$3</f>
        <v>20057.58202987181</v>
      </c>
      <c r="K8" s="252"/>
      <c r="L8" s="255"/>
      <c r="M8" s="256"/>
    </row>
    <row r="9" spans="1:13" ht="17.25" thickTop="1" thickBot="1" x14ac:dyDescent="0.3">
      <c r="A9" s="276" t="s">
        <v>195</v>
      </c>
      <c r="B9" s="277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czerwca 2019 r'!AP6/'Dane - 30 czerwca 2019 r'!$B$3</f>
        <v>55055844.116194285</v>
      </c>
      <c r="M9" s="187">
        <f>L9/K9</f>
        <v>0.22701257058535121</v>
      </c>
    </row>
    <row r="10" spans="1:13" ht="18.75" thickTop="1" thickBot="1" x14ac:dyDescent="0.3">
      <c r="A10" s="282" t="s">
        <v>215</v>
      </c>
      <c r="B10" s="283"/>
      <c r="C10" s="283"/>
      <c r="D10" s="283"/>
      <c r="E10" s="283"/>
      <c r="F10" s="283"/>
      <c r="G10" s="283"/>
      <c r="H10" s="283"/>
      <c r="I10" s="283"/>
      <c r="J10" s="283"/>
      <c r="K10" s="181"/>
      <c r="L10" s="181"/>
      <c r="M10" s="204"/>
    </row>
    <row r="11" spans="1:13" ht="16.5" thickTop="1" thickBot="1" x14ac:dyDescent="0.3">
      <c r="A11" s="284" t="s">
        <v>196</v>
      </c>
      <c r="B11" s="105" t="s">
        <v>122</v>
      </c>
      <c r="C11" s="105">
        <f>'Dane - 30 czerwca 2019 r'!C30</f>
        <v>709</v>
      </c>
      <c r="D11" s="106">
        <f>'Dane - 30 czerwca 2019 r'!D30/'Dane - 30 czerwca 2019 r'!$B$3</f>
        <v>114724279.00976127</v>
      </c>
      <c r="E11" s="105">
        <f>'Dane - 30 czerwca 2019 r'!X30</f>
        <v>253</v>
      </c>
      <c r="F11" s="106">
        <f>'Dane - 30 czerwca 2019 r'!Y30/'Dane - 30 czerwca 2019 r'!$B$3</f>
        <v>39851114.489003874</v>
      </c>
      <c r="G11" s="105">
        <f>'Dane - 30 czerwca 2019 r'!AB30</f>
        <v>134</v>
      </c>
      <c r="H11" s="106">
        <f>'Dane - 30 czerwca 2019 r'!AD30/'Dane - 30 czerwca 2019 r'!$B$3</f>
        <v>14088574.02799012</v>
      </c>
      <c r="I11" s="105">
        <f>'Dane - 30 czerwca 2019 r'!AO30</f>
        <v>99</v>
      </c>
      <c r="J11" s="106">
        <f>'Dane - 30 czerwca 2019 r'!AP30/'Dane - 30 czerwca 2019 r'!$B$3</f>
        <v>8706513.0706809368</v>
      </c>
      <c r="K11" s="251">
        <v>560</v>
      </c>
      <c r="L11" s="253">
        <f>G11+G12+G13</f>
        <v>146</v>
      </c>
      <c r="M11" s="256">
        <f>L11/K11</f>
        <v>0.26071428571428573</v>
      </c>
    </row>
    <row r="12" spans="1:13" ht="16.5" thickTop="1" thickBot="1" x14ac:dyDescent="0.3">
      <c r="A12" s="285"/>
      <c r="B12" s="105" t="s">
        <v>124</v>
      </c>
      <c r="C12" s="105">
        <f>'Dane - 30 czerwca 2019 r'!C31</f>
        <v>104</v>
      </c>
      <c r="D12" s="106">
        <f>'Dane - 30 czerwca 2019 r'!D31/'Dane - 30 czerwca 2019 r'!$B$3</f>
        <v>6667608.3100082325</v>
      </c>
      <c r="E12" s="105">
        <f>'Dane - 30 czerwca 2019 r'!X31</f>
        <v>29</v>
      </c>
      <c r="F12" s="106">
        <f>'Dane - 30 czerwca 2019 r'!Y31/'Dane - 30 czerwca 2019 r'!$B$3</f>
        <v>1965140.952604963</v>
      </c>
      <c r="G12" s="105">
        <f>'Dane - 30 czerwca 2019 r'!AB31</f>
        <v>6</v>
      </c>
      <c r="H12" s="106">
        <f>'Dane - 30 czerwca 2019 r'!AD31/'Dane - 30 czerwca 2019 r'!$B$3</f>
        <v>116815.72856638834</v>
      </c>
      <c r="I12" s="105">
        <f>'Dane - 30 czerwca 2019 r'!AO31</f>
        <v>1</v>
      </c>
      <c r="J12" s="106">
        <f>'Dane - 30 czerwca 2019 r'!AP31/'Dane - 30 czerwca 2019 r'!$B$3</f>
        <v>51468.204163236507</v>
      </c>
      <c r="K12" s="252"/>
      <c r="L12" s="254"/>
      <c r="M12" s="256"/>
    </row>
    <row r="13" spans="1:13" ht="16.5" thickTop="1" thickBot="1" x14ac:dyDescent="0.3">
      <c r="A13" s="285"/>
      <c r="B13" s="108" t="s">
        <v>126</v>
      </c>
      <c r="C13" s="105">
        <f>'Dane - 30 czerwca 2019 r'!C32</f>
        <v>84</v>
      </c>
      <c r="D13" s="106">
        <f>'Dane - 30 czerwca 2019 r'!D32/'Dane - 30 czerwca 2019 r'!$B$3</f>
        <v>46016122.860166997</v>
      </c>
      <c r="E13" s="105">
        <f>'Dane - 30 czerwca 2019 r'!X32</f>
        <v>32</v>
      </c>
      <c r="F13" s="106">
        <f>'Dane - 30 czerwca 2019 r'!Y32/'Dane - 30 czerwca 2019 r'!$B$3</f>
        <v>15724228.56403622</v>
      </c>
      <c r="G13" s="105">
        <f>'Dane - 30 czerwca 2019 r'!AB32</f>
        <v>6</v>
      </c>
      <c r="H13" s="106">
        <f>'Dane - 30 czerwca 2019 r'!AD32/'Dane - 30 czerwca 2019 r'!$B$3</f>
        <v>625280.68681641773</v>
      </c>
      <c r="I13" s="105">
        <f>'Dane - 30 czerwca 2019 r'!AO32</f>
        <v>2</v>
      </c>
      <c r="J13" s="106">
        <f>'Dane - 30 czerwca 2019 r'!AP32/'Dane - 30 czerwca 2019 r'!$B$3</f>
        <v>116209.80595084088</v>
      </c>
      <c r="K13" s="252"/>
      <c r="L13" s="255"/>
      <c r="M13" s="256"/>
    </row>
    <row r="14" spans="1:13" ht="17.25" thickTop="1" thickBot="1" x14ac:dyDescent="0.3">
      <c r="A14" s="276" t="s">
        <v>195</v>
      </c>
      <c r="B14" s="277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czerwca 2019 r'!AP26/'Dane - 30 czerwca 2019 r'!$B$3</f>
        <v>58089032.590850286</v>
      </c>
      <c r="M14" s="187">
        <f>L14/K14</f>
        <v>0.26736517441636137</v>
      </c>
    </row>
    <row r="15" spans="1:13" ht="18.75" thickTop="1" thickBot="1" x14ac:dyDescent="0.3">
      <c r="A15" s="286" t="s">
        <v>197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181"/>
      <c r="L15" s="181"/>
      <c r="M15" s="204"/>
    </row>
    <row r="16" spans="1:13" ht="64.5" thickTop="1" thickBot="1" x14ac:dyDescent="0.3">
      <c r="A16" s="95" t="s">
        <v>198</v>
      </c>
      <c r="B16" s="180" t="s">
        <v>138</v>
      </c>
      <c r="C16" s="105">
        <f>'Dane - 30 czerwca 2019 r'!C39</f>
        <v>42</v>
      </c>
      <c r="D16" s="106">
        <f>'Dane - 30 czerwca 2019 r'!D39/'Dane - 30 czerwca 2019 r'!$B$3</f>
        <v>5244385.122897801</v>
      </c>
      <c r="E16" s="105">
        <f>'Dane - 30 czerwca 2019 r'!X39</f>
        <v>36</v>
      </c>
      <c r="F16" s="106">
        <f>'Dane - 30 czerwca 2019 r'!Y39/'Dane - 30 czerwca 2019 r'!$B$3</f>
        <v>4620273.2800188176</v>
      </c>
      <c r="G16" s="105">
        <f>'Dane - 30 czerwca 2019 r'!AB39</f>
        <v>31</v>
      </c>
      <c r="H16" s="106">
        <f>'Dane - 30 czerwca 2019 r'!AD39/'Dane - 30 czerwca 2019 r'!$B$3</f>
        <v>3539631.74173821</v>
      </c>
      <c r="I16" s="105">
        <f>'Dane - 30 czerwca 2019 r'!AO39</f>
        <v>25</v>
      </c>
      <c r="J16" s="106">
        <f>'Dane - 30 czerwca 2019 r'!AP39/'Dane - 30 czerwca 2019 r'!$B$3</f>
        <v>3091579.2755498057</v>
      </c>
      <c r="K16" s="197">
        <v>20</v>
      </c>
      <c r="L16" s="107">
        <f>G16</f>
        <v>31</v>
      </c>
      <c r="M16" s="187">
        <f>L16/K16</f>
        <v>1.55</v>
      </c>
    </row>
    <row r="17" spans="1:13" ht="17.25" thickTop="1" thickBot="1" x14ac:dyDescent="0.3">
      <c r="A17" s="276" t="s">
        <v>195</v>
      </c>
      <c r="B17" s="277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czerwca 2019 r'!AP37/'Dane - 30 czerwca 2019 r'!$B$3</f>
        <v>7970121.6535340473</v>
      </c>
      <c r="M17" s="187">
        <f>L17/K17</f>
        <v>0.26723112888454659</v>
      </c>
    </row>
    <row r="18" spans="1:13" ht="18.75" thickTop="1" thickBot="1" x14ac:dyDescent="0.3">
      <c r="A18" s="288" t="s">
        <v>199</v>
      </c>
      <c r="B18" s="289"/>
      <c r="C18" s="289"/>
      <c r="D18" s="289"/>
      <c r="E18" s="289"/>
      <c r="F18" s="289"/>
      <c r="G18" s="289"/>
      <c r="H18" s="289"/>
      <c r="I18" s="289"/>
      <c r="J18" s="289"/>
      <c r="K18" s="181"/>
      <c r="L18" s="181"/>
      <c r="M18" s="204"/>
    </row>
    <row r="19" spans="1:13" ht="33" thickTop="1" thickBot="1" x14ac:dyDescent="0.3">
      <c r="A19" s="183" t="s">
        <v>169</v>
      </c>
      <c r="B19" s="184" t="s">
        <v>146</v>
      </c>
      <c r="C19" s="185">
        <f>'Dane - 30 czerwca 2019 r'!C44</f>
        <v>2138</v>
      </c>
      <c r="D19" s="186">
        <f>'Dane - 30 czerwca 2019 r'!D44/'Dane - 30 czerwca 2019 r'!$B$3</f>
        <v>75378097.551452428</v>
      </c>
      <c r="E19" s="185">
        <f>'Dane - 30 czerwca 2019 r'!X44</f>
        <v>1271</v>
      </c>
      <c r="F19" s="186">
        <f>'Dane - 30 czerwca 2019 r'!Y44/'Dane - 30 czerwca 2019 r'!$B$3</f>
        <v>45461293.739268489</v>
      </c>
      <c r="G19" s="185">
        <f>'Dane - 30 czerwca 2019 r'!AB44</f>
        <v>732</v>
      </c>
      <c r="H19" s="186">
        <f>'Dane - 30 czerwca 2019 r'!AD44/'Dane - 30 czerwca 2019 r'!$B$3</f>
        <v>25680897.23156533</v>
      </c>
      <c r="I19" s="185">
        <f>'Dane - 30 czerwca 2019 r'!AO44</f>
        <v>494</v>
      </c>
      <c r="J19" s="186">
        <f>'Dane - 30 czerwca 2019 r'!AP44/'Dane - 30 czerwca 2019 r'!$B$3</f>
        <v>15836678.762789605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76" t="s">
        <v>195</v>
      </c>
      <c r="B20" s="277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czerwca 2019 r'!AP42/'Dane - 30 czerwca 2019 r'!$B$3</f>
        <v>16118715.697988946</v>
      </c>
      <c r="M20" s="187">
        <f>L20/K20</f>
        <v>0.17190601258244251</v>
      </c>
    </row>
    <row r="21" spans="1:13" ht="18.75" thickTop="1" thickBot="1" x14ac:dyDescent="0.3">
      <c r="A21" s="286" t="s">
        <v>200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181"/>
      <c r="L21" s="181"/>
      <c r="M21" s="204"/>
    </row>
    <row r="22" spans="1:13" ht="96" thickTop="1" thickBot="1" x14ac:dyDescent="0.3">
      <c r="A22" s="96" t="s">
        <v>170</v>
      </c>
      <c r="B22" s="109" t="s">
        <v>151</v>
      </c>
      <c r="C22" s="105">
        <f>'Dane - 30 czerwca 2019 r'!C47</f>
        <v>27</v>
      </c>
      <c r="D22" s="106">
        <f>'Dane - 30 czerwca 2019 r'!D47/'Dane - 30 czerwca 2019 r'!$B$3</f>
        <v>9091844.8312360328</v>
      </c>
      <c r="E22" s="105">
        <f>'Dane - 30 czerwca 2019 r'!X47</f>
        <v>11</v>
      </c>
      <c r="F22" s="106">
        <f>'Dane - 30 czerwca 2019 r'!Y47/'Dane - 30 czerwca 2019 r'!$B$3</f>
        <v>5060921.0584499585</v>
      </c>
      <c r="G22" s="105">
        <f>'Dane - 30 czerwca 2019 r'!AB47</f>
        <v>11</v>
      </c>
      <c r="H22" s="106">
        <f>'Dane - 30 czerwca 2019 r'!AD47/'Dane - 30 czerwca 2019 r'!$B$3</f>
        <v>4451291.6241326593</v>
      </c>
      <c r="I22" s="105">
        <f>'Dane - 30 czerwca 2019 r'!AO47</f>
        <v>7</v>
      </c>
      <c r="J22" s="106">
        <f>'Dane - 30 czerwca 2019 r'!AP47/'Dane - 30 czerwca 2019 r'!$B$3</f>
        <v>1842279.6754086793</v>
      </c>
      <c r="K22" s="197">
        <v>15</v>
      </c>
      <c r="L22" s="107">
        <f>G22</f>
        <v>11</v>
      </c>
      <c r="M22" s="187">
        <f>L22/K22</f>
        <v>0.73333333333333328</v>
      </c>
    </row>
    <row r="23" spans="1:13" ht="33" thickTop="1" thickBot="1" x14ac:dyDescent="0.3">
      <c r="A23" s="97" t="s">
        <v>201</v>
      </c>
      <c r="B23" s="110" t="s">
        <v>157</v>
      </c>
      <c r="C23" s="105">
        <f>'Dane - 30 czerwca 2019 r'!C50</f>
        <v>144</v>
      </c>
      <c r="D23" s="106">
        <f>'Dane - 30 czerwca 2019 r'!D50/'Dane - 30 czerwca 2019 r'!$B$3</f>
        <v>53444839.475479245</v>
      </c>
      <c r="E23" s="105">
        <f>'Dane - 30 czerwca 2019 r'!X50</f>
        <v>50</v>
      </c>
      <c r="F23" s="106">
        <f>'Dane - 30 czerwca 2019 r'!Y50/'Dane - 30 czerwca 2019 r'!$B$3</f>
        <v>14506275.312242741</v>
      </c>
      <c r="G23" s="105">
        <f>'Dane - 30 czerwca 2019 r'!AB50</f>
        <v>31</v>
      </c>
      <c r="H23" s="106">
        <f>'Dane - 30 czerwca 2019 r'!AD50/'Dane - 30 czerwca 2019 r'!$B$3</f>
        <v>5134702.0886745853</v>
      </c>
      <c r="I23" s="105">
        <f>'Dane - 30 czerwca 2019 r'!AO50</f>
        <v>21</v>
      </c>
      <c r="J23" s="106">
        <f>'Dane - 30 czerwca 2019 r'!AP50/'Dane - 30 czerwca 2019 r'!$B$3</f>
        <v>3663834.4066799954</v>
      </c>
      <c r="K23" s="197">
        <v>55</v>
      </c>
      <c r="L23" s="107">
        <f>G23</f>
        <v>31</v>
      </c>
      <c r="M23" s="187">
        <f>L23/K23</f>
        <v>0.5636363636363636</v>
      </c>
    </row>
    <row r="24" spans="1:13" ht="17.25" thickTop="1" thickBot="1" x14ac:dyDescent="0.3">
      <c r="A24" s="276" t="s">
        <v>195</v>
      </c>
      <c r="B24" s="277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czerwca 2019 r'!AP46/'Dane - 30 czerwca 2019 r'!$B$3</f>
        <v>6911540.2963659884</v>
      </c>
      <c r="M24" s="187">
        <f>L24/K24</f>
        <v>8.5011748026992198E-2</v>
      </c>
    </row>
    <row r="25" spans="1:13" ht="18.75" thickTop="1" thickBot="1" x14ac:dyDescent="0.3">
      <c r="A25" s="278" t="s">
        <v>202</v>
      </c>
      <c r="B25" s="279"/>
      <c r="C25" s="279"/>
      <c r="D25" s="279"/>
      <c r="E25" s="279"/>
      <c r="F25" s="279"/>
      <c r="G25" s="279"/>
      <c r="H25" s="279"/>
      <c r="I25" s="279"/>
      <c r="J25" s="279"/>
      <c r="K25" s="181"/>
      <c r="L25" s="181"/>
      <c r="M25" s="204"/>
    </row>
    <row r="26" spans="1:13" ht="33" thickTop="1" thickBot="1" x14ac:dyDescent="0.3">
      <c r="A26" s="95" t="s">
        <v>203</v>
      </c>
      <c r="B26" s="180" t="s">
        <v>160</v>
      </c>
      <c r="C26" s="105">
        <f>'Dane - 30 czerwca 2019 r'!C51</f>
        <v>10</v>
      </c>
      <c r="D26" s="106">
        <f>'Dane - 30 czerwca 2019 r'!D51/'Dane - 30 czerwca 2019 r'!$B$3</f>
        <v>861092.57438551099</v>
      </c>
      <c r="E26" s="105">
        <f>'Dane - 30 czerwca 2019 r'!X51</f>
        <v>0</v>
      </c>
      <c r="F26" s="106">
        <f>'Dane - 30 czerwca 2019 r'!Y51/'Dane - 30 czerwca 2019 r'!$B$3</f>
        <v>0</v>
      </c>
      <c r="G26" s="105">
        <f>'Dane - 30 czerwca 2019 r'!AB51</f>
        <v>0</v>
      </c>
      <c r="H26" s="106">
        <f>'Dane - 30 czerwca 2019 r'!AD51/'Dane - 30 czerwca 2019 r'!$B$3</f>
        <v>0</v>
      </c>
      <c r="I26" s="105">
        <f>'Dane - 30 czerwca 2019 r'!AO51</f>
        <v>0</v>
      </c>
      <c r="J26" s="106">
        <f>'Dane - 30 czerwca 2019 r'!AP51/'Dane - 30 czerwca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0" t="s">
        <v>195</v>
      </c>
      <c r="B27" s="281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czerwca 2019 r'!AP51/'Dane - 30 czerwca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2018-09-24T09:04:41Z</cp:lastPrinted>
  <dcterms:created xsi:type="dcterms:W3CDTF">2017-11-16T12:30:52Z</dcterms:created>
  <dcterms:modified xsi:type="dcterms:W3CDTF">2019-08-12T09:39:49Z</dcterms:modified>
</cp:coreProperties>
</file>