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F-II\Wykonanie planu_1\wykonanie planu 2025\"/>
    </mc:Choice>
  </mc:AlternateContent>
  <xr:revisionPtr revIDLastSave="0" documentId="13_ncr:1_{886AB6E4-E458-4B74-86D9-056E8B743292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FGŚP wyk. RRP 2025" sheetId="10" r:id="rId1"/>
  </sheets>
  <definedNames>
    <definedName name="_xlnm.Print_Area" localSheetId="0">'FGŚP wyk. RRP 2025'!$A$1:$K$89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8" i="10" l="1"/>
  <c r="K38" i="10" s="1"/>
  <c r="H31" i="10"/>
  <c r="H8" i="10"/>
  <c r="K88" i="10"/>
  <c r="K89" i="10"/>
  <c r="J88" i="10"/>
  <c r="J89" i="10"/>
  <c r="I88" i="10"/>
  <c r="I89" i="10"/>
  <c r="K87" i="10"/>
  <c r="J87" i="10"/>
  <c r="I87" i="10"/>
  <c r="K73" i="10"/>
  <c r="K74" i="10"/>
  <c r="K75" i="10"/>
  <c r="K76" i="10"/>
  <c r="K77" i="10"/>
  <c r="K78" i="10"/>
  <c r="K80" i="10"/>
  <c r="K81" i="10"/>
  <c r="K82" i="10"/>
  <c r="K83" i="10"/>
  <c r="K84" i="10"/>
  <c r="J73" i="10"/>
  <c r="J74" i="10"/>
  <c r="J75" i="10"/>
  <c r="J76" i="10"/>
  <c r="J77" i="10"/>
  <c r="J78" i="10"/>
  <c r="J80" i="10"/>
  <c r="J81" i="10"/>
  <c r="J82" i="10"/>
  <c r="J83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K72" i="10"/>
  <c r="J72" i="10"/>
  <c r="I72" i="10"/>
  <c r="J66" i="10"/>
  <c r="J67" i="10"/>
  <c r="J68" i="10"/>
  <c r="J70" i="10"/>
  <c r="K66" i="10"/>
  <c r="K67" i="10"/>
  <c r="K68" i="10"/>
  <c r="K70" i="10"/>
  <c r="K65" i="10"/>
  <c r="J65" i="10"/>
  <c r="I66" i="10"/>
  <c r="I67" i="10"/>
  <c r="I68" i="10"/>
  <c r="I70" i="10"/>
  <c r="I71" i="10"/>
  <c r="I65" i="10"/>
  <c r="K59" i="10"/>
  <c r="K60" i="10"/>
  <c r="K61" i="10"/>
  <c r="K62" i="10"/>
  <c r="K63" i="10"/>
  <c r="J59" i="10"/>
  <c r="J60" i="10"/>
  <c r="J61" i="10"/>
  <c r="J62" i="10"/>
  <c r="J63" i="10"/>
  <c r="I59" i="10"/>
  <c r="I60" i="10"/>
  <c r="I61" i="10"/>
  <c r="I62" i="10"/>
  <c r="I63" i="10"/>
  <c r="K57" i="10"/>
  <c r="J57" i="10"/>
  <c r="I57" i="10"/>
  <c r="I55" i="10"/>
  <c r="K53" i="10"/>
  <c r="J53" i="10"/>
  <c r="I53" i="10"/>
  <c r="K52" i="10"/>
  <c r="J52" i="10"/>
  <c r="I52" i="10"/>
  <c r="J49" i="10"/>
  <c r="K39" i="10"/>
  <c r="K40" i="10"/>
  <c r="K41" i="10"/>
  <c r="K42" i="10"/>
  <c r="K43" i="10"/>
  <c r="K44" i="10"/>
  <c r="K45" i="10"/>
  <c r="K46" i="10"/>
  <c r="K47" i="10"/>
  <c r="K48" i="10"/>
  <c r="K49" i="10"/>
  <c r="J39" i="10"/>
  <c r="J40" i="10"/>
  <c r="J41" i="10"/>
  <c r="J42" i="10"/>
  <c r="J43" i="10"/>
  <c r="J44" i="10"/>
  <c r="J45" i="10"/>
  <c r="J46" i="10"/>
  <c r="J47" i="10"/>
  <c r="I39" i="10"/>
  <c r="I40" i="10"/>
  <c r="I41" i="10"/>
  <c r="I42" i="10"/>
  <c r="I43" i="10"/>
  <c r="I44" i="10"/>
  <c r="I45" i="10"/>
  <c r="I46" i="10"/>
  <c r="I47" i="10"/>
  <c r="I48" i="10"/>
  <c r="I49" i="10"/>
  <c r="I38" i="10"/>
  <c r="K32" i="10"/>
  <c r="K33" i="10"/>
  <c r="K34" i="10"/>
  <c r="K35" i="10"/>
  <c r="J32" i="10"/>
  <c r="J33" i="10"/>
  <c r="J34" i="10"/>
  <c r="J35" i="10"/>
  <c r="I32" i="10"/>
  <c r="I33" i="10"/>
  <c r="I34" i="10"/>
  <c r="I35" i="10"/>
  <c r="I36" i="10"/>
  <c r="K31" i="10"/>
  <c r="J31" i="10"/>
  <c r="I31" i="10"/>
  <c r="K26" i="10"/>
  <c r="K27" i="10"/>
  <c r="K28" i="10"/>
  <c r="K29" i="10"/>
  <c r="K30" i="10"/>
  <c r="K24" i="10"/>
  <c r="J26" i="10"/>
  <c r="J27" i="10"/>
  <c r="J28" i="10"/>
  <c r="J29" i="10"/>
  <c r="J30" i="10"/>
  <c r="I26" i="10"/>
  <c r="I27" i="10"/>
  <c r="I28" i="10"/>
  <c r="I29" i="10"/>
  <c r="I30" i="10"/>
  <c r="K9" i="10"/>
  <c r="K10" i="10"/>
  <c r="K11" i="10"/>
  <c r="K12" i="10"/>
  <c r="K13" i="10"/>
  <c r="K14" i="10"/>
  <c r="K15" i="10"/>
  <c r="K16" i="10"/>
  <c r="K17" i="10"/>
  <c r="K19" i="10"/>
  <c r="K20" i="10"/>
  <c r="J9" i="10"/>
  <c r="J10" i="10"/>
  <c r="J11" i="10"/>
  <c r="J12" i="10"/>
  <c r="J13" i="10"/>
  <c r="J14" i="10"/>
  <c r="J15" i="10"/>
  <c r="J16" i="10"/>
  <c r="J19" i="10"/>
  <c r="J20" i="10"/>
  <c r="I9" i="10"/>
  <c r="I10" i="10"/>
  <c r="I11" i="10"/>
  <c r="I12" i="10"/>
  <c r="I13" i="10"/>
  <c r="I14" i="10"/>
  <c r="I15" i="10"/>
  <c r="I16" i="10"/>
  <c r="I17" i="10"/>
  <c r="I19" i="10"/>
  <c r="I20" i="10"/>
  <c r="I21" i="10"/>
  <c r="I22" i="10"/>
  <c r="U89" i="10"/>
  <c r="U79" i="10"/>
  <c r="U82" i="10"/>
  <c r="U83" i="10"/>
  <c r="U84" i="10"/>
  <c r="U85" i="10"/>
  <c r="U86" i="10"/>
  <c r="U88" i="10"/>
  <c r="T74" i="10"/>
  <c r="T75" i="10"/>
  <c r="T76" i="10"/>
  <c r="T77" i="10"/>
  <c r="T78" i="10"/>
  <c r="T80" i="10"/>
  <c r="T73" i="10"/>
  <c r="R74" i="10"/>
  <c r="R75" i="10"/>
  <c r="R76" i="10"/>
  <c r="R77" i="10"/>
  <c r="R78" i="10"/>
  <c r="R80" i="10"/>
  <c r="R73" i="10"/>
  <c r="P74" i="10"/>
  <c r="P75" i="10"/>
  <c r="P76" i="10"/>
  <c r="U76" i="10" s="1"/>
  <c r="P77" i="10"/>
  <c r="P78" i="10"/>
  <c r="P80" i="10"/>
  <c r="P73" i="10"/>
  <c r="N74" i="10"/>
  <c r="N75" i="10"/>
  <c r="N76" i="10"/>
  <c r="N77" i="10"/>
  <c r="N78" i="10"/>
  <c r="N80" i="10"/>
  <c r="N73" i="10"/>
  <c r="T66" i="10"/>
  <c r="T67" i="10"/>
  <c r="T68" i="10"/>
  <c r="T69" i="10"/>
  <c r="T70" i="10"/>
  <c r="T71" i="10"/>
  <c r="T72" i="10"/>
  <c r="T65" i="10"/>
  <c r="R66" i="10"/>
  <c r="R67" i="10"/>
  <c r="R68" i="10"/>
  <c r="R69" i="10"/>
  <c r="R70" i="10"/>
  <c r="R71" i="10"/>
  <c r="R72" i="10"/>
  <c r="P66" i="10"/>
  <c r="P67" i="10"/>
  <c r="P68" i="10"/>
  <c r="P69" i="10"/>
  <c r="P70" i="10"/>
  <c r="P71" i="10"/>
  <c r="P72" i="10"/>
  <c r="R65" i="10"/>
  <c r="P65" i="10"/>
  <c r="N66" i="10"/>
  <c r="N67" i="10"/>
  <c r="N68" i="10"/>
  <c r="N69" i="10"/>
  <c r="N70" i="10"/>
  <c r="N71" i="10"/>
  <c r="N72" i="10"/>
  <c r="N65" i="10"/>
  <c r="J38" i="10" l="1"/>
  <c r="U75" i="10"/>
  <c r="U74" i="10"/>
  <c r="U73" i="10"/>
  <c r="U78" i="10"/>
  <c r="U68" i="10"/>
  <c r="U67" i="10"/>
  <c r="U77" i="10"/>
  <c r="U69" i="10"/>
  <c r="U70" i="10"/>
  <c r="U66" i="10"/>
  <c r="U80" i="10"/>
  <c r="U71" i="10"/>
  <c r="Y63" i="10"/>
  <c r="T25" i="10"/>
  <c r="T26" i="10"/>
  <c r="T27" i="10"/>
  <c r="T28" i="10"/>
  <c r="T29" i="10"/>
  <c r="T30" i="10"/>
  <c r="T31" i="10"/>
  <c r="T32" i="10"/>
  <c r="T33" i="10"/>
  <c r="T34" i="10"/>
  <c r="T35" i="10"/>
  <c r="T36" i="10"/>
  <c r="T37" i="10"/>
  <c r="T38" i="10"/>
  <c r="T39" i="10"/>
  <c r="T40" i="10"/>
  <c r="T41" i="10"/>
  <c r="T42" i="10"/>
  <c r="T43" i="10"/>
  <c r="T44" i="10"/>
  <c r="T45" i="10"/>
  <c r="T46" i="10"/>
  <c r="T47" i="10"/>
  <c r="T48" i="10"/>
  <c r="T49" i="10"/>
  <c r="T50" i="10"/>
  <c r="T51" i="10"/>
  <c r="T52" i="10"/>
  <c r="T53" i="10"/>
  <c r="T54" i="10"/>
  <c r="T55" i="10"/>
  <c r="T56" i="10"/>
  <c r="T57" i="10"/>
  <c r="T58" i="10"/>
  <c r="T59" i="10"/>
  <c r="T60" i="10"/>
  <c r="T61" i="10"/>
  <c r="T62" i="10"/>
  <c r="R25" i="10"/>
  <c r="R26" i="10"/>
  <c r="R27" i="10"/>
  <c r="R28" i="10"/>
  <c r="R29" i="10"/>
  <c r="R30" i="10"/>
  <c r="R31" i="10"/>
  <c r="R32" i="10"/>
  <c r="R33" i="10"/>
  <c r="R34" i="10"/>
  <c r="R35" i="10"/>
  <c r="R36" i="10"/>
  <c r="R37" i="10"/>
  <c r="R38" i="10"/>
  <c r="R39" i="10"/>
  <c r="R40" i="10"/>
  <c r="R41" i="10"/>
  <c r="R42" i="10"/>
  <c r="R43" i="10"/>
  <c r="R44" i="10"/>
  <c r="R45" i="10"/>
  <c r="R46" i="10"/>
  <c r="R47" i="10"/>
  <c r="R48" i="10"/>
  <c r="R49" i="10"/>
  <c r="R50" i="10"/>
  <c r="R51" i="10"/>
  <c r="R52" i="10"/>
  <c r="R53" i="10"/>
  <c r="R54" i="10"/>
  <c r="R55" i="10"/>
  <c r="R56" i="10"/>
  <c r="R57" i="10"/>
  <c r="R58" i="10"/>
  <c r="R59" i="10"/>
  <c r="R60" i="10"/>
  <c r="R61" i="10"/>
  <c r="R62" i="10"/>
  <c r="P25" i="10"/>
  <c r="P26" i="10"/>
  <c r="P27" i="10"/>
  <c r="P28" i="10"/>
  <c r="P29" i="10"/>
  <c r="P30" i="10"/>
  <c r="P31" i="10"/>
  <c r="P32" i="10"/>
  <c r="P33" i="10"/>
  <c r="P34" i="10"/>
  <c r="P35" i="10"/>
  <c r="P36" i="10"/>
  <c r="P37" i="10"/>
  <c r="P38" i="10"/>
  <c r="P39" i="10"/>
  <c r="P40" i="10"/>
  <c r="P41" i="10"/>
  <c r="P42" i="10"/>
  <c r="P43" i="10"/>
  <c r="P44" i="10"/>
  <c r="P45" i="10"/>
  <c r="P46" i="10"/>
  <c r="P47" i="10"/>
  <c r="P48" i="10"/>
  <c r="P49" i="10"/>
  <c r="P50" i="10"/>
  <c r="P51" i="10"/>
  <c r="P52" i="10"/>
  <c r="P53" i="10"/>
  <c r="P54" i="10"/>
  <c r="P55" i="10"/>
  <c r="P56" i="10"/>
  <c r="P57" i="10"/>
  <c r="P58" i="10"/>
  <c r="P59" i="10"/>
  <c r="P60" i="10"/>
  <c r="P61" i="10"/>
  <c r="P62" i="10"/>
  <c r="N25" i="10"/>
  <c r="N26" i="10"/>
  <c r="N27" i="10"/>
  <c r="N28" i="10"/>
  <c r="N29" i="10"/>
  <c r="N30" i="10"/>
  <c r="N31" i="10"/>
  <c r="N32" i="10"/>
  <c r="N33" i="10"/>
  <c r="N34" i="10"/>
  <c r="N35" i="10"/>
  <c r="N36" i="10"/>
  <c r="Y36" i="10" s="1"/>
  <c r="N37" i="10"/>
  <c r="Y37" i="10" s="1"/>
  <c r="N38" i="10"/>
  <c r="Y38" i="10" s="1"/>
  <c r="N39" i="10"/>
  <c r="N40" i="10"/>
  <c r="N41" i="10"/>
  <c r="N42" i="10"/>
  <c r="N43" i="10"/>
  <c r="N44" i="10"/>
  <c r="N45" i="10"/>
  <c r="N46" i="10"/>
  <c r="N47" i="10"/>
  <c r="N48" i="10"/>
  <c r="N49" i="10"/>
  <c r="N50" i="10"/>
  <c r="Y50" i="10" s="1"/>
  <c r="N51" i="10"/>
  <c r="Y51" i="10" s="1"/>
  <c r="N52" i="10"/>
  <c r="Y52" i="10" s="1"/>
  <c r="N53" i="10"/>
  <c r="N54" i="10"/>
  <c r="N55" i="10"/>
  <c r="N56" i="10"/>
  <c r="N57" i="10"/>
  <c r="N58" i="10"/>
  <c r="N59" i="10"/>
  <c r="N60" i="10"/>
  <c r="N61" i="10"/>
  <c r="N62" i="10"/>
  <c r="T24" i="10"/>
  <c r="R24" i="10"/>
  <c r="P24" i="10"/>
  <c r="N24" i="10"/>
  <c r="Y24" i="10" s="1"/>
  <c r="X10" i="10"/>
  <c r="X22" i="10"/>
  <c r="T9" i="10"/>
  <c r="T10" i="10"/>
  <c r="T11" i="10"/>
  <c r="T12" i="10"/>
  <c r="T13" i="10"/>
  <c r="T14" i="10"/>
  <c r="T15" i="10"/>
  <c r="T16" i="10"/>
  <c r="T17" i="10"/>
  <c r="T18" i="10"/>
  <c r="T19" i="10"/>
  <c r="T20" i="10"/>
  <c r="T21" i="10"/>
  <c r="T8" i="10"/>
  <c r="R9" i="10"/>
  <c r="R10" i="10"/>
  <c r="R11" i="10"/>
  <c r="R12" i="10"/>
  <c r="R13" i="10"/>
  <c r="R14" i="10"/>
  <c r="R15" i="10"/>
  <c r="R16" i="10"/>
  <c r="R17" i="10"/>
  <c r="R18" i="10"/>
  <c r="R19" i="10"/>
  <c r="R20" i="10"/>
  <c r="R21" i="10"/>
  <c r="R8" i="10"/>
  <c r="P9" i="10"/>
  <c r="X9" i="10" s="1"/>
  <c r="P10" i="10"/>
  <c r="P11" i="10"/>
  <c r="X11" i="10" s="1"/>
  <c r="P12" i="10"/>
  <c r="X12" i="10" s="1"/>
  <c r="P13" i="10"/>
  <c r="X13" i="10" s="1"/>
  <c r="P14" i="10"/>
  <c r="X14" i="10" s="1"/>
  <c r="P15" i="10"/>
  <c r="P16" i="10"/>
  <c r="X16" i="10" s="1"/>
  <c r="P17" i="10"/>
  <c r="X17" i="10" s="1"/>
  <c r="P18" i="10"/>
  <c r="P19" i="10"/>
  <c r="P20" i="10"/>
  <c r="X20" i="10" s="1"/>
  <c r="P21" i="10"/>
  <c r="X21" i="10" s="1"/>
  <c r="P8" i="10"/>
  <c r="N9" i="10"/>
  <c r="N10" i="10"/>
  <c r="N11" i="10"/>
  <c r="N12" i="10"/>
  <c r="N13" i="10"/>
  <c r="N14" i="10"/>
  <c r="N15" i="10"/>
  <c r="N16" i="10"/>
  <c r="N17" i="10"/>
  <c r="N18" i="10"/>
  <c r="N19" i="10"/>
  <c r="N20" i="10"/>
  <c r="N21" i="10"/>
  <c r="N8" i="10"/>
  <c r="X19" i="10" l="1"/>
  <c r="X18" i="10"/>
  <c r="Y49" i="10"/>
  <c r="Y35" i="10"/>
  <c r="Y54" i="10"/>
  <c r="Y40" i="10"/>
  <c r="Y26" i="10"/>
  <c r="Y53" i="10"/>
  <c r="Y39" i="10"/>
  <c r="Y25" i="10"/>
  <c r="Y48" i="10"/>
  <c r="Y47" i="10"/>
  <c r="Y32" i="10"/>
  <c r="Y34" i="10"/>
  <c r="Y60" i="10"/>
  <c r="Y59" i="10"/>
  <c r="Y45" i="10"/>
  <c r="Y31" i="10"/>
  <c r="Y62" i="10"/>
  <c r="Y61" i="10"/>
  <c r="Y46" i="10"/>
  <c r="Y58" i="10"/>
  <c r="Y44" i="10"/>
  <c r="Y30" i="10"/>
  <c r="X15" i="10"/>
  <c r="Y33" i="10"/>
  <c r="Y57" i="10"/>
  <c r="Y43" i="10"/>
  <c r="Y29" i="10"/>
  <c r="Y56" i="10"/>
  <c r="Y42" i="10"/>
  <c r="Y28" i="10"/>
  <c r="Y55" i="10"/>
  <c r="Y41" i="10"/>
  <c r="Y27" i="10"/>
  <c r="H24" i="10"/>
  <c r="E8" i="10"/>
  <c r="E65" i="10" l="1"/>
  <c r="F65" i="10"/>
  <c r="G65" i="10"/>
  <c r="E72" i="10"/>
  <c r="F72" i="10"/>
  <c r="G72" i="10"/>
  <c r="H72" i="10"/>
  <c r="H65" i="10"/>
  <c r="E31" i="10"/>
  <c r="F31" i="10"/>
  <c r="G31" i="10"/>
  <c r="E38" i="10"/>
  <c r="F38" i="10"/>
  <c r="G38" i="10"/>
  <c r="I56" i="10"/>
  <c r="E57" i="10"/>
  <c r="F57" i="10"/>
  <c r="G57" i="10"/>
  <c r="H57" i="10"/>
  <c r="E87" i="10"/>
  <c r="F87" i="10"/>
  <c r="G87" i="10"/>
  <c r="H87" i="10"/>
  <c r="U87" i="10" l="1"/>
  <c r="U65" i="10"/>
  <c r="U72" i="10"/>
  <c r="F24" i="10"/>
  <c r="J24" i="10" s="1"/>
  <c r="G24" i="10"/>
  <c r="E24" i="10"/>
  <c r="I24" i="10" s="1"/>
  <c r="F8" i="10"/>
  <c r="G8" i="10"/>
  <c r="K8" i="10" l="1"/>
  <c r="J8" i="10"/>
  <c r="I8" i="10"/>
  <c r="O90" i="10"/>
  <c r="O91" i="10"/>
  <c r="O92" i="10"/>
  <c r="O93" i="10"/>
  <c r="M90" i="10"/>
  <c r="M91" i="10"/>
  <c r="M92" i="10"/>
  <c r="M93" i="10"/>
</calcChain>
</file>

<file path=xl/sharedStrings.xml><?xml version="1.0" encoding="utf-8"?>
<sst xmlns="http://schemas.openxmlformats.org/spreadsheetml/2006/main" count="192" uniqueCount="105">
  <si>
    <t>I.</t>
  </si>
  <si>
    <t>1.</t>
  </si>
  <si>
    <t>Transfery na rzecz ludności</t>
  </si>
  <si>
    <t>2.</t>
  </si>
  <si>
    <t>2.1</t>
  </si>
  <si>
    <t>3.</t>
  </si>
  <si>
    <t xml:space="preserve">Stan funduszu na początek roku </t>
  </si>
  <si>
    <t xml:space="preserve">  Środki pieniężne</t>
  </si>
  <si>
    <t>4.</t>
  </si>
  <si>
    <t xml:space="preserve">  Należności </t>
  </si>
  <si>
    <t>II.</t>
  </si>
  <si>
    <t>Przychody</t>
  </si>
  <si>
    <t>III.</t>
  </si>
  <si>
    <t>IV.</t>
  </si>
  <si>
    <t>Stan funduszu na koniec roku (I+II-III)</t>
  </si>
  <si>
    <t>3.1</t>
  </si>
  <si>
    <t xml:space="preserve">Koszty realizacji zadań </t>
  </si>
  <si>
    <t>Inne zmniejszenia</t>
  </si>
  <si>
    <t>Koszty własne</t>
  </si>
  <si>
    <t>Koszty inwestycyjne</t>
  </si>
  <si>
    <t xml:space="preserve"> z tego:</t>
  </si>
  <si>
    <t xml:space="preserve">  Zobowiązania, z tego:</t>
  </si>
  <si>
    <t xml:space="preserve">Składki i opłaty </t>
  </si>
  <si>
    <t xml:space="preserve">  z tego:</t>
  </si>
  <si>
    <t xml:space="preserve">  pozostałe</t>
  </si>
  <si>
    <t xml:space="preserve">  Zobowiązania, z tego: </t>
  </si>
  <si>
    <t>Odpis aktualizujący należności</t>
  </si>
  <si>
    <t>Inne zwiększenia</t>
  </si>
  <si>
    <t>Wyszczególnienie</t>
  </si>
  <si>
    <t>Wykonanie</t>
  </si>
  <si>
    <t>Plan po zmianach</t>
  </si>
  <si>
    <t>Plan wg ustawy budżetowej</t>
  </si>
  <si>
    <t>1.1</t>
  </si>
  <si>
    <t>4.1</t>
  </si>
  <si>
    <t>Część A. Zadania wynikające z ustawy tworzącej państwowy fundusz celowy</t>
  </si>
  <si>
    <t>Lp.</t>
  </si>
  <si>
    <t>6:5</t>
  </si>
  <si>
    <t>tys. zł</t>
  </si>
  <si>
    <t>1.2</t>
  </si>
  <si>
    <t>Wolne środki finansowe przekazane w zarządzanie lub depozyt u Ministra Finansów</t>
  </si>
  <si>
    <t>- terminowe</t>
  </si>
  <si>
    <t>- overnight</t>
  </si>
  <si>
    <t>2.1.1</t>
  </si>
  <si>
    <t>2.1.2</t>
  </si>
  <si>
    <t>2.1.3</t>
  </si>
  <si>
    <t>6:3</t>
  </si>
  <si>
    <t>6:4</t>
  </si>
  <si>
    <t xml:space="preserve">pozostałe </t>
  </si>
  <si>
    <t>2.1.3.1</t>
  </si>
  <si>
    <t>2.1.3.2</t>
  </si>
  <si>
    <t>Przelewy redystrybucyjne, z tego na:</t>
  </si>
  <si>
    <t xml:space="preserve">w tym:  z tytułu udzielonych pożyczek </t>
  </si>
  <si>
    <t>Przelewy redystrybucyjne</t>
  </si>
  <si>
    <t>Pozostałe przychody, z tego:</t>
  </si>
  <si>
    <t>2.2</t>
  </si>
  <si>
    <t xml:space="preserve">inne przychody </t>
  </si>
  <si>
    <t xml:space="preserve">odsetki </t>
  </si>
  <si>
    <t>- pozostałe, z tego:</t>
  </si>
  <si>
    <t>Pozostałe, z tego:</t>
  </si>
  <si>
    <t xml:space="preserve">  - w tym: z tytułu udzielonych pożyczek</t>
  </si>
  <si>
    <t>Część B  -  Plan finansowy w układzie memoriałowym</t>
  </si>
  <si>
    <t>Część E  -  Dane uzupełniające</t>
  </si>
  <si>
    <t>1</t>
  </si>
  <si>
    <t>2</t>
  </si>
  <si>
    <t>2.1.3.3</t>
  </si>
  <si>
    <t>3</t>
  </si>
  <si>
    <t>4</t>
  </si>
  <si>
    <t>4.2</t>
  </si>
  <si>
    <t>5</t>
  </si>
  <si>
    <t>- koszty poboru składki</t>
  </si>
  <si>
    <t>- wpłaty do budżetu państwa</t>
  </si>
  <si>
    <t>- inne</t>
  </si>
  <si>
    <t>- umorzenia należności</t>
  </si>
  <si>
    <t>- koszty zadań przeciwdziałania COVID-19 i ich rozliczenia</t>
  </si>
  <si>
    <t>- instrumenty finansowane w ramach ustawy powodziowej</t>
  </si>
  <si>
    <t>- różne przelewy</t>
  </si>
  <si>
    <t>- wpłata na Fundusz Pomocy</t>
  </si>
  <si>
    <t>3.2</t>
  </si>
  <si>
    <t>6</t>
  </si>
  <si>
    <t>Transfery na rzecz ludności, z tego na:</t>
  </si>
  <si>
    <t>- wypłaty świadczeń z Funduszu niepodlegających zwrotowi z tytułu międzynarodowych postępowań upadłościowych</t>
  </si>
  <si>
    <t>Koszty inwestycyjne, w tym:</t>
  </si>
  <si>
    <t>dotacje inwestycyjne</t>
  </si>
  <si>
    <t>Środki przekazane innym podmiotom na inwestycje</t>
  </si>
  <si>
    <t>I</t>
  </si>
  <si>
    <t>Dochody</t>
  </si>
  <si>
    <t>Składki i opłaty</t>
  </si>
  <si>
    <t>Pozostałe dochody, w tym:</t>
  </si>
  <si>
    <t>odsetki, w tym:</t>
  </si>
  <si>
    <t>od udzielonych pożyczek j.s.t.</t>
  </si>
  <si>
    <t>inne dochody</t>
  </si>
  <si>
    <t>Część C Dane w układzie kasowym</t>
  </si>
  <si>
    <t>II</t>
  </si>
  <si>
    <t>5.1</t>
  </si>
  <si>
    <t>5.2</t>
  </si>
  <si>
    <t>Wydatki</t>
  </si>
  <si>
    <t>- wypłaty świadczeń z Funduszu niepodlegających zwrotowi z tytułu międzynarodowych postępowań upadłościowych oraz mieszczące się w należnościach</t>
  </si>
  <si>
    <t>Wydatki inwestycyjne</t>
  </si>
  <si>
    <t>- wydatki inwestycyjne i wydatki na zakupy inwestycyjne</t>
  </si>
  <si>
    <t>Wpłata do budżetu państwa, w tym:</t>
  </si>
  <si>
    <t>wpłaty do budżetu państwa</t>
  </si>
  <si>
    <t>Pozostałe wydatki, z tego:</t>
  </si>
  <si>
    <t>-</t>
  </si>
  <si>
    <t>Plan i wykonanie planu finansowego Funduszu Gwarantowanych Świadczeń Pracowniczych za rok 2025</t>
  </si>
  <si>
    <t xml:space="preserve">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</si>
</sst>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"/>
    <numFmt numFmtId="165" formatCode="0.0"/>
    <numFmt numFmtId="166" formatCode="0.0%"/>
  </numFmts>
  <fonts count="1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Cambria"/>
      <family val="1"/>
      <charset val="238"/>
      <scheme val="major"/>
    </font>
    <font>
      <sz val="8"/>
      <color theme="0"/>
      <name val="Cambria"/>
      <family val="1"/>
      <charset val="238"/>
      <scheme val="major"/>
    </font>
    <font>
      <sz val="10"/>
      <color indexed="8"/>
      <name val="MS Sans Serif"/>
      <charset val="238"/>
    </font>
    <font>
      <sz val="8"/>
      <color theme="1"/>
      <name val="Lato"/>
      <family val="2"/>
      <charset val="238"/>
    </font>
    <font>
      <sz val="8"/>
      <name val="Lato"/>
      <family val="2"/>
      <charset val="238"/>
    </font>
    <font>
      <b/>
      <sz val="8"/>
      <name val="Lato"/>
      <family val="2"/>
      <charset val="238"/>
    </font>
    <font>
      <sz val="8"/>
      <color indexed="8"/>
      <name val="Lato"/>
      <family val="2"/>
      <charset val="238"/>
    </font>
    <font>
      <sz val="8"/>
      <color theme="0"/>
      <name val="Lato"/>
      <family val="2"/>
      <charset val="238"/>
    </font>
    <font>
      <sz val="8"/>
      <color rgb="FFFF0000"/>
      <name val="Lat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</cellStyleXfs>
  <cellXfs count="19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2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3" fontId="8" fillId="0" borderId="6" xfId="3" applyNumberFormat="1" applyFont="1" applyBorder="1" applyAlignment="1">
      <alignment horizontal="right" vertical="center"/>
    </xf>
    <xf numFmtId="3" fontId="7" fillId="0" borderId="19" xfId="3" applyNumberFormat="1" applyFont="1" applyFill="1" applyBorder="1" applyAlignment="1">
      <alignment horizontal="right" vertical="center"/>
    </xf>
    <xf numFmtId="3" fontId="7" fillId="0" borderId="21" xfId="3" applyNumberFormat="1" applyFont="1" applyFill="1" applyBorder="1" applyAlignment="1">
      <alignment horizontal="right" vertical="center"/>
    </xf>
    <xf numFmtId="49" fontId="9" fillId="0" borderId="46" xfId="5" applyNumberFormat="1" applyFont="1" applyFill="1" applyBorder="1" applyAlignment="1">
      <alignment horizontal="left"/>
    </xf>
    <xf numFmtId="49" fontId="7" fillId="0" borderId="46" xfId="2" applyNumberFormat="1" applyFont="1" applyFill="1" applyBorder="1" applyAlignment="1">
      <alignment horizontal="left"/>
    </xf>
    <xf numFmtId="0" fontId="8" fillId="0" borderId="9" xfId="0" applyFont="1" applyBorder="1" applyAlignment="1">
      <alignment horizontal="center" vertical="center"/>
    </xf>
    <xf numFmtId="3" fontId="8" fillId="0" borderId="44" xfId="3" applyNumberFormat="1" applyFont="1" applyFill="1" applyBorder="1" applyAlignment="1">
      <alignment horizontal="right" vertical="center"/>
    </xf>
    <xf numFmtId="0" fontId="7" fillId="0" borderId="38" xfId="0" applyFont="1" applyBorder="1" applyAlignment="1">
      <alignment horizontal="center" vertical="center"/>
    </xf>
    <xf numFmtId="3" fontId="7" fillId="4" borderId="19" xfId="3" applyNumberFormat="1" applyFont="1" applyFill="1" applyBorder="1" applyAlignment="1">
      <alignment horizontal="right" vertical="center"/>
    </xf>
    <xf numFmtId="3" fontId="7" fillId="4" borderId="19" xfId="3" applyNumberFormat="1" applyFont="1" applyFill="1" applyBorder="1" applyAlignment="1">
      <alignment horizontal="right" vertical="center" wrapText="1"/>
    </xf>
    <xf numFmtId="0" fontId="7" fillId="0" borderId="39" xfId="0" applyFont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3" xfId="0" applyFont="1" applyBorder="1" applyAlignment="1">
      <alignment horizontal="left" vertical="center"/>
    </xf>
    <xf numFmtId="3" fontId="10" fillId="0" borderId="0" xfId="0" applyNumberFormat="1" applyFont="1" applyAlignment="1">
      <alignment vertical="center"/>
    </xf>
    <xf numFmtId="164" fontId="10" fillId="0" borderId="0" xfId="0" applyNumberFormat="1" applyFont="1" applyFill="1" applyBorder="1" applyAlignment="1">
      <alignment vertical="center"/>
    </xf>
    <xf numFmtId="1" fontId="10" fillId="0" borderId="0" xfId="4" applyNumberFormat="1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3" fontId="8" fillId="0" borderId="6" xfId="3" applyNumberFormat="1" applyFont="1" applyFill="1" applyBorder="1" applyAlignment="1">
      <alignment horizontal="right" vertical="center"/>
    </xf>
    <xf numFmtId="0" fontId="7" fillId="0" borderId="40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2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3" fontId="7" fillId="0" borderId="0" xfId="0" applyNumberFormat="1" applyFont="1" applyAlignment="1">
      <alignment vertical="center"/>
    </xf>
    <xf numFmtId="3" fontId="11" fillId="0" borderId="0" xfId="0" applyNumberFormat="1" applyFont="1" applyAlignment="1">
      <alignment vertical="center"/>
    </xf>
    <xf numFmtId="0" fontId="7" fillId="0" borderId="50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right" vertical="center"/>
    </xf>
    <xf numFmtId="1" fontId="7" fillId="0" borderId="0" xfId="4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64" fontId="7" fillId="0" borderId="0" xfId="0" applyNumberFormat="1" applyFont="1" applyFill="1" applyBorder="1" applyAlignment="1">
      <alignment vertical="center"/>
    </xf>
    <xf numFmtId="3" fontId="7" fillId="0" borderId="0" xfId="3" applyNumberFormat="1" applyFont="1" applyFill="1" applyBorder="1" applyAlignment="1">
      <alignment horizontal="right" vertical="center"/>
    </xf>
    <xf numFmtId="0" fontId="7" fillId="0" borderId="55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3" fontId="8" fillId="0" borderId="42" xfId="3" applyNumberFormat="1" applyFont="1" applyFill="1" applyBorder="1" applyAlignment="1">
      <alignment horizontal="right" vertical="center"/>
    </xf>
    <xf numFmtId="0" fontId="8" fillId="0" borderId="58" xfId="0" applyFont="1" applyBorder="1" applyAlignment="1">
      <alignment horizontal="center" vertical="center"/>
    </xf>
    <xf numFmtId="3" fontId="8" fillId="0" borderId="59" xfId="3" applyNumberFormat="1" applyFont="1" applyFill="1" applyBorder="1" applyAlignment="1">
      <alignment horizontal="right" vertical="center"/>
    </xf>
    <xf numFmtId="3" fontId="7" fillId="0" borderId="22" xfId="3" applyNumberFormat="1" applyFont="1" applyFill="1" applyBorder="1" applyAlignment="1">
      <alignment horizontal="right" vertical="center"/>
    </xf>
    <xf numFmtId="3" fontId="7" fillId="0" borderId="31" xfId="3" applyNumberFormat="1" applyFont="1" applyFill="1" applyBorder="1" applyAlignment="1">
      <alignment horizontal="right" vertical="center"/>
    </xf>
    <xf numFmtId="3" fontId="7" fillId="0" borderId="22" xfId="3" applyNumberFormat="1" applyFont="1" applyFill="1" applyBorder="1" applyAlignment="1">
      <alignment horizontal="right" vertical="center" wrapText="1"/>
    </xf>
    <xf numFmtId="3" fontId="7" fillId="0" borderId="30" xfId="3" applyNumberFormat="1" applyFont="1" applyFill="1" applyBorder="1" applyAlignment="1">
      <alignment horizontal="right" vertical="center"/>
    </xf>
    <xf numFmtId="3" fontId="7" fillId="0" borderId="22" xfId="3" applyNumberFormat="1" applyFont="1" applyFill="1" applyBorder="1" applyAlignment="1" applyProtection="1">
      <alignment horizontal="right" vertical="center" wrapText="1"/>
      <protection locked="0"/>
    </xf>
    <xf numFmtId="3" fontId="7" fillId="0" borderId="22" xfId="3" applyNumberFormat="1" applyFont="1" applyFill="1" applyBorder="1" applyAlignment="1">
      <alignment horizontal="right" vertical="center" shrinkToFit="1"/>
    </xf>
    <xf numFmtId="3" fontId="7" fillId="0" borderId="19" xfId="3" applyNumberFormat="1" applyFont="1" applyFill="1" applyBorder="1" applyAlignment="1">
      <alignment horizontal="right" vertical="center" wrapText="1"/>
    </xf>
    <xf numFmtId="3" fontId="7" fillId="0" borderId="28" xfId="3" applyNumberFormat="1" applyFont="1" applyFill="1" applyBorder="1" applyAlignment="1">
      <alignment horizontal="right" vertical="center"/>
    </xf>
    <xf numFmtId="3" fontId="7" fillId="0" borderId="30" xfId="0" applyNumberFormat="1" applyFont="1" applyFill="1" applyBorder="1" applyAlignment="1">
      <alignment horizontal="right" vertical="center"/>
    </xf>
    <xf numFmtId="3" fontId="7" fillId="0" borderId="28" xfId="0" applyNumberFormat="1" applyFont="1" applyFill="1" applyBorder="1" applyAlignment="1">
      <alignment horizontal="right" vertical="center"/>
    </xf>
    <xf numFmtId="3" fontId="7" fillId="0" borderId="31" xfId="3" applyNumberFormat="1" applyFont="1" applyFill="1" applyBorder="1" applyAlignment="1">
      <alignment horizontal="right" vertical="center" shrinkToFit="1"/>
    </xf>
    <xf numFmtId="3" fontId="7" fillId="0" borderId="30" xfId="3" applyNumberFormat="1" applyFont="1" applyFill="1" applyBorder="1" applyAlignment="1">
      <alignment horizontal="right" vertical="center" shrinkToFit="1"/>
    </xf>
    <xf numFmtId="3" fontId="7" fillId="0" borderId="30" xfId="3" applyNumberFormat="1" applyFont="1" applyFill="1" applyBorder="1" applyAlignment="1" applyProtection="1">
      <alignment horizontal="right" vertical="center" wrapText="1"/>
      <protection locked="0"/>
    </xf>
    <xf numFmtId="3" fontId="11" fillId="0" borderId="19" xfId="3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65" fontId="7" fillId="0" borderId="22" xfId="3" applyNumberFormat="1" applyFont="1" applyFill="1" applyBorder="1" applyAlignment="1">
      <alignment horizontal="right" vertical="center"/>
    </xf>
    <xf numFmtId="165" fontId="7" fillId="0" borderId="23" xfId="3" applyNumberFormat="1" applyFont="1" applyFill="1" applyBorder="1" applyAlignment="1">
      <alignment horizontal="right" vertical="center"/>
    </xf>
    <xf numFmtId="165" fontId="7" fillId="0" borderId="30" xfId="3" applyNumberFormat="1" applyFont="1" applyFill="1" applyBorder="1" applyAlignment="1">
      <alignment horizontal="right" vertical="center"/>
    </xf>
    <xf numFmtId="165" fontId="7" fillId="0" borderId="33" xfId="3" applyNumberFormat="1" applyFont="1" applyFill="1" applyBorder="1" applyAlignment="1">
      <alignment horizontal="right" vertical="center"/>
    </xf>
    <xf numFmtId="165" fontId="7" fillId="0" borderId="22" xfId="3" applyNumberFormat="1" applyFont="1" applyFill="1" applyBorder="1" applyAlignment="1">
      <alignment horizontal="center" vertical="center"/>
    </xf>
    <xf numFmtId="165" fontId="7" fillId="0" borderId="23" xfId="3" applyNumberFormat="1" applyFont="1" applyFill="1" applyBorder="1" applyAlignment="1">
      <alignment horizontal="center" vertical="center"/>
    </xf>
    <xf numFmtId="165" fontId="7" fillId="0" borderId="23" xfId="3" quotePrefix="1" applyNumberFormat="1" applyFont="1" applyFill="1" applyBorder="1" applyAlignment="1">
      <alignment horizontal="center" vertical="center"/>
    </xf>
    <xf numFmtId="165" fontId="7" fillId="0" borderId="28" xfId="3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1" fontId="7" fillId="0" borderId="0" xfId="3" applyNumberFormat="1" applyFont="1" applyAlignment="1">
      <alignment vertical="center"/>
    </xf>
    <xf numFmtId="41" fontId="7" fillId="0" borderId="0" xfId="0" applyNumberFormat="1" applyFont="1" applyAlignment="1">
      <alignment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166" fontId="8" fillId="0" borderId="1" xfId="3" applyNumberFormat="1" applyFont="1" applyFill="1" applyBorder="1" applyAlignment="1">
      <alignment horizontal="right" vertical="center"/>
    </xf>
    <xf numFmtId="166" fontId="8" fillId="0" borderId="8" xfId="3" applyNumberFormat="1" applyFont="1" applyFill="1" applyBorder="1" applyAlignment="1">
      <alignment horizontal="right" vertical="center"/>
    </xf>
    <xf numFmtId="166" fontId="7" fillId="0" borderId="22" xfId="3" applyNumberFormat="1" applyFont="1" applyFill="1" applyBorder="1" applyAlignment="1">
      <alignment horizontal="center" vertical="center"/>
    </xf>
    <xf numFmtId="166" fontId="8" fillId="0" borderId="42" xfId="3" applyNumberFormat="1" applyFont="1" applyFill="1" applyBorder="1" applyAlignment="1">
      <alignment horizontal="right" vertical="center"/>
    </xf>
    <xf numFmtId="166" fontId="8" fillId="0" borderId="43" xfId="3" applyNumberFormat="1" applyFont="1" applyFill="1" applyBorder="1" applyAlignment="1">
      <alignment horizontal="right" vertical="center"/>
    </xf>
    <xf numFmtId="166" fontId="7" fillId="0" borderId="22" xfId="3" applyNumberFormat="1" applyFont="1" applyFill="1" applyBorder="1" applyAlignment="1">
      <alignment horizontal="right" vertical="center"/>
    </xf>
    <xf numFmtId="166" fontId="7" fillId="0" borderId="23" xfId="3" applyNumberFormat="1" applyFont="1" applyFill="1" applyBorder="1" applyAlignment="1">
      <alignment horizontal="right" vertical="center"/>
    </xf>
    <xf numFmtId="3" fontId="8" fillId="0" borderId="60" xfId="3" applyNumberFormat="1" applyFont="1" applyFill="1" applyBorder="1" applyAlignment="1">
      <alignment horizontal="right" vertical="center"/>
    </xf>
    <xf numFmtId="3" fontId="8" fillId="0" borderId="41" xfId="3" applyNumberFormat="1" applyFont="1" applyFill="1" applyBorder="1" applyAlignment="1">
      <alignment horizontal="right" vertical="center"/>
    </xf>
    <xf numFmtId="166" fontId="7" fillId="0" borderId="30" xfId="3" applyNumberFormat="1" applyFont="1" applyFill="1" applyBorder="1" applyAlignment="1">
      <alignment horizontal="center" vertical="center"/>
    </xf>
    <xf numFmtId="3" fontId="8" fillId="0" borderId="5" xfId="3" applyNumberFormat="1" applyFont="1" applyBorder="1" applyAlignment="1">
      <alignment horizontal="right" vertical="center"/>
    </xf>
    <xf numFmtId="3" fontId="8" fillId="0" borderId="41" xfId="3" applyNumberFormat="1" applyFont="1" applyBorder="1" applyAlignment="1">
      <alignment horizontal="right" vertical="center"/>
    </xf>
    <xf numFmtId="166" fontId="7" fillId="0" borderId="30" xfId="3" applyNumberFormat="1" applyFont="1" applyFill="1" applyBorder="1" applyAlignment="1">
      <alignment horizontal="right" vertical="center"/>
    </xf>
    <xf numFmtId="166" fontId="7" fillId="0" borderId="61" xfId="3" applyNumberFormat="1" applyFont="1" applyFill="1" applyBorder="1" applyAlignment="1">
      <alignment horizontal="right" vertical="center"/>
    </xf>
    <xf numFmtId="166" fontId="7" fillId="0" borderId="61" xfId="3" applyNumberFormat="1" applyFont="1" applyFill="1" applyBorder="1" applyAlignment="1">
      <alignment horizontal="center" vertical="center"/>
    </xf>
    <xf numFmtId="166" fontId="7" fillId="0" borderId="31" xfId="3" applyNumberFormat="1" applyFont="1" applyFill="1" applyBorder="1" applyAlignment="1">
      <alignment horizontal="right" vertical="center"/>
    </xf>
    <xf numFmtId="3" fontId="8" fillId="0" borderId="62" xfId="3" applyNumberFormat="1" applyFont="1" applyBorder="1" applyAlignment="1">
      <alignment horizontal="right" vertical="center" shrinkToFit="1"/>
    </xf>
    <xf numFmtId="165" fontId="7" fillId="0" borderId="30" xfId="3" applyNumberFormat="1" applyFont="1" applyFill="1" applyBorder="1" applyAlignment="1">
      <alignment horizontal="center" vertical="center"/>
    </xf>
    <xf numFmtId="165" fontId="7" fillId="0" borderId="33" xfId="3" applyNumberFormat="1" applyFont="1" applyFill="1" applyBorder="1" applyAlignment="1">
      <alignment horizontal="center" vertical="center"/>
    </xf>
    <xf numFmtId="3" fontId="7" fillId="0" borderId="2" xfId="3" applyNumberFormat="1" applyFont="1" applyFill="1" applyBorder="1" applyAlignment="1">
      <alignment horizontal="right" vertical="center"/>
    </xf>
    <xf numFmtId="165" fontId="7" fillId="0" borderId="5" xfId="3" applyNumberFormat="1" applyFont="1" applyFill="1" applyBorder="1" applyAlignment="1">
      <alignment horizontal="right" vertical="center"/>
    </xf>
    <xf numFmtId="165" fontId="7" fillId="0" borderId="13" xfId="3" applyNumberFormat="1" applyFont="1" applyFill="1" applyBorder="1" applyAlignment="1">
      <alignment horizontal="right" vertical="center"/>
    </xf>
    <xf numFmtId="3" fontId="8" fillId="0" borderId="2" xfId="3" applyNumberFormat="1" applyFont="1" applyFill="1" applyBorder="1" applyAlignment="1">
      <alignment horizontal="right" vertical="center"/>
    </xf>
    <xf numFmtId="166" fontId="7" fillId="0" borderId="31" xfId="3" applyNumberFormat="1" applyFont="1" applyFill="1" applyBorder="1" applyAlignment="1">
      <alignment horizontal="center" vertical="center"/>
    </xf>
    <xf numFmtId="3" fontId="8" fillId="0" borderId="63" xfId="3" applyNumberFormat="1" applyFont="1" applyFill="1" applyBorder="1" applyAlignment="1">
      <alignment horizontal="right" vertical="center"/>
    </xf>
    <xf numFmtId="166" fontId="8" fillId="0" borderId="41" xfId="3" applyNumberFormat="1" applyFont="1" applyFill="1" applyBorder="1" applyAlignment="1">
      <alignment horizontal="right" vertical="center"/>
    </xf>
    <xf numFmtId="3" fontId="7" fillId="0" borderId="35" xfId="3" applyNumberFormat="1" applyFont="1" applyFill="1" applyBorder="1" applyAlignment="1">
      <alignment horizontal="right" vertical="center"/>
    </xf>
    <xf numFmtId="3" fontId="7" fillId="0" borderId="64" xfId="3" applyNumberFormat="1" applyFont="1" applyFill="1" applyBorder="1" applyAlignment="1">
      <alignment horizontal="right" vertical="center"/>
    </xf>
    <xf numFmtId="3" fontId="7" fillId="0" borderId="25" xfId="3" applyNumberFormat="1" applyFont="1" applyFill="1" applyBorder="1" applyAlignment="1">
      <alignment horizontal="right" vertical="center"/>
    </xf>
    <xf numFmtId="166" fontId="7" fillId="0" borderId="28" xfId="3" applyNumberFormat="1" applyFont="1" applyFill="1" applyBorder="1" applyAlignment="1">
      <alignment horizontal="right" vertical="center"/>
    </xf>
    <xf numFmtId="3" fontId="8" fillId="0" borderId="5" xfId="3" applyNumberFormat="1" applyFont="1" applyFill="1" applyBorder="1" applyAlignment="1">
      <alignment horizontal="right" vertical="center"/>
    </xf>
    <xf numFmtId="166" fontId="7" fillId="0" borderId="30" xfId="0" applyNumberFormat="1" applyFont="1" applyFill="1" applyBorder="1" applyAlignment="1">
      <alignment horizontal="right" vertical="center"/>
    </xf>
    <xf numFmtId="166" fontId="7" fillId="0" borderId="28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166" fontId="8" fillId="0" borderId="1" xfId="0" applyNumberFormat="1" applyFont="1" applyFill="1" applyBorder="1" applyAlignment="1">
      <alignment horizontal="right" vertical="center"/>
    </xf>
    <xf numFmtId="166" fontId="8" fillId="0" borderId="8" xfId="0" applyNumberFormat="1" applyFont="1" applyFill="1" applyBorder="1" applyAlignment="1">
      <alignment horizontal="right" vertical="center"/>
    </xf>
    <xf numFmtId="0" fontId="8" fillId="0" borderId="42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8" fillId="0" borderId="9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8" xfId="0" applyFont="1" applyBorder="1" applyAlignment="1">
      <alignment vertical="center"/>
    </xf>
    <xf numFmtId="0" fontId="8" fillId="0" borderId="59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49" fontId="9" fillId="0" borderId="47" xfId="5" applyNumberFormat="1" applyFont="1" applyFill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horizontal="left" vertical="center"/>
    </xf>
    <xf numFmtId="49" fontId="9" fillId="0" borderId="47" xfId="5" applyNumberFormat="1" applyFont="1" applyFill="1" applyBorder="1" applyAlignment="1">
      <alignment horizontal="left" vertical="center" wrapText="1"/>
    </xf>
    <xf numFmtId="0" fontId="7" fillId="0" borderId="48" xfId="0" applyFont="1" applyBorder="1" applyAlignment="1">
      <alignment horizontal="left" vertical="center" wrapText="1"/>
    </xf>
    <xf numFmtId="0" fontId="7" fillId="0" borderId="49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49" fontId="6" fillId="3" borderId="9" xfId="0" applyNumberFormat="1" applyFont="1" applyFill="1" applyBorder="1" applyAlignment="1">
      <alignment horizontal="center" vertical="center" wrapText="1"/>
    </xf>
    <xf numFmtId="49" fontId="6" fillId="3" borderId="10" xfId="0" applyNumberFormat="1" applyFont="1" applyFill="1" applyBorder="1" applyAlignment="1">
      <alignment horizontal="center" vertical="center" wrapText="1"/>
    </xf>
    <xf numFmtId="49" fontId="6" fillId="3" borderId="11" xfId="0" applyNumberFormat="1" applyFont="1" applyFill="1" applyBorder="1" applyAlignment="1">
      <alignment horizontal="center" vertical="center" wrapText="1"/>
    </xf>
    <xf numFmtId="49" fontId="6" fillId="3" borderId="12" xfId="0" applyNumberFormat="1" applyFont="1" applyFill="1" applyBorder="1" applyAlignment="1">
      <alignment horizontal="center" vertical="center" wrapText="1"/>
    </xf>
    <xf numFmtId="49" fontId="6" fillId="3" borderId="15" xfId="0" applyNumberFormat="1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center" wrapText="1"/>
    </xf>
    <xf numFmtId="0" fontId="7" fillId="0" borderId="35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54" xfId="0" applyFont="1" applyBorder="1" applyAlignment="1">
      <alignment horizontal="left" vertical="center" wrapText="1"/>
    </xf>
    <xf numFmtId="0" fontId="7" fillId="0" borderId="4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39" xfId="0" quotePrefix="1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49" fontId="9" fillId="0" borderId="51" xfId="5" applyNumberFormat="1" applyFont="1" applyFill="1" applyBorder="1" applyAlignment="1">
      <alignment horizontal="left" vertical="center" wrapText="1"/>
    </xf>
    <xf numFmtId="0" fontId="7" fillId="0" borderId="52" xfId="0" applyFont="1" applyBorder="1" applyAlignment="1">
      <alignment horizontal="left" vertical="center" wrapText="1"/>
    </xf>
    <xf numFmtId="0" fontId="7" fillId="0" borderId="53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44" xfId="0" applyFont="1" applyBorder="1" applyAlignment="1">
      <alignment horizontal="left" vertical="center"/>
    </xf>
    <xf numFmtId="44" fontId="7" fillId="0" borderId="38" xfId="1" applyFont="1" applyBorder="1" applyAlignment="1">
      <alignment horizontal="left" vertical="center"/>
    </xf>
    <xf numFmtId="44" fontId="7" fillId="0" borderId="17" xfId="1" applyFont="1" applyBorder="1" applyAlignment="1">
      <alignment horizontal="left" vertical="center"/>
    </xf>
    <xf numFmtId="44" fontId="7" fillId="0" borderId="18" xfId="1" applyFont="1" applyBorder="1" applyAlignment="1">
      <alignment horizontal="left" vertical="center"/>
    </xf>
  </cellXfs>
  <cellStyles count="6">
    <cellStyle name="Dziesiętny" xfId="3" builtinId="3"/>
    <cellStyle name="Normalny" xfId="0" builtinId="0"/>
    <cellStyle name="Normalny 2" xfId="2" xr:uid="{00000000-0005-0000-0000-000001000000}"/>
    <cellStyle name="Normalny_Sheet1" xfId="5" xr:uid="{F0BE24E3-1FAA-428B-97BC-A5513A2D08E4}"/>
    <cellStyle name="Procentowy" xfId="4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C97"/>
  <sheetViews>
    <sheetView tabSelected="1" zoomScaleNormal="100" zoomScaleSheetLayoutView="100" workbookViewId="0">
      <pane xSplit="4" ySplit="7" topLeftCell="E62" activePane="bottomRight" state="frozen"/>
      <selection pane="topRight" activeCell="E1" sqref="E1"/>
      <selection pane="bottomLeft" activeCell="A8" sqref="A8"/>
      <selection pane="bottomRight" activeCell="H39" sqref="H39"/>
    </sheetView>
  </sheetViews>
  <sheetFormatPr defaultColWidth="9.140625" defaultRowHeight="10.5" x14ac:dyDescent="0.2"/>
  <cols>
    <col min="1" max="1" width="5.42578125" style="1" customWidth="1"/>
    <col min="2" max="2" width="9.140625" style="1"/>
    <col min="3" max="3" width="11" style="1" customWidth="1"/>
    <col min="4" max="4" width="16.42578125" style="1" customWidth="1"/>
    <col min="5" max="8" width="9.7109375" style="1" customWidth="1"/>
    <col min="9" max="9" width="11.42578125" style="76" bestFit="1" customWidth="1"/>
    <col min="10" max="10" width="11.42578125" style="76" customWidth="1"/>
    <col min="11" max="11" width="10.140625" style="76" customWidth="1"/>
    <col min="12" max="12" width="24" style="2" customWidth="1"/>
    <col min="13" max="14" width="11.28515625" style="2" hidden="1" customWidth="1"/>
    <col min="15" max="18" width="11.5703125" style="2" hidden="1" customWidth="1"/>
    <col min="19" max="19" width="12" style="1" hidden="1" customWidth="1"/>
    <col min="20" max="20" width="11.140625" style="1" hidden="1" customWidth="1"/>
    <col min="21" max="26" width="0" style="1" hidden="1" customWidth="1"/>
    <col min="27" max="16384" width="9.140625" style="1"/>
  </cols>
  <sheetData>
    <row r="1" spans="1:29" ht="12" customHeight="1" x14ac:dyDescent="0.2">
      <c r="A1" s="158" t="s">
        <v>103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22"/>
      <c r="M1" s="22"/>
      <c r="N1" s="22"/>
      <c r="O1" s="22"/>
      <c r="P1" s="22"/>
      <c r="Q1" s="22"/>
      <c r="R1" s="22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29" ht="12" customHeight="1" thickBot="1" x14ac:dyDescent="0.25">
      <c r="A2" s="159"/>
      <c r="B2" s="160"/>
      <c r="C2" s="24"/>
      <c r="D2" s="161"/>
      <c r="E2" s="162"/>
      <c r="F2" s="162"/>
      <c r="G2" s="162"/>
      <c r="H2" s="162"/>
      <c r="I2" s="65"/>
      <c r="J2" s="65"/>
      <c r="K2" s="66"/>
      <c r="L2" s="22"/>
      <c r="M2" s="22"/>
      <c r="N2" s="22"/>
      <c r="O2" s="22"/>
      <c r="P2" s="22"/>
      <c r="Q2" s="22"/>
      <c r="R2" s="22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spans="1:29" ht="17.25" customHeight="1" thickBot="1" x14ac:dyDescent="0.25">
      <c r="A3" s="163" t="s">
        <v>35</v>
      </c>
      <c r="B3" s="163" t="s">
        <v>28</v>
      </c>
      <c r="C3" s="165"/>
      <c r="D3" s="166"/>
      <c r="E3" s="3">
        <v>2024</v>
      </c>
      <c r="F3" s="153">
        <v>2025</v>
      </c>
      <c r="G3" s="154"/>
      <c r="H3" s="155"/>
      <c r="I3" s="169" t="s">
        <v>45</v>
      </c>
      <c r="J3" s="171" t="s">
        <v>46</v>
      </c>
      <c r="K3" s="173" t="s">
        <v>36</v>
      </c>
      <c r="L3" s="22"/>
      <c r="M3" s="22"/>
      <c r="N3" s="22"/>
      <c r="O3" s="22"/>
      <c r="P3" s="22"/>
      <c r="Q3" s="22"/>
      <c r="R3" s="22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29" ht="48.75" customHeight="1" thickBot="1" x14ac:dyDescent="0.25">
      <c r="A4" s="164"/>
      <c r="B4" s="164"/>
      <c r="C4" s="167"/>
      <c r="D4" s="168"/>
      <c r="E4" s="4"/>
      <c r="F4" s="5" t="s">
        <v>31</v>
      </c>
      <c r="G4" s="6" t="s">
        <v>30</v>
      </c>
      <c r="H4" s="6" t="s">
        <v>29</v>
      </c>
      <c r="I4" s="170"/>
      <c r="J4" s="172"/>
      <c r="K4" s="174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</row>
    <row r="5" spans="1:29" ht="12" customHeight="1" thickBot="1" x14ac:dyDescent="0.25">
      <c r="A5" s="7"/>
      <c r="B5" s="153"/>
      <c r="C5" s="154"/>
      <c r="D5" s="155"/>
      <c r="E5" s="153" t="s">
        <v>37</v>
      </c>
      <c r="F5" s="154"/>
      <c r="G5" s="154"/>
      <c r="H5" s="155"/>
      <c r="I5" s="151"/>
      <c r="J5" s="151"/>
      <c r="K5" s="152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</row>
    <row r="6" spans="1:29" ht="13.5" customHeight="1" thickBot="1" x14ac:dyDescent="0.25">
      <c r="A6" s="8">
        <v>1</v>
      </c>
      <c r="B6" s="153">
        <v>2</v>
      </c>
      <c r="C6" s="154"/>
      <c r="D6" s="155"/>
      <c r="E6" s="8">
        <v>3</v>
      </c>
      <c r="F6" s="9">
        <v>4</v>
      </c>
      <c r="G6" s="9">
        <v>5</v>
      </c>
      <c r="H6" s="9">
        <v>6</v>
      </c>
      <c r="I6" s="79">
        <v>7</v>
      </c>
      <c r="J6" s="79">
        <v>8</v>
      </c>
      <c r="K6" s="80">
        <v>9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ht="20.100000000000001" customHeight="1" thickBot="1" x14ac:dyDescent="0.25">
      <c r="A7" s="145" t="s">
        <v>34</v>
      </c>
      <c r="B7" s="146"/>
      <c r="C7" s="146"/>
      <c r="D7" s="146"/>
      <c r="E7" s="146"/>
      <c r="F7" s="146"/>
      <c r="G7" s="146"/>
      <c r="H7" s="146"/>
      <c r="I7" s="146"/>
      <c r="J7" s="146"/>
      <c r="K7" s="147"/>
      <c r="L7" s="23"/>
      <c r="M7" s="23">
        <v>1000</v>
      </c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29" ht="20.100000000000001" customHeight="1" thickBot="1" x14ac:dyDescent="0.25">
      <c r="A8" s="145"/>
      <c r="B8" s="156"/>
      <c r="C8" s="156"/>
      <c r="D8" s="157"/>
      <c r="E8" s="29">
        <f>+E9+E10+E18+E19+E22</f>
        <v>923402</v>
      </c>
      <c r="F8" s="10">
        <f t="shared" ref="F8:G8" si="0">+F9+F10+F18+F19+F22</f>
        <v>182327</v>
      </c>
      <c r="G8" s="91">
        <f t="shared" si="0"/>
        <v>195527</v>
      </c>
      <c r="H8" s="92">
        <f>+H9+H10+H18+H19+H22</f>
        <v>104409.79796</v>
      </c>
      <c r="I8" s="81">
        <f>H8/E8</f>
        <v>0.1130707946918027</v>
      </c>
      <c r="J8" s="81">
        <f>H8/F8</f>
        <v>0.57265132404964703</v>
      </c>
      <c r="K8" s="82">
        <f>H8/G8</f>
        <v>0.53399171449467331</v>
      </c>
      <c r="L8" s="23"/>
      <c r="M8" s="41">
        <v>923402054.38</v>
      </c>
      <c r="N8" s="41">
        <f>M8/$M$7</f>
        <v>923402.05437999999</v>
      </c>
      <c r="O8" s="36">
        <v>182327000</v>
      </c>
      <c r="P8" s="36">
        <f>O8/$M$7</f>
        <v>182327</v>
      </c>
      <c r="Q8" s="23">
        <v>195527000</v>
      </c>
      <c r="R8" s="23">
        <f>Q8/$M$7</f>
        <v>195527</v>
      </c>
      <c r="S8" s="23">
        <v>104199460.21000001</v>
      </c>
      <c r="T8" s="77">
        <f>S8/$M$7</f>
        <v>104199.46021</v>
      </c>
      <c r="U8" s="23"/>
      <c r="V8" s="23"/>
      <c r="W8" s="23"/>
      <c r="X8" s="23"/>
      <c r="Y8" s="23"/>
      <c r="Z8" s="23"/>
      <c r="AA8" s="23"/>
      <c r="AB8" s="23"/>
      <c r="AC8" s="23"/>
    </row>
    <row r="9" spans="1:29" ht="20.100000000000001" customHeight="1" x14ac:dyDescent="0.15">
      <c r="A9" s="13" t="s">
        <v>62</v>
      </c>
      <c r="B9" s="130" t="s">
        <v>2</v>
      </c>
      <c r="C9" s="131"/>
      <c r="D9" s="132"/>
      <c r="E9" s="51">
        <v>4</v>
      </c>
      <c r="F9" s="51">
        <v>5000</v>
      </c>
      <c r="G9" s="51">
        <v>5000</v>
      </c>
      <c r="H9" s="54">
        <v>145</v>
      </c>
      <c r="I9" s="93">
        <f t="shared" ref="I9:I22" si="1">H9/E9</f>
        <v>36.25</v>
      </c>
      <c r="J9" s="93">
        <f t="shared" ref="J9:J20" si="2">H9/F9</f>
        <v>2.9000000000000001E-2</v>
      </c>
      <c r="K9" s="93">
        <f t="shared" ref="K9:K20" si="3">H9/G9</f>
        <v>2.9000000000000001E-2</v>
      </c>
      <c r="L9" s="23"/>
      <c r="M9" s="41">
        <v>4412.83</v>
      </c>
      <c r="N9" s="41">
        <f t="shared" ref="N9:N21" si="4">M9/$M$7</f>
        <v>4.4128299999999996</v>
      </c>
      <c r="O9" s="36">
        <v>5000000</v>
      </c>
      <c r="P9" s="36">
        <f t="shared" ref="P9:P21" si="5">O9/$M$7</f>
        <v>5000</v>
      </c>
      <c r="Q9" s="23">
        <v>5000000</v>
      </c>
      <c r="R9" s="23">
        <f t="shared" ref="R9:R21" si="6">Q9/$M$7</f>
        <v>5000</v>
      </c>
      <c r="S9" s="23">
        <v>145351.54999999999</v>
      </c>
      <c r="T9" s="77">
        <f t="shared" ref="T9:T21" si="7">S9/$M$7</f>
        <v>145.35154999999997</v>
      </c>
      <c r="U9" s="23">
        <v>5000</v>
      </c>
      <c r="V9" s="23">
        <v>5000</v>
      </c>
      <c r="W9" s="23">
        <v>145.35154999999997</v>
      </c>
      <c r="X9" s="78">
        <f>P9+R9+T9-U9-V9-W9</f>
        <v>-5.6843418860808015E-13</v>
      </c>
      <c r="Y9" s="23"/>
      <c r="Z9" s="23"/>
      <c r="AA9" s="23"/>
      <c r="AB9" s="23"/>
      <c r="AC9" s="23"/>
    </row>
    <row r="10" spans="1:29" ht="20.100000000000001" customHeight="1" x14ac:dyDescent="0.15">
      <c r="A10" s="14" t="s">
        <v>63</v>
      </c>
      <c r="B10" s="130" t="s">
        <v>18</v>
      </c>
      <c r="C10" s="131"/>
      <c r="D10" s="132"/>
      <c r="E10" s="51">
        <v>91678</v>
      </c>
      <c r="F10" s="51">
        <v>140433</v>
      </c>
      <c r="G10" s="12">
        <v>153633</v>
      </c>
      <c r="H10" s="12">
        <v>71922.388139999995</v>
      </c>
      <c r="I10" s="86">
        <f t="shared" si="1"/>
        <v>0.78451087654617246</v>
      </c>
      <c r="J10" s="86">
        <f t="shared" si="2"/>
        <v>0.51214734528209183</v>
      </c>
      <c r="K10" s="86">
        <f t="shared" si="3"/>
        <v>0.46814413661127491</v>
      </c>
      <c r="L10" s="23"/>
      <c r="M10" s="41">
        <v>91678150.870000005</v>
      </c>
      <c r="N10" s="41">
        <f t="shared" si="4"/>
        <v>91678.150869999998</v>
      </c>
      <c r="O10" s="36">
        <v>140433000</v>
      </c>
      <c r="P10" s="36">
        <f t="shared" si="5"/>
        <v>140433</v>
      </c>
      <c r="Q10" s="23">
        <v>153633000</v>
      </c>
      <c r="R10" s="23">
        <f t="shared" si="6"/>
        <v>153633</v>
      </c>
      <c r="S10" s="23">
        <v>71922388.140000001</v>
      </c>
      <c r="T10" s="77">
        <f t="shared" si="7"/>
        <v>71922.388139999995</v>
      </c>
      <c r="U10" s="23">
        <v>140433</v>
      </c>
      <c r="V10" s="23">
        <v>153633</v>
      </c>
      <c r="W10" s="23">
        <v>71922.388139999995</v>
      </c>
      <c r="X10" s="78">
        <f t="shared" ref="X10:X22" si="8">P10+R10+T10-U10-V10-W10</f>
        <v>0</v>
      </c>
      <c r="Y10" s="23"/>
      <c r="Z10" s="23"/>
      <c r="AA10" s="23"/>
      <c r="AB10" s="23"/>
      <c r="AC10" s="23"/>
    </row>
    <row r="11" spans="1:29" ht="20.100000000000001" customHeight="1" x14ac:dyDescent="0.15">
      <c r="A11" s="14" t="s">
        <v>4</v>
      </c>
      <c r="B11" s="130" t="s">
        <v>57</v>
      </c>
      <c r="C11" s="131"/>
      <c r="D11" s="132"/>
      <c r="E11" s="51">
        <v>91678</v>
      </c>
      <c r="F11" s="51">
        <v>140433</v>
      </c>
      <c r="G11" s="12">
        <v>153633</v>
      </c>
      <c r="H11" s="12">
        <v>71922.388139999995</v>
      </c>
      <c r="I11" s="86">
        <f t="shared" si="1"/>
        <v>0.78451087654617246</v>
      </c>
      <c r="J11" s="86">
        <f t="shared" si="2"/>
        <v>0.51214734528209183</v>
      </c>
      <c r="K11" s="86">
        <f t="shared" si="3"/>
        <v>0.46814413661127491</v>
      </c>
      <c r="L11" s="23"/>
      <c r="M11" s="41">
        <v>91678150.870000005</v>
      </c>
      <c r="N11" s="41">
        <f t="shared" si="4"/>
        <v>91678.150869999998</v>
      </c>
      <c r="O11" s="36">
        <v>140433000</v>
      </c>
      <c r="P11" s="36">
        <f t="shared" si="5"/>
        <v>140433</v>
      </c>
      <c r="Q11" s="23">
        <v>153633000</v>
      </c>
      <c r="R11" s="23">
        <f t="shared" si="6"/>
        <v>153633</v>
      </c>
      <c r="S11" s="23">
        <v>71922388.140000001</v>
      </c>
      <c r="T11" s="77">
        <f t="shared" si="7"/>
        <v>71922.388139999995</v>
      </c>
      <c r="U11" s="23">
        <v>140433</v>
      </c>
      <c r="V11" s="23">
        <v>153633</v>
      </c>
      <c r="W11" s="23">
        <v>71922.388139999995</v>
      </c>
      <c r="X11" s="78">
        <f t="shared" si="8"/>
        <v>0</v>
      </c>
      <c r="Y11" s="23"/>
      <c r="Z11" s="23"/>
      <c r="AA11" s="23"/>
      <c r="AB11" s="23"/>
      <c r="AC11" s="23"/>
    </row>
    <row r="12" spans="1:29" ht="20.100000000000001" customHeight="1" x14ac:dyDescent="0.15">
      <c r="A12" s="13" t="s">
        <v>42</v>
      </c>
      <c r="B12" s="130" t="s">
        <v>69</v>
      </c>
      <c r="C12" s="131"/>
      <c r="D12" s="132"/>
      <c r="E12" s="51">
        <v>3551</v>
      </c>
      <c r="F12" s="51">
        <v>3900</v>
      </c>
      <c r="G12" s="51">
        <v>3900</v>
      </c>
      <c r="H12" s="51">
        <v>3841.13202</v>
      </c>
      <c r="I12" s="86">
        <f t="shared" si="1"/>
        <v>1.0817043142776683</v>
      </c>
      <c r="J12" s="86">
        <f t="shared" si="2"/>
        <v>0.98490564615384613</v>
      </c>
      <c r="K12" s="86">
        <f t="shared" si="3"/>
        <v>0.98490564615384613</v>
      </c>
      <c r="L12" s="23"/>
      <c r="M12" s="41">
        <v>3551320.78</v>
      </c>
      <c r="N12" s="41">
        <f t="shared" si="4"/>
        <v>3551.32078</v>
      </c>
      <c r="O12" s="36">
        <v>3900000</v>
      </c>
      <c r="P12" s="36">
        <f t="shared" si="5"/>
        <v>3900</v>
      </c>
      <c r="Q12" s="23">
        <v>3900000</v>
      </c>
      <c r="R12" s="23">
        <f t="shared" si="6"/>
        <v>3900</v>
      </c>
      <c r="S12" s="23">
        <v>3841132.02</v>
      </c>
      <c r="T12" s="77">
        <f t="shared" si="7"/>
        <v>3841.13202</v>
      </c>
      <c r="U12" s="23">
        <v>3900</v>
      </c>
      <c r="V12" s="23">
        <v>3900</v>
      </c>
      <c r="W12" s="23">
        <v>3841.13202</v>
      </c>
      <c r="X12" s="78">
        <f t="shared" si="8"/>
        <v>0</v>
      </c>
      <c r="Y12" s="23"/>
      <c r="Z12" s="23"/>
      <c r="AA12" s="23"/>
      <c r="AB12" s="23"/>
      <c r="AC12" s="23"/>
    </row>
    <row r="13" spans="1:29" ht="20.100000000000001" customHeight="1" x14ac:dyDescent="0.15">
      <c r="A13" s="13" t="s">
        <v>43</v>
      </c>
      <c r="B13" s="130" t="s">
        <v>70</v>
      </c>
      <c r="C13" s="131"/>
      <c r="D13" s="132"/>
      <c r="E13" s="51">
        <v>5231</v>
      </c>
      <c r="F13" s="51">
        <v>11533</v>
      </c>
      <c r="G13" s="51">
        <v>11533</v>
      </c>
      <c r="H13" s="51">
        <v>5215</v>
      </c>
      <c r="I13" s="86">
        <f t="shared" si="1"/>
        <v>0.99694131141273179</v>
      </c>
      <c r="J13" s="86">
        <f t="shared" si="2"/>
        <v>0.45218069886412904</v>
      </c>
      <c r="K13" s="86">
        <f t="shared" si="3"/>
        <v>0.45218069886412904</v>
      </c>
      <c r="L13" s="23"/>
      <c r="M13" s="41">
        <v>5231125.17</v>
      </c>
      <c r="N13" s="41">
        <f t="shared" si="4"/>
        <v>5231.1251700000003</v>
      </c>
      <c r="O13" s="36">
        <v>11533000</v>
      </c>
      <c r="P13" s="36">
        <f t="shared" si="5"/>
        <v>11533</v>
      </c>
      <c r="Q13" s="23">
        <v>11533000</v>
      </c>
      <c r="R13" s="23">
        <f t="shared" si="6"/>
        <v>11533</v>
      </c>
      <c r="S13" s="23">
        <v>5214688.6399999997</v>
      </c>
      <c r="T13" s="77">
        <f t="shared" si="7"/>
        <v>5214.6886399999994</v>
      </c>
      <c r="U13" s="23">
        <v>11533</v>
      </c>
      <c r="V13" s="23">
        <v>11533</v>
      </c>
      <c r="W13" s="23">
        <v>5214.6886399999994</v>
      </c>
      <c r="X13" s="78">
        <f t="shared" si="8"/>
        <v>0</v>
      </c>
      <c r="Y13" s="23"/>
      <c r="Z13" s="23"/>
      <c r="AA13" s="23"/>
      <c r="AB13" s="23"/>
      <c r="AC13" s="23"/>
    </row>
    <row r="14" spans="1:29" ht="20.100000000000001" customHeight="1" x14ac:dyDescent="0.15">
      <c r="A14" s="13" t="s">
        <v>44</v>
      </c>
      <c r="B14" s="130" t="s">
        <v>71</v>
      </c>
      <c r="C14" s="131"/>
      <c r="D14" s="132"/>
      <c r="E14" s="51">
        <v>82896</v>
      </c>
      <c r="F14" s="51">
        <v>125000</v>
      </c>
      <c r="G14" s="51">
        <v>138200</v>
      </c>
      <c r="H14" s="51">
        <v>62866.567479999998</v>
      </c>
      <c r="I14" s="86">
        <f t="shared" si="1"/>
        <v>0.75837878160586758</v>
      </c>
      <c r="J14" s="86">
        <f t="shared" si="2"/>
        <v>0.50293253983999997</v>
      </c>
      <c r="K14" s="86">
        <f t="shared" si="3"/>
        <v>0.45489556787264834</v>
      </c>
      <c r="L14" s="23"/>
      <c r="M14" s="41">
        <v>82895704.920000002</v>
      </c>
      <c r="N14" s="41">
        <f t="shared" si="4"/>
        <v>82895.704920000004</v>
      </c>
      <c r="O14" s="36">
        <v>125000000</v>
      </c>
      <c r="P14" s="36">
        <f t="shared" si="5"/>
        <v>125000</v>
      </c>
      <c r="Q14" s="23">
        <v>138200000</v>
      </c>
      <c r="R14" s="23">
        <f t="shared" si="6"/>
        <v>138200</v>
      </c>
      <c r="S14" s="23">
        <v>62866567.479999997</v>
      </c>
      <c r="T14" s="77">
        <f t="shared" si="7"/>
        <v>62866.567479999998</v>
      </c>
      <c r="U14" s="23">
        <v>125000</v>
      </c>
      <c r="V14" s="23">
        <v>138200</v>
      </c>
      <c r="W14" s="23">
        <v>62866.567479999998</v>
      </c>
      <c r="X14" s="78">
        <f t="shared" si="8"/>
        <v>0</v>
      </c>
      <c r="Y14" s="23"/>
      <c r="Z14" s="23"/>
      <c r="AA14" s="23"/>
      <c r="AB14" s="23"/>
      <c r="AC14" s="23"/>
    </row>
    <row r="15" spans="1:29" ht="20.100000000000001" customHeight="1" x14ac:dyDescent="0.15">
      <c r="A15" s="13" t="s">
        <v>48</v>
      </c>
      <c r="B15" s="130" t="s">
        <v>72</v>
      </c>
      <c r="C15" s="131"/>
      <c r="D15" s="132"/>
      <c r="E15" s="51">
        <v>67117</v>
      </c>
      <c r="F15" s="51">
        <v>110000</v>
      </c>
      <c r="G15" s="51">
        <v>110000</v>
      </c>
      <c r="H15" s="51">
        <v>42336.702789999996</v>
      </c>
      <c r="I15" s="86">
        <f t="shared" si="1"/>
        <v>0.6307895583831219</v>
      </c>
      <c r="J15" s="86">
        <f t="shared" si="2"/>
        <v>0.38487911627272725</v>
      </c>
      <c r="K15" s="86">
        <f t="shared" si="3"/>
        <v>0.38487911627272725</v>
      </c>
      <c r="L15" s="23"/>
      <c r="M15" s="41">
        <v>67116594.769999996</v>
      </c>
      <c r="N15" s="41">
        <f t="shared" si="4"/>
        <v>67116.594769999996</v>
      </c>
      <c r="O15" s="36">
        <v>110000000</v>
      </c>
      <c r="P15" s="36">
        <f t="shared" si="5"/>
        <v>110000</v>
      </c>
      <c r="Q15" s="23">
        <v>110000000</v>
      </c>
      <c r="R15" s="23">
        <f t="shared" si="6"/>
        <v>110000</v>
      </c>
      <c r="S15" s="23">
        <v>42336702.789999999</v>
      </c>
      <c r="T15" s="77">
        <f t="shared" si="7"/>
        <v>42336.702789999996</v>
      </c>
      <c r="U15" s="23">
        <v>110000</v>
      </c>
      <c r="V15" s="23">
        <v>110000</v>
      </c>
      <c r="W15" s="23">
        <v>42336.702789999996</v>
      </c>
      <c r="X15" s="78">
        <f t="shared" si="8"/>
        <v>0</v>
      </c>
      <c r="Y15" s="23"/>
      <c r="Z15" s="23"/>
      <c r="AA15" s="23"/>
      <c r="AB15" s="23"/>
      <c r="AC15" s="23"/>
    </row>
    <row r="16" spans="1:29" ht="20.100000000000001" customHeight="1" x14ac:dyDescent="0.15">
      <c r="A16" s="13" t="s">
        <v>49</v>
      </c>
      <c r="B16" s="130" t="s">
        <v>73</v>
      </c>
      <c r="C16" s="131"/>
      <c r="D16" s="132"/>
      <c r="E16" s="51">
        <v>15709</v>
      </c>
      <c r="F16" s="51">
        <v>15000</v>
      </c>
      <c r="G16" s="51">
        <v>10400</v>
      </c>
      <c r="H16" s="51">
        <v>4325.1449400000001</v>
      </c>
      <c r="I16" s="86">
        <f t="shared" si="1"/>
        <v>0.27532910688140555</v>
      </c>
      <c r="J16" s="86">
        <f t="shared" si="2"/>
        <v>0.28834299600000002</v>
      </c>
      <c r="K16" s="86">
        <f t="shared" si="3"/>
        <v>0.41587932115384618</v>
      </c>
      <c r="L16" s="23"/>
      <c r="M16" s="41">
        <v>15708675.439999999</v>
      </c>
      <c r="N16" s="41">
        <f t="shared" si="4"/>
        <v>15708.675439999999</v>
      </c>
      <c r="O16" s="36">
        <v>15000000</v>
      </c>
      <c r="P16" s="36">
        <f t="shared" si="5"/>
        <v>15000</v>
      </c>
      <c r="Q16" s="23">
        <v>10400000</v>
      </c>
      <c r="R16" s="23">
        <f t="shared" si="6"/>
        <v>10400</v>
      </c>
      <c r="S16" s="23">
        <v>4325144.9400000004</v>
      </c>
      <c r="T16" s="77">
        <f t="shared" si="7"/>
        <v>4325.1449400000001</v>
      </c>
      <c r="U16" s="23">
        <v>15000</v>
      </c>
      <c r="V16" s="23">
        <v>10400</v>
      </c>
      <c r="W16" s="23">
        <v>4325.1449400000001</v>
      </c>
      <c r="X16" s="78">
        <f t="shared" si="8"/>
        <v>0</v>
      </c>
      <c r="Y16" s="23"/>
      <c r="Z16" s="23"/>
      <c r="AA16" s="23"/>
      <c r="AB16" s="23"/>
      <c r="AC16" s="23"/>
    </row>
    <row r="17" spans="1:29" ht="20.100000000000001" customHeight="1" x14ac:dyDescent="0.15">
      <c r="A17" s="13" t="s">
        <v>64</v>
      </c>
      <c r="B17" s="130" t="s">
        <v>74</v>
      </c>
      <c r="C17" s="131"/>
      <c r="D17" s="132"/>
      <c r="E17" s="51">
        <v>70</v>
      </c>
      <c r="F17" s="51">
        <v>0</v>
      </c>
      <c r="G17" s="51">
        <v>17800</v>
      </c>
      <c r="H17" s="52">
        <v>16204.719750000002</v>
      </c>
      <c r="I17" s="86">
        <f t="shared" si="1"/>
        <v>231.49599642857146</v>
      </c>
      <c r="J17" s="83" t="s">
        <v>102</v>
      </c>
      <c r="K17" s="86">
        <f t="shared" si="3"/>
        <v>0.91037751404494394</v>
      </c>
      <c r="L17" s="23"/>
      <c r="M17" s="41">
        <v>70434.710000000006</v>
      </c>
      <c r="N17" s="41">
        <f t="shared" si="4"/>
        <v>70.43471000000001</v>
      </c>
      <c r="O17" s="36">
        <v>0</v>
      </c>
      <c r="P17" s="36">
        <f t="shared" si="5"/>
        <v>0</v>
      </c>
      <c r="Q17" s="23">
        <v>17800000</v>
      </c>
      <c r="R17" s="23">
        <f t="shared" si="6"/>
        <v>17800</v>
      </c>
      <c r="S17" s="23">
        <v>16204719.750000002</v>
      </c>
      <c r="T17" s="77">
        <f t="shared" si="7"/>
        <v>16204.719750000002</v>
      </c>
      <c r="U17" s="23">
        <v>0</v>
      </c>
      <c r="V17" s="23">
        <v>17800</v>
      </c>
      <c r="W17" s="23">
        <v>16204.719750000002</v>
      </c>
      <c r="X17" s="78">
        <f t="shared" si="8"/>
        <v>0</v>
      </c>
      <c r="Y17" s="23"/>
      <c r="Z17" s="23"/>
      <c r="AA17" s="23"/>
      <c r="AB17" s="23"/>
      <c r="AC17" s="23"/>
    </row>
    <row r="18" spans="1:29" ht="20.100000000000001" customHeight="1" x14ac:dyDescent="0.15">
      <c r="A18" s="13" t="s">
        <v>65</v>
      </c>
      <c r="B18" s="130" t="s">
        <v>19</v>
      </c>
      <c r="C18" s="131"/>
      <c r="D18" s="132"/>
      <c r="E18" s="51">
        <v>245</v>
      </c>
      <c r="F18" s="51">
        <v>341</v>
      </c>
      <c r="G18" s="52">
        <v>341</v>
      </c>
      <c r="H18" s="52">
        <v>270.50844999999993</v>
      </c>
      <c r="I18" s="86">
        <v>1.1060000000000001</v>
      </c>
      <c r="J18" s="86">
        <v>0.79500000000000004</v>
      </c>
      <c r="K18" s="86">
        <v>0.79500000000000004</v>
      </c>
      <c r="L18" s="23"/>
      <c r="M18" s="41">
        <v>245062.92</v>
      </c>
      <c r="N18" s="41">
        <f t="shared" si="4"/>
        <v>245.06292000000002</v>
      </c>
      <c r="O18" s="36">
        <v>341000</v>
      </c>
      <c r="P18" s="36">
        <f t="shared" si="5"/>
        <v>341</v>
      </c>
      <c r="Q18" s="23">
        <v>341000</v>
      </c>
      <c r="R18" s="23">
        <f t="shared" si="6"/>
        <v>341</v>
      </c>
      <c r="S18" s="23">
        <v>270508.44999999995</v>
      </c>
      <c r="T18" s="77">
        <f t="shared" si="7"/>
        <v>270.50844999999993</v>
      </c>
      <c r="U18" s="23">
        <v>341</v>
      </c>
      <c r="V18" s="23">
        <v>341</v>
      </c>
      <c r="W18" s="23">
        <v>270.50844999999993</v>
      </c>
      <c r="X18" s="78">
        <f t="shared" si="8"/>
        <v>0</v>
      </c>
      <c r="Y18" s="23"/>
      <c r="Z18" s="23"/>
      <c r="AA18" s="23"/>
      <c r="AB18" s="23"/>
      <c r="AC18" s="23"/>
    </row>
    <row r="19" spans="1:29" ht="20.100000000000001" customHeight="1" x14ac:dyDescent="0.15">
      <c r="A19" s="13" t="s">
        <v>66</v>
      </c>
      <c r="B19" s="130" t="s">
        <v>52</v>
      </c>
      <c r="C19" s="131"/>
      <c r="D19" s="132"/>
      <c r="E19" s="51">
        <v>830211</v>
      </c>
      <c r="F19" s="51">
        <v>36553</v>
      </c>
      <c r="G19" s="52">
        <v>36553</v>
      </c>
      <c r="H19" s="52">
        <v>30502.90137</v>
      </c>
      <c r="I19" s="86">
        <f t="shared" si="1"/>
        <v>3.6741143359941025E-2</v>
      </c>
      <c r="J19" s="86">
        <f t="shared" si="2"/>
        <v>0.83448421114546001</v>
      </c>
      <c r="K19" s="86">
        <f t="shared" si="3"/>
        <v>0.83448421114546001</v>
      </c>
      <c r="L19" s="23"/>
      <c r="M19" s="41">
        <v>830210764.47000003</v>
      </c>
      <c r="N19" s="41">
        <f t="shared" si="4"/>
        <v>830210.76447000005</v>
      </c>
      <c r="O19" s="36">
        <v>36553000</v>
      </c>
      <c r="P19" s="36">
        <f t="shared" si="5"/>
        <v>36553</v>
      </c>
      <c r="Q19" s="23">
        <v>36553000</v>
      </c>
      <c r="R19" s="23">
        <f t="shared" si="6"/>
        <v>36553</v>
      </c>
      <c r="S19" s="23">
        <v>30502901.370000001</v>
      </c>
      <c r="T19" s="77">
        <f t="shared" si="7"/>
        <v>30502.90137</v>
      </c>
      <c r="U19" s="23">
        <v>36553</v>
      </c>
      <c r="V19" s="23">
        <v>36553</v>
      </c>
      <c r="W19" s="23">
        <v>30502.90137</v>
      </c>
      <c r="X19" s="78">
        <f t="shared" si="8"/>
        <v>0</v>
      </c>
      <c r="Y19" s="23"/>
      <c r="Z19" s="23"/>
      <c r="AA19" s="23"/>
      <c r="AB19" s="23"/>
      <c r="AC19" s="23"/>
    </row>
    <row r="20" spans="1:29" ht="20.100000000000001" customHeight="1" x14ac:dyDescent="0.15">
      <c r="A20" s="13" t="s">
        <v>33</v>
      </c>
      <c r="B20" s="130" t="s">
        <v>75</v>
      </c>
      <c r="C20" s="131"/>
      <c r="D20" s="132"/>
      <c r="E20" s="51">
        <v>30211</v>
      </c>
      <c r="F20" s="51">
        <v>36553</v>
      </c>
      <c r="G20" s="52">
        <v>36553</v>
      </c>
      <c r="H20" s="52">
        <v>30502.90137</v>
      </c>
      <c r="I20" s="86">
        <f t="shared" si="1"/>
        <v>1.0096620889742147</v>
      </c>
      <c r="J20" s="86">
        <f t="shared" si="2"/>
        <v>0.83448421114546001</v>
      </c>
      <c r="K20" s="86">
        <f t="shared" si="3"/>
        <v>0.83448421114546001</v>
      </c>
      <c r="L20" s="23"/>
      <c r="M20" s="41">
        <v>30210764.469999999</v>
      </c>
      <c r="N20" s="41">
        <f t="shared" si="4"/>
        <v>30210.764469999998</v>
      </c>
      <c r="O20" s="36">
        <v>36553000</v>
      </c>
      <c r="P20" s="36">
        <f t="shared" si="5"/>
        <v>36553</v>
      </c>
      <c r="Q20" s="23">
        <v>36553000</v>
      </c>
      <c r="R20" s="23">
        <f t="shared" si="6"/>
        <v>36553</v>
      </c>
      <c r="S20" s="23">
        <v>30502901.370000001</v>
      </c>
      <c r="T20" s="77">
        <f t="shared" si="7"/>
        <v>30502.90137</v>
      </c>
      <c r="U20" s="23">
        <v>36553</v>
      </c>
      <c r="V20" s="23">
        <v>36553</v>
      </c>
      <c r="W20" s="23">
        <v>30502.90137</v>
      </c>
      <c r="X20" s="78">
        <f t="shared" si="8"/>
        <v>0</v>
      </c>
      <c r="Y20" s="23"/>
      <c r="Z20" s="23"/>
      <c r="AA20" s="23"/>
      <c r="AB20" s="23"/>
      <c r="AC20" s="23"/>
    </row>
    <row r="21" spans="1:29" ht="20.100000000000001" customHeight="1" x14ac:dyDescent="0.15">
      <c r="A21" s="13" t="s">
        <v>67</v>
      </c>
      <c r="B21" s="130" t="s">
        <v>76</v>
      </c>
      <c r="C21" s="131"/>
      <c r="D21" s="132"/>
      <c r="E21" s="51">
        <v>800000</v>
      </c>
      <c r="F21" s="51">
        <v>0</v>
      </c>
      <c r="G21" s="52">
        <v>0</v>
      </c>
      <c r="H21" s="52">
        <v>0</v>
      </c>
      <c r="I21" s="86">
        <f t="shared" si="1"/>
        <v>0</v>
      </c>
      <c r="J21" s="83" t="s">
        <v>102</v>
      </c>
      <c r="K21" s="83" t="s">
        <v>102</v>
      </c>
      <c r="L21" s="23"/>
      <c r="M21" s="41">
        <v>1263663.29</v>
      </c>
      <c r="N21" s="41">
        <f t="shared" si="4"/>
        <v>1263.66329</v>
      </c>
      <c r="O21" s="36">
        <v>0</v>
      </c>
      <c r="P21" s="36">
        <f t="shared" si="5"/>
        <v>0</v>
      </c>
      <c r="Q21" s="23">
        <v>0</v>
      </c>
      <c r="R21" s="23">
        <f t="shared" si="6"/>
        <v>0</v>
      </c>
      <c r="S21" s="23">
        <v>1358310.7</v>
      </c>
      <c r="T21" s="77">
        <f t="shared" si="7"/>
        <v>1358.3107</v>
      </c>
      <c r="U21" s="23">
        <v>0</v>
      </c>
      <c r="V21" s="23">
        <v>0</v>
      </c>
      <c r="W21" s="23">
        <v>0</v>
      </c>
      <c r="X21" s="78">
        <f t="shared" si="8"/>
        <v>1358.3107</v>
      </c>
      <c r="Y21" s="23"/>
      <c r="Z21" s="23"/>
      <c r="AA21" s="23"/>
      <c r="AB21" s="23"/>
      <c r="AC21" s="23"/>
    </row>
    <row r="22" spans="1:29" ht="20.100000000000001" customHeight="1" thickBot="1" x14ac:dyDescent="0.2">
      <c r="A22" s="13" t="s">
        <v>68</v>
      </c>
      <c r="B22" s="130" t="s">
        <v>17</v>
      </c>
      <c r="C22" s="131"/>
      <c r="D22" s="132"/>
      <c r="E22" s="51">
        <v>1264</v>
      </c>
      <c r="F22" s="51">
        <v>0</v>
      </c>
      <c r="G22" s="52">
        <v>0</v>
      </c>
      <c r="H22" s="52">
        <v>1569</v>
      </c>
      <c r="I22" s="94">
        <f t="shared" si="1"/>
        <v>1.2412974683544304</v>
      </c>
      <c r="J22" s="95" t="s">
        <v>102</v>
      </c>
      <c r="K22" s="90" t="s">
        <v>102</v>
      </c>
      <c r="L22" s="23"/>
      <c r="M22" s="41"/>
      <c r="N22" s="41"/>
      <c r="O22" s="36"/>
      <c r="P22" s="36"/>
      <c r="Q22" s="23"/>
      <c r="R22" s="23"/>
      <c r="S22" s="23"/>
      <c r="T22" s="23"/>
      <c r="U22" s="23">
        <v>0</v>
      </c>
      <c r="V22" s="23">
        <v>0</v>
      </c>
      <c r="W22" s="23">
        <v>1358</v>
      </c>
      <c r="X22" s="78">
        <f t="shared" si="8"/>
        <v>-1358</v>
      </c>
      <c r="Y22" s="23"/>
      <c r="Z22" s="23"/>
      <c r="AA22" s="23"/>
      <c r="AB22" s="23"/>
      <c r="AC22" s="23"/>
    </row>
    <row r="23" spans="1:29" ht="20.100000000000001" customHeight="1" thickBot="1" x14ac:dyDescent="0.25">
      <c r="A23" s="145" t="s">
        <v>60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7"/>
      <c r="L23" s="23"/>
      <c r="M23" s="41"/>
      <c r="N23" s="41"/>
      <c r="O23" s="36"/>
      <c r="P23" s="36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 ht="20.100000000000001" customHeight="1" thickBot="1" x14ac:dyDescent="0.25">
      <c r="A24" s="15" t="s">
        <v>0</v>
      </c>
      <c r="B24" s="189" t="s">
        <v>6</v>
      </c>
      <c r="C24" s="190"/>
      <c r="D24" s="191"/>
      <c r="E24" s="16">
        <f>+E26+E27-E29</f>
        <v>4418574</v>
      </c>
      <c r="F24" s="16">
        <f t="shared" ref="F24:G24" si="9">+F26+F27-F29</f>
        <v>4525404</v>
      </c>
      <c r="G24" s="16">
        <f t="shared" si="9"/>
        <v>4525404</v>
      </c>
      <c r="H24" s="16">
        <f>+H26+H27-H29</f>
        <v>4473037.3900899999</v>
      </c>
      <c r="I24" s="84">
        <f>H24/E24</f>
        <v>1.0123260106292211</v>
      </c>
      <c r="J24" s="84">
        <f>H24/F24</f>
        <v>0.98842830166986195</v>
      </c>
      <c r="K24" s="85">
        <f>H24/G24</f>
        <v>0.98842830166986195</v>
      </c>
      <c r="L24" s="23"/>
      <c r="M24" s="41">
        <v>4418574370.0500002</v>
      </c>
      <c r="N24" s="41">
        <f>M24/$M$7</f>
        <v>4418574.37005</v>
      </c>
      <c r="O24" s="36">
        <v>4525404000</v>
      </c>
      <c r="P24" s="36">
        <f>O24/$M$7</f>
        <v>4525404</v>
      </c>
      <c r="Q24" s="36">
        <v>4525404000</v>
      </c>
      <c r="R24" s="36">
        <f>Q24/$M$7</f>
        <v>4525404</v>
      </c>
      <c r="S24" s="23">
        <v>4473037390.0899992</v>
      </c>
      <c r="T24" s="23">
        <f>S24/$M$7</f>
        <v>4473037.390089999</v>
      </c>
      <c r="U24" s="23">
        <v>4418575</v>
      </c>
      <c r="V24" s="23">
        <v>4525404</v>
      </c>
      <c r="W24" s="23">
        <v>4525404</v>
      </c>
      <c r="X24" s="23">
        <v>4473037.3900899999</v>
      </c>
      <c r="Y24" s="41">
        <f>N24-U24+P24-V24+R24-W24+T24-X24</f>
        <v>-0.62995000090450048</v>
      </c>
      <c r="Z24" s="23"/>
      <c r="AA24" s="23"/>
      <c r="AB24" s="23"/>
      <c r="AC24" s="23"/>
    </row>
    <row r="25" spans="1:29" ht="20.100000000000001" customHeight="1" x14ac:dyDescent="0.2">
      <c r="A25" s="17"/>
      <c r="B25" s="192" t="s">
        <v>20</v>
      </c>
      <c r="C25" s="193"/>
      <c r="D25" s="194"/>
      <c r="E25" s="18"/>
      <c r="F25" s="19"/>
      <c r="G25" s="19"/>
      <c r="H25" s="18"/>
      <c r="I25" s="84"/>
      <c r="J25" s="84"/>
      <c r="K25" s="85"/>
      <c r="L25" s="23"/>
      <c r="M25" s="41">
        <v>0</v>
      </c>
      <c r="N25" s="41">
        <f t="shared" ref="N25:N62" si="10">M25/$M$7</f>
        <v>0</v>
      </c>
      <c r="O25" s="36">
        <v>0</v>
      </c>
      <c r="P25" s="36">
        <f t="shared" ref="P25:P62" si="11">O25/$M$7</f>
        <v>0</v>
      </c>
      <c r="Q25" s="36">
        <v>0</v>
      </c>
      <c r="R25" s="36">
        <f t="shared" ref="R25:R62" si="12">Q25/$M$7</f>
        <v>0</v>
      </c>
      <c r="S25" s="23">
        <v>0</v>
      </c>
      <c r="T25" s="23">
        <f t="shared" ref="T25:T62" si="13">S25/$M$7</f>
        <v>0</v>
      </c>
      <c r="U25" s="23"/>
      <c r="V25" s="23"/>
      <c r="W25" s="23"/>
      <c r="X25" s="23"/>
      <c r="Y25" s="41">
        <f t="shared" ref="Y25:Y63" si="14">N25-U25+P25-V25+R25-W25+T25-X25</f>
        <v>0</v>
      </c>
      <c r="Z25" s="23"/>
      <c r="AA25" s="23"/>
      <c r="AB25" s="23"/>
      <c r="AC25" s="23"/>
    </row>
    <row r="26" spans="1:29" ht="20.100000000000001" customHeight="1" x14ac:dyDescent="0.2">
      <c r="A26" s="20" t="s">
        <v>1</v>
      </c>
      <c r="B26" s="136" t="s">
        <v>7</v>
      </c>
      <c r="C26" s="137"/>
      <c r="D26" s="138"/>
      <c r="E26" s="51">
        <v>3483854</v>
      </c>
      <c r="F26" s="53">
        <v>3582737</v>
      </c>
      <c r="G26" s="53">
        <v>3582737</v>
      </c>
      <c r="H26" s="51">
        <v>3368692.4022399997</v>
      </c>
      <c r="I26" s="86">
        <f t="shared" ref="I26:I30" si="15">H26/E26</f>
        <v>0.96694419520450625</v>
      </c>
      <c r="J26" s="86">
        <f t="shared" ref="J26:J30" si="16">H26/F26</f>
        <v>0.94025668148122499</v>
      </c>
      <c r="K26" s="86">
        <f t="shared" ref="K26:K30" si="17">H26/G26</f>
        <v>0.94025668148122499</v>
      </c>
      <c r="L26" s="36"/>
      <c r="M26" s="23">
        <v>3483854554.0799999</v>
      </c>
      <c r="N26" s="41">
        <f t="shared" si="10"/>
        <v>3483854.5540800001</v>
      </c>
      <c r="O26" s="36">
        <v>3582737000</v>
      </c>
      <c r="P26" s="36">
        <f t="shared" si="11"/>
        <v>3582737</v>
      </c>
      <c r="Q26" s="36">
        <v>3582737000</v>
      </c>
      <c r="R26" s="36">
        <f t="shared" si="12"/>
        <v>3582737</v>
      </c>
      <c r="S26" s="23">
        <v>3368692402.2399998</v>
      </c>
      <c r="T26" s="23">
        <f t="shared" si="13"/>
        <v>3368692.4022399997</v>
      </c>
      <c r="U26" s="23">
        <v>3483855</v>
      </c>
      <c r="V26" s="23">
        <v>3582737</v>
      </c>
      <c r="W26" s="23">
        <v>3582737</v>
      </c>
      <c r="X26" s="23">
        <v>3368692.4022399997</v>
      </c>
      <c r="Y26" s="41">
        <f t="shared" si="14"/>
        <v>-0.44591999985277653</v>
      </c>
      <c r="Z26" s="23"/>
      <c r="AA26" s="23"/>
      <c r="AB26" s="23"/>
      <c r="AC26" s="23"/>
    </row>
    <row r="27" spans="1:29" ht="20.100000000000001" customHeight="1" x14ac:dyDescent="0.2">
      <c r="A27" s="20" t="s">
        <v>3</v>
      </c>
      <c r="B27" s="136" t="s">
        <v>9</v>
      </c>
      <c r="C27" s="137"/>
      <c r="D27" s="138"/>
      <c r="E27" s="51">
        <v>1069507</v>
      </c>
      <c r="F27" s="53">
        <v>1069827</v>
      </c>
      <c r="G27" s="53">
        <v>1069827</v>
      </c>
      <c r="H27" s="51">
        <v>1190068.0611399999</v>
      </c>
      <c r="I27" s="86">
        <f t="shared" si="15"/>
        <v>1.1127258270773355</v>
      </c>
      <c r="J27" s="86">
        <f t="shared" si="16"/>
        <v>1.1123929954469274</v>
      </c>
      <c r="K27" s="86">
        <f t="shared" si="17"/>
        <v>1.1123929954469274</v>
      </c>
      <c r="L27" s="42"/>
      <c r="M27" s="40">
        <v>1069507004.53</v>
      </c>
      <c r="N27" s="41">
        <f t="shared" si="10"/>
        <v>1069507.00453</v>
      </c>
      <c r="O27" s="36">
        <v>1069827000</v>
      </c>
      <c r="P27" s="36">
        <f t="shared" si="11"/>
        <v>1069827</v>
      </c>
      <c r="Q27" s="36">
        <v>1069827000</v>
      </c>
      <c r="R27" s="36">
        <f t="shared" si="12"/>
        <v>1069827</v>
      </c>
      <c r="S27" s="23">
        <v>1190068061.1399999</v>
      </c>
      <c r="T27" s="23">
        <f t="shared" si="13"/>
        <v>1190068.0611399999</v>
      </c>
      <c r="U27" s="23">
        <v>1069507</v>
      </c>
      <c r="V27" s="23">
        <v>1069827</v>
      </c>
      <c r="W27" s="23">
        <v>1069827</v>
      </c>
      <c r="X27" s="23">
        <v>1190068.0611399999</v>
      </c>
      <c r="Y27" s="41">
        <f t="shared" si="14"/>
        <v>4.5300000347197056E-3</v>
      </c>
      <c r="Z27" s="23"/>
      <c r="AA27" s="23"/>
      <c r="AB27" s="23"/>
      <c r="AC27" s="23"/>
    </row>
    <row r="28" spans="1:29" ht="20.100000000000001" customHeight="1" x14ac:dyDescent="0.2">
      <c r="A28" s="20" t="s">
        <v>4</v>
      </c>
      <c r="B28" s="136" t="s">
        <v>51</v>
      </c>
      <c r="C28" s="137"/>
      <c r="D28" s="138"/>
      <c r="E28" s="51">
        <v>729603</v>
      </c>
      <c r="F28" s="53">
        <v>729923</v>
      </c>
      <c r="G28" s="53">
        <v>729923</v>
      </c>
      <c r="H28" s="51">
        <v>815276.06588999985</v>
      </c>
      <c r="I28" s="86">
        <f t="shared" si="15"/>
        <v>1.1174242237079615</v>
      </c>
      <c r="J28" s="86">
        <f t="shared" si="16"/>
        <v>1.1169343422388387</v>
      </c>
      <c r="K28" s="86">
        <f t="shared" si="17"/>
        <v>1.1169343422388387</v>
      </c>
      <c r="L28" s="42"/>
      <c r="M28" s="40">
        <v>729602796.78999996</v>
      </c>
      <c r="N28" s="41">
        <f t="shared" si="10"/>
        <v>729602.79678999993</v>
      </c>
      <c r="O28" s="36">
        <v>729923000</v>
      </c>
      <c r="P28" s="36">
        <f t="shared" si="11"/>
        <v>729923</v>
      </c>
      <c r="Q28" s="36">
        <v>729923000</v>
      </c>
      <c r="R28" s="36">
        <f t="shared" si="12"/>
        <v>729923</v>
      </c>
      <c r="S28" s="23">
        <v>815276065.88999987</v>
      </c>
      <c r="T28" s="23">
        <f t="shared" si="13"/>
        <v>815276.06588999985</v>
      </c>
      <c r="U28" s="23">
        <v>729603</v>
      </c>
      <c r="V28" s="23">
        <v>729923</v>
      </c>
      <c r="W28" s="23">
        <v>729923</v>
      </c>
      <c r="X28" s="23">
        <v>815276.06588999985</v>
      </c>
      <c r="Y28" s="41">
        <f t="shared" si="14"/>
        <v>-0.20321000006515533</v>
      </c>
      <c r="Z28" s="23"/>
      <c r="AA28" s="23"/>
      <c r="AB28" s="23"/>
      <c r="AC28" s="23"/>
    </row>
    <row r="29" spans="1:29" ht="20.100000000000001" customHeight="1" x14ac:dyDescent="0.2">
      <c r="A29" s="20" t="s">
        <v>5</v>
      </c>
      <c r="B29" s="136" t="s">
        <v>21</v>
      </c>
      <c r="C29" s="137"/>
      <c r="D29" s="138"/>
      <c r="E29" s="51">
        <v>134787</v>
      </c>
      <c r="F29" s="51">
        <v>127160</v>
      </c>
      <c r="G29" s="51">
        <v>127160</v>
      </c>
      <c r="H29" s="51">
        <v>85723.073289999986</v>
      </c>
      <c r="I29" s="86">
        <f t="shared" si="15"/>
        <v>0.63598917766550178</v>
      </c>
      <c r="J29" s="86">
        <f t="shared" si="16"/>
        <v>0.67413552445737646</v>
      </c>
      <c r="K29" s="86">
        <f t="shared" si="17"/>
        <v>0.67413552445737646</v>
      </c>
      <c r="L29" s="42"/>
      <c r="M29" s="40">
        <v>134787188.56</v>
      </c>
      <c r="N29" s="41">
        <f t="shared" si="10"/>
        <v>134787.18856000001</v>
      </c>
      <c r="O29" s="36">
        <v>127160000</v>
      </c>
      <c r="P29" s="36">
        <f t="shared" si="11"/>
        <v>127160</v>
      </c>
      <c r="Q29" s="36">
        <v>127160000</v>
      </c>
      <c r="R29" s="36">
        <f t="shared" si="12"/>
        <v>127160</v>
      </c>
      <c r="S29" s="23">
        <v>85723073.289999992</v>
      </c>
      <c r="T29" s="23">
        <f t="shared" si="13"/>
        <v>85723.073289999986</v>
      </c>
      <c r="U29" s="23">
        <v>134787</v>
      </c>
      <c r="V29" s="23">
        <v>127160</v>
      </c>
      <c r="W29" s="23">
        <v>127160</v>
      </c>
      <c r="X29" s="23">
        <v>85723.073289999986</v>
      </c>
      <c r="Y29" s="41">
        <f t="shared" si="14"/>
        <v>0.18856000000960194</v>
      </c>
      <c r="Z29" s="23"/>
      <c r="AA29" s="23"/>
      <c r="AB29" s="23"/>
      <c r="AC29" s="23"/>
    </row>
    <row r="30" spans="1:29" ht="19.5" customHeight="1" thickBot="1" x14ac:dyDescent="0.25">
      <c r="A30" s="21" t="s">
        <v>15</v>
      </c>
      <c r="B30" s="148" t="s">
        <v>47</v>
      </c>
      <c r="C30" s="149"/>
      <c r="D30" s="150"/>
      <c r="E30" s="52">
        <v>134787</v>
      </c>
      <c r="F30" s="52">
        <v>127160</v>
      </c>
      <c r="G30" s="52">
        <v>127160</v>
      </c>
      <c r="H30" s="52">
        <v>85723.073289999986</v>
      </c>
      <c r="I30" s="96">
        <f t="shared" si="15"/>
        <v>0.63598917766550178</v>
      </c>
      <c r="J30" s="96">
        <f t="shared" si="16"/>
        <v>0.67413552445737646</v>
      </c>
      <c r="K30" s="96">
        <f t="shared" si="17"/>
        <v>0.67413552445737646</v>
      </c>
      <c r="L30" s="42"/>
      <c r="M30" s="40">
        <v>134787188.56</v>
      </c>
      <c r="N30" s="41">
        <f t="shared" si="10"/>
        <v>134787.18856000001</v>
      </c>
      <c r="O30" s="36">
        <v>127160000</v>
      </c>
      <c r="P30" s="36">
        <f t="shared" si="11"/>
        <v>127160</v>
      </c>
      <c r="Q30" s="36">
        <v>127160000</v>
      </c>
      <c r="R30" s="36">
        <f t="shared" si="12"/>
        <v>127160</v>
      </c>
      <c r="S30" s="23">
        <v>85723073.289999992</v>
      </c>
      <c r="T30" s="23">
        <f t="shared" si="13"/>
        <v>85723.073289999986</v>
      </c>
      <c r="U30" s="23">
        <v>134787</v>
      </c>
      <c r="V30" s="23">
        <v>127160</v>
      </c>
      <c r="W30" s="23">
        <v>127160</v>
      </c>
      <c r="X30" s="23">
        <v>85723.073289999986</v>
      </c>
      <c r="Y30" s="41">
        <f t="shared" si="14"/>
        <v>0.18856000000960194</v>
      </c>
      <c r="Z30" s="23"/>
      <c r="AA30" s="23"/>
      <c r="AB30" s="23"/>
      <c r="AC30" s="23"/>
    </row>
    <row r="31" spans="1:29" ht="20.100000000000001" customHeight="1" thickBot="1" x14ac:dyDescent="0.25">
      <c r="A31" s="28" t="s">
        <v>10</v>
      </c>
      <c r="B31" s="139" t="s">
        <v>11</v>
      </c>
      <c r="C31" s="140"/>
      <c r="D31" s="141"/>
      <c r="E31" s="29">
        <f>+E32+E33+E36+E37</f>
        <v>1102199</v>
      </c>
      <c r="F31" s="97">
        <f>+F32+F33+F36+F37</f>
        <v>1175000</v>
      </c>
      <c r="G31" s="103">
        <f>+G32+G33+G36+G37</f>
        <v>1175000</v>
      </c>
      <c r="H31" s="89">
        <f>H32+H33+H36+H37</f>
        <v>1039966.41669</v>
      </c>
      <c r="I31" s="81">
        <f>H31/E31</f>
        <v>0.94353779733968179</v>
      </c>
      <c r="J31" s="81">
        <f>H31/F31</f>
        <v>0.88507780143829784</v>
      </c>
      <c r="K31" s="82">
        <f>H31/G31</f>
        <v>0.88507780143829784</v>
      </c>
      <c r="L31" s="42"/>
      <c r="M31" s="40">
        <v>1102198712.28</v>
      </c>
      <c r="N31" s="41">
        <f t="shared" si="10"/>
        <v>1102198.7122799999</v>
      </c>
      <c r="O31" s="36">
        <v>1175000000</v>
      </c>
      <c r="P31" s="36">
        <f t="shared" si="11"/>
        <v>1175000</v>
      </c>
      <c r="Q31" s="36">
        <v>1175000000</v>
      </c>
      <c r="R31" s="36">
        <f t="shared" si="12"/>
        <v>1175000</v>
      </c>
      <c r="S31" s="23">
        <v>925133163.94999981</v>
      </c>
      <c r="T31" s="23">
        <f t="shared" si="13"/>
        <v>925133.16394999984</v>
      </c>
      <c r="U31" s="23">
        <v>1102199</v>
      </c>
      <c r="V31" s="23">
        <v>1175000</v>
      </c>
      <c r="W31" s="23">
        <v>1175000</v>
      </c>
      <c r="X31" s="23">
        <v>925133.16394999996</v>
      </c>
      <c r="Y31" s="41">
        <f t="shared" si="14"/>
        <v>-0.28772000025492162</v>
      </c>
      <c r="Z31" s="23"/>
      <c r="AA31" s="23"/>
      <c r="AB31" s="23"/>
      <c r="AC31" s="23"/>
    </row>
    <row r="32" spans="1:29" ht="20.100000000000001" customHeight="1" x14ac:dyDescent="0.2">
      <c r="A32" s="30" t="s">
        <v>1</v>
      </c>
      <c r="B32" s="142" t="s">
        <v>22</v>
      </c>
      <c r="C32" s="143"/>
      <c r="D32" s="144"/>
      <c r="E32" s="63">
        <v>710264</v>
      </c>
      <c r="F32" s="54">
        <v>780000</v>
      </c>
      <c r="G32" s="54">
        <v>780000</v>
      </c>
      <c r="H32" s="63">
        <v>768226.37867999997</v>
      </c>
      <c r="I32" s="93">
        <f t="shared" ref="I32:I36" si="18">H32/E32</f>
        <v>1.0816068091301263</v>
      </c>
      <c r="J32" s="93">
        <f t="shared" ref="J32:J35" si="19">H32/F32</f>
        <v>0.98490561369230767</v>
      </c>
      <c r="K32" s="93">
        <f t="shared" ref="K32:K35" si="20">H32/G32</f>
        <v>0.98490561369230767</v>
      </c>
      <c r="L32" s="42"/>
      <c r="M32" s="40">
        <v>710264172.42999995</v>
      </c>
      <c r="N32" s="41">
        <f t="shared" si="10"/>
        <v>710264.17242999992</v>
      </c>
      <c r="O32" s="36">
        <v>780000000</v>
      </c>
      <c r="P32" s="36">
        <f t="shared" si="11"/>
        <v>780000</v>
      </c>
      <c r="Q32" s="36">
        <v>780000000</v>
      </c>
      <c r="R32" s="36">
        <f t="shared" si="12"/>
        <v>780000</v>
      </c>
      <c r="S32" s="23">
        <v>768226378.67999995</v>
      </c>
      <c r="T32" s="23">
        <f t="shared" si="13"/>
        <v>768226.37867999997</v>
      </c>
      <c r="U32" s="23">
        <v>710264</v>
      </c>
      <c r="V32" s="23">
        <v>780000</v>
      </c>
      <c r="W32" s="23">
        <v>780000</v>
      </c>
      <c r="X32" s="23">
        <v>768226.37867999997</v>
      </c>
      <c r="Y32" s="41">
        <f t="shared" si="14"/>
        <v>0.17242999991867691</v>
      </c>
      <c r="Z32" s="23"/>
      <c r="AA32" s="23"/>
      <c r="AB32" s="23"/>
      <c r="AC32" s="23"/>
    </row>
    <row r="33" spans="1:29" ht="20.100000000000001" customHeight="1" x14ac:dyDescent="0.2">
      <c r="A33" s="30" t="s">
        <v>3</v>
      </c>
      <c r="B33" s="136" t="s">
        <v>53</v>
      </c>
      <c r="C33" s="137"/>
      <c r="D33" s="138"/>
      <c r="E33" s="55">
        <v>407216</v>
      </c>
      <c r="F33" s="55">
        <v>395000</v>
      </c>
      <c r="G33" s="55">
        <v>395000</v>
      </c>
      <c r="H33" s="55">
        <v>268646.48320000002</v>
      </c>
      <c r="I33" s="86">
        <f t="shared" si="18"/>
        <v>0.65971495029664851</v>
      </c>
      <c r="J33" s="86">
        <f t="shared" si="19"/>
        <v>0.68011767898734177</v>
      </c>
      <c r="K33" s="86">
        <f t="shared" si="20"/>
        <v>0.68011767898734177</v>
      </c>
      <c r="L33" s="42"/>
      <c r="M33" s="40">
        <v>407215818.54000002</v>
      </c>
      <c r="N33" s="41">
        <f t="shared" si="10"/>
        <v>407215.81854000001</v>
      </c>
      <c r="O33" s="36">
        <v>395000000</v>
      </c>
      <c r="P33" s="36">
        <f t="shared" si="11"/>
        <v>395000</v>
      </c>
      <c r="Q33" s="36">
        <v>395000000</v>
      </c>
      <c r="R33" s="36">
        <f t="shared" si="12"/>
        <v>395000</v>
      </c>
      <c r="S33" s="23">
        <v>268646483.19999999</v>
      </c>
      <c r="T33" s="23">
        <f t="shared" si="13"/>
        <v>268646.48320000002</v>
      </c>
      <c r="U33" s="23">
        <v>407216</v>
      </c>
      <c r="V33" s="23">
        <v>395000</v>
      </c>
      <c r="W33" s="23">
        <v>395000</v>
      </c>
      <c r="X33" s="23">
        <v>268646.48320000002</v>
      </c>
      <c r="Y33" s="41">
        <f t="shared" si="14"/>
        <v>-0.18145999999251217</v>
      </c>
      <c r="Z33" s="23"/>
      <c r="AA33" s="23"/>
      <c r="AB33" s="23"/>
      <c r="AC33" s="23"/>
    </row>
    <row r="34" spans="1:29" ht="20.100000000000001" customHeight="1" x14ac:dyDescent="0.2">
      <c r="A34" s="30" t="s">
        <v>4</v>
      </c>
      <c r="B34" s="133" t="s">
        <v>56</v>
      </c>
      <c r="C34" s="134"/>
      <c r="D34" s="135"/>
      <c r="E34" s="55">
        <v>333112</v>
      </c>
      <c r="F34" s="55">
        <v>285000</v>
      </c>
      <c r="G34" s="55">
        <v>285000</v>
      </c>
      <c r="H34" s="55">
        <v>287974.38526999997</v>
      </c>
      <c r="I34" s="86">
        <f t="shared" si="18"/>
        <v>0.86449718193880731</v>
      </c>
      <c r="J34" s="86">
        <f t="shared" si="19"/>
        <v>1.0104364395438596</v>
      </c>
      <c r="K34" s="86">
        <f t="shared" si="20"/>
        <v>1.0104364395438596</v>
      </c>
      <c r="L34" s="42"/>
      <c r="M34" s="40">
        <v>333112149.19</v>
      </c>
      <c r="N34" s="41">
        <f t="shared" si="10"/>
        <v>333112.14919000003</v>
      </c>
      <c r="O34" s="36">
        <v>285000000</v>
      </c>
      <c r="P34" s="36">
        <f t="shared" si="11"/>
        <v>285000</v>
      </c>
      <c r="Q34" s="36">
        <v>285000000</v>
      </c>
      <c r="R34" s="36">
        <f t="shared" si="12"/>
        <v>285000</v>
      </c>
      <c r="S34" s="23">
        <v>287974385.26999998</v>
      </c>
      <c r="T34" s="23">
        <f t="shared" si="13"/>
        <v>287974.38526999997</v>
      </c>
      <c r="U34" s="23">
        <v>333112</v>
      </c>
      <c r="V34" s="23">
        <v>285000</v>
      </c>
      <c r="W34" s="23">
        <v>285000</v>
      </c>
      <c r="X34" s="23">
        <v>287974.38526999997</v>
      </c>
      <c r="Y34" s="41">
        <f t="shared" si="14"/>
        <v>0.14919000002555549</v>
      </c>
      <c r="Z34" s="23"/>
      <c r="AA34" s="23"/>
      <c r="AB34" s="23"/>
      <c r="AC34" s="23"/>
    </row>
    <row r="35" spans="1:29" ht="20.100000000000001" customHeight="1" x14ac:dyDescent="0.2">
      <c r="A35" s="30" t="s">
        <v>54</v>
      </c>
      <c r="B35" s="136" t="s">
        <v>55</v>
      </c>
      <c r="C35" s="137"/>
      <c r="D35" s="138"/>
      <c r="E35" s="55">
        <v>74104</v>
      </c>
      <c r="F35" s="51">
        <v>110000</v>
      </c>
      <c r="G35" s="51">
        <v>110000</v>
      </c>
      <c r="H35" s="55">
        <v>-19327.90207</v>
      </c>
      <c r="I35" s="86">
        <f t="shared" si="18"/>
        <v>-0.26082130613732052</v>
      </c>
      <c r="J35" s="86">
        <f t="shared" si="19"/>
        <v>-0.17570820063636364</v>
      </c>
      <c r="K35" s="86">
        <f t="shared" si="20"/>
        <v>-0.17570820063636364</v>
      </c>
      <c r="L35" s="42"/>
      <c r="M35" s="40">
        <v>74103669.349999994</v>
      </c>
      <c r="N35" s="41">
        <f t="shared" si="10"/>
        <v>74103.669349999996</v>
      </c>
      <c r="O35" s="36">
        <v>110000000</v>
      </c>
      <c r="P35" s="36">
        <f t="shared" si="11"/>
        <v>110000</v>
      </c>
      <c r="Q35" s="36">
        <v>110000000</v>
      </c>
      <c r="R35" s="36">
        <f t="shared" si="12"/>
        <v>110000</v>
      </c>
      <c r="S35" s="23">
        <v>-19327902.07</v>
      </c>
      <c r="T35" s="23">
        <f t="shared" si="13"/>
        <v>-19327.90207</v>
      </c>
      <c r="U35" s="23">
        <v>74104</v>
      </c>
      <c r="V35" s="23">
        <v>110000</v>
      </c>
      <c r="W35" s="23">
        <v>110000</v>
      </c>
      <c r="X35" s="23">
        <v>-19327.90207</v>
      </c>
      <c r="Y35" s="41">
        <f t="shared" si="14"/>
        <v>-0.33065000000351574</v>
      </c>
      <c r="Z35" s="23"/>
      <c r="AA35" s="23"/>
      <c r="AB35" s="23"/>
      <c r="AC35" s="23"/>
    </row>
    <row r="36" spans="1:29" ht="20.100000000000001" customHeight="1" x14ac:dyDescent="0.2">
      <c r="A36" s="20">
        <v>3</v>
      </c>
      <c r="B36" s="136" t="s">
        <v>27</v>
      </c>
      <c r="C36" s="137"/>
      <c r="D36" s="138"/>
      <c r="E36" s="55">
        <v>-15281</v>
      </c>
      <c r="F36" s="56">
        <v>0</v>
      </c>
      <c r="G36" s="56">
        <v>0</v>
      </c>
      <c r="H36" s="55">
        <v>3093.5548100000024</v>
      </c>
      <c r="I36" s="86">
        <f t="shared" si="18"/>
        <v>-0.20244452653622161</v>
      </c>
      <c r="J36" s="67">
        <v>0</v>
      </c>
      <c r="K36" s="67">
        <v>0</v>
      </c>
      <c r="L36" s="42"/>
      <c r="M36" s="40">
        <v>-15281278.689999999</v>
      </c>
      <c r="N36" s="41">
        <f t="shared" si="10"/>
        <v>-15281.278689999999</v>
      </c>
      <c r="O36" s="36">
        <v>0</v>
      </c>
      <c r="P36" s="36">
        <f t="shared" si="11"/>
        <v>0</v>
      </c>
      <c r="Q36" s="36">
        <v>0</v>
      </c>
      <c r="R36" s="36">
        <f t="shared" si="12"/>
        <v>0</v>
      </c>
      <c r="S36" s="23">
        <v>3093554.8100000024</v>
      </c>
      <c r="T36" s="23">
        <f t="shared" si="13"/>
        <v>3093.5548100000024</v>
      </c>
      <c r="U36" s="23">
        <v>-15281</v>
      </c>
      <c r="V36" s="23">
        <v>0</v>
      </c>
      <c r="W36" s="23">
        <v>0</v>
      </c>
      <c r="X36" s="23">
        <v>3093.5548100000024</v>
      </c>
      <c r="Y36" s="41">
        <f t="shared" si="14"/>
        <v>-0.27868999999918742</v>
      </c>
      <c r="Z36" s="23"/>
      <c r="AA36" s="23"/>
      <c r="AB36" s="23"/>
      <c r="AC36" s="23"/>
    </row>
    <row r="37" spans="1:29" ht="20.100000000000001" customHeight="1" thickBot="1" x14ac:dyDescent="0.25">
      <c r="A37" s="20" t="s">
        <v>8</v>
      </c>
      <c r="B37" s="133" t="s">
        <v>26</v>
      </c>
      <c r="C37" s="134"/>
      <c r="D37" s="135"/>
      <c r="E37" s="55">
        <v>0</v>
      </c>
      <c r="F37" s="61">
        <v>0</v>
      </c>
      <c r="G37" s="56">
        <v>0</v>
      </c>
      <c r="H37" s="55">
        <v>0</v>
      </c>
      <c r="I37" s="69">
        <v>0</v>
      </c>
      <c r="J37" s="69">
        <v>0</v>
      </c>
      <c r="K37" s="70">
        <v>0</v>
      </c>
      <c r="L37" s="42"/>
      <c r="M37" s="40">
        <v>0</v>
      </c>
      <c r="N37" s="41">
        <f t="shared" si="10"/>
        <v>0</v>
      </c>
      <c r="O37" s="36">
        <v>0</v>
      </c>
      <c r="P37" s="36">
        <f t="shared" si="11"/>
        <v>0</v>
      </c>
      <c r="Q37" s="36">
        <v>0</v>
      </c>
      <c r="R37" s="36">
        <f t="shared" si="12"/>
        <v>0</v>
      </c>
      <c r="S37" s="23">
        <v>-114833252.73999999</v>
      </c>
      <c r="T37" s="23">
        <f t="shared" si="13"/>
        <v>-114833.25274</v>
      </c>
      <c r="U37" s="23">
        <v>0</v>
      </c>
      <c r="V37" s="23">
        <v>0</v>
      </c>
      <c r="W37" s="23">
        <v>0</v>
      </c>
      <c r="X37" s="23">
        <v>-114833.25274</v>
      </c>
      <c r="Y37" s="41">
        <f t="shared" si="14"/>
        <v>0</v>
      </c>
      <c r="Z37" s="23"/>
      <c r="AA37" s="23"/>
      <c r="AB37" s="23"/>
      <c r="AC37" s="23"/>
    </row>
    <row r="38" spans="1:29" ht="20.100000000000001" customHeight="1" thickBot="1" x14ac:dyDescent="0.25">
      <c r="A38" s="28" t="s">
        <v>12</v>
      </c>
      <c r="B38" s="139" t="s">
        <v>16</v>
      </c>
      <c r="C38" s="140"/>
      <c r="D38" s="141"/>
      <c r="E38" s="29">
        <f>E39++E41+E49+E52+E55+E56</f>
        <v>1047736</v>
      </c>
      <c r="F38" s="29">
        <f t="shared" ref="F38:G38" si="21">F39++F41+F49+F52+F55+F56</f>
        <v>182327</v>
      </c>
      <c r="G38" s="111">
        <f t="shared" si="21"/>
        <v>195527</v>
      </c>
      <c r="H38" s="89">
        <f>H39+H41+H49+H52+H55+H56</f>
        <v>219243</v>
      </c>
      <c r="I38" s="81">
        <f>H38/E38</f>
        <v>0.20925404872983269</v>
      </c>
      <c r="J38" s="81">
        <f>H38/F38</f>
        <v>1.2024713838323451</v>
      </c>
      <c r="K38" s="82">
        <f>H38/G38</f>
        <v>1.1212927114925304</v>
      </c>
      <c r="L38" s="42"/>
      <c r="M38" s="40">
        <v>1047735692.24</v>
      </c>
      <c r="N38" s="41">
        <f t="shared" si="10"/>
        <v>1047735.69224</v>
      </c>
      <c r="O38" s="36">
        <v>182327000</v>
      </c>
      <c r="P38" s="36">
        <f t="shared" si="11"/>
        <v>182327</v>
      </c>
      <c r="Q38" s="36">
        <v>195527000</v>
      </c>
      <c r="R38" s="36">
        <f t="shared" si="12"/>
        <v>195527</v>
      </c>
      <c r="S38" s="23">
        <v>104410091.94</v>
      </c>
      <c r="T38" s="23">
        <f t="shared" si="13"/>
        <v>104410.09194</v>
      </c>
      <c r="U38" s="23">
        <v>1047736</v>
      </c>
      <c r="V38" s="23">
        <v>182327</v>
      </c>
      <c r="W38" s="23">
        <v>195527</v>
      </c>
      <c r="X38" s="23">
        <v>104409.78124000001</v>
      </c>
      <c r="Y38" s="41">
        <f t="shared" si="14"/>
        <v>2.9399999912129715E-3</v>
      </c>
      <c r="Z38" s="23"/>
      <c r="AA38" s="23"/>
      <c r="AB38" s="23"/>
      <c r="AC38" s="23"/>
    </row>
    <row r="39" spans="1:29" ht="20.100000000000001" customHeight="1" x14ac:dyDescent="0.2">
      <c r="A39" s="38" t="s">
        <v>62</v>
      </c>
      <c r="B39" s="186" t="s">
        <v>79</v>
      </c>
      <c r="C39" s="187"/>
      <c r="D39" s="188"/>
      <c r="E39" s="54">
        <v>4</v>
      </c>
      <c r="F39" s="62">
        <v>5000</v>
      </c>
      <c r="G39" s="54">
        <v>5000</v>
      </c>
      <c r="H39" s="54">
        <v>145</v>
      </c>
      <c r="I39" s="93">
        <f t="shared" ref="I39:I49" si="22">H39/E39</f>
        <v>36.25</v>
      </c>
      <c r="J39" s="93">
        <f t="shared" ref="J39:J47" si="23">H39/F39</f>
        <v>2.9000000000000001E-2</v>
      </c>
      <c r="K39" s="93">
        <f t="shared" ref="K39:K49" si="24">H39/G39</f>
        <v>2.9000000000000001E-2</v>
      </c>
      <c r="L39" s="42"/>
      <c r="M39" s="40">
        <v>4412.83</v>
      </c>
      <c r="N39" s="41">
        <f t="shared" si="10"/>
        <v>4.4128299999999996</v>
      </c>
      <c r="O39" s="36">
        <v>5000000</v>
      </c>
      <c r="P39" s="36">
        <f t="shared" si="11"/>
        <v>5000</v>
      </c>
      <c r="Q39" s="36">
        <v>5000000</v>
      </c>
      <c r="R39" s="36">
        <f t="shared" si="12"/>
        <v>5000</v>
      </c>
      <c r="S39" s="23">
        <v>145351.54999999999</v>
      </c>
      <c r="T39" s="23">
        <f t="shared" si="13"/>
        <v>145.35154999999997</v>
      </c>
      <c r="U39" s="23">
        <v>4</v>
      </c>
      <c r="V39" s="23">
        <v>5000</v>
      </c>
      <c r="W39" s="23">
        <v>5000</v>
      </c>
      <c r="X39" s="23">
        <v>145.35154999999997</v>
      </c>
      <c r="Y39" s="41">
        <f t="shared" si="14"/>
        <v>0.41283000000021275</v>
      </c>
      <c r="Z39" s="23"/>
      <c r="AA39" s="23"/>
      <c r="AB39" s="23"/>
      <c r="AC39" s="23"/>
    </row>
    <row r="40" spans="1:29" ht="20.100000000000001" customHeight="1" x14ac:dyDescent="0.2">
      <c r="A40" s="31" t="s">
        <v>32</v>
      </c>
      <c r="B40" s="130" t="s">
        <v>80</v>
      </c>
      <c r="C40" s="131"/>
      <c r="D40" s="132"/>
      <c r="E40" s="51">
        <v>4</v>
      </c>
      <c r="F40" s="51">
        <v>5000</v>
      </c>
      <c r="G40" s="51">
        <v>5000</v>
      </c>
      <c r="H40" s="51">
        <v>145</v>
      </c>
      <c r="I40" s="86">
        <f t="shared" si="22"/>
        <v>36.25</v>
      </c>
      <c r="J40" s="86">
        <f t="shared" si="23"/>
        <v>2.9000000000000001E-2</v>
      </c>
      <c r="K40" s="86">
        <f t="shared" si="24"/>
        <v>2.9000000000000001E-2</v>
      </c>
      <c r="L40" s="42"/>
      <c r="M40" s="40">
        <v>4412.83</v>
      </c>
      <c r="N40" s="41">
        <f t="shared" si="10"/>
        <v>4.4128299999999996</v>
      </c>
      <c r="O40" s="36">
        <v>5000000</v>
      </c>
      <c r="P40" s="36">
        <f t="shared" si="11"/>
        <v>5000</v>
      </c>
      <c r="Q40" s="36">
        <v>5000000</v>
      </c>
      <c r="R40" s="36">
        <f t="shared" si="12"/>
        <v>5000</v>
      </c>
      <c r="S40" s="23">
        <v>145351.54999999999</v>
      </c>
      <c r="T40" s="23">
        <f t="shared" si="13"/>
        <v>145.35154999999997</v>
      </c>
      <c r="U40" s="23">
        <v>4</v>
      </c>
      <c r="V40" s="23">
        <v>5000</v>
      </c>
      <c r="W40" s="23">
        <v>5000</v>
      </c>
      <c r="X40" s="23">
        <v>145.35154999999997</v>
      </c>
      <c r="Y40" s="41">
        <f t="shared" si="14"/>
        <v>0.41283000000021275</v>
      </c>
      <c r="Z40" s="23"/>
      <c r="AA40" s="23"/>
      <c r="AB40" s="23"/>
      <c r="AC40" s="23"/>
    </row>
    <row r="41" spans="1:29" ht="20.100000000000001" customHeight="1" x14ac:dyDescent="0.2">
      <c r="A41" s="31" t="s">
        <v>63</v>
      </c>
      <c r="B41" s="130" t="s">
        <v>18</v>
      </c>
      <c r="C41" s="131"/>
      <c r="D41" s="132"/>
      <c r="E41" s="51">
        <v>91678</v>
      </c>
      <c r="F41" s="51">
        <v>140433</v>
      </c>
      <c r="G41" s="51">
        <v>153633</v>
      </c>
      <c r="H41" s="51">
        <v>71922</v>
      </c>
      <c r="I41" s="86">
        <f t="shared" si="22"/>
        <v>0.7845066428150701</v>
      </c>
      <c r="J41" s="86">
        <f t="shared" si="23"/>
        <v>0.5121445814018073</v>
      </c>
      <c r="K41" s="86">
        <f t="shared" si="24"/>
        <v>0.46814161020093337</v>
      </c>
      <c r="L41" s="42"/>
      <c r="M41" s="40">
        <v>91678150.870000005</v>
      </c>
      <c r="N41" s="41">
        <f t="shared" si="10"/>
        <v>91678.150869999998</v>
      </c>
      <c r="O41" s="36">
        <v>140433000</v>
      </c>
      <c r="P41" s="36">
        <f t="shared" si="11"/>
        <v>140433</v>
      </c>
      <c r="Q41" s="36">
        <v>153633000</v>
      </c>
      <c r="R41" s="36">
        <f t="shared" si="12"/>
        <v>153633</v>
      </c>
      <c r="S41" s="23">
        <v>72133019.870000005</v>
      </c>
      <c r="T41" s="23">
        <f t="shared" si="13"/>
        <v>72133.019870000004</v>
      </c>
      <c r="U41" s="23">
        <v>91678</v>
      </c>
      <c r="V41" s="23">
        <v>140433</v>
      </c>
      <c r="W41" s="23">
        <v>153633</v>
      </c>
      <c r="X41" s="23">
        <v>72133.019870000004</v>
      </c>
      <c r="Y41" s="41">
        <f t="shared" si="14"/>
        <v>0.15087000001221895</v>
      </c>
      <c r="Z41" s="23"/>
      <c r="AA41" s="23"/>
      <c r="AB41" s="23"/>
      <c r="AC41" s="23"/>
    </row>
    <row r="42" spans="1:29" ht="20.100000000000001" customHeight="1" x14ac:dyDescent="0.2">
      <c r="A42" s="31" t="s">
        <v>4</v>
      </c>
      <c r="B42" s="130" t="s">
        <v>58</v>
      </c>
      <c r="C42" s="131"/>
      <c r="D42" s="132"/>
      <c r="E42" s="12">
        <v>91678</v>
      </c>
      <c r="F42" s="51">
        <v>140433</v>
      </c>
      <c r="G42" s="12">
        <v>153633</v>
      </c>
      <c r="H42" s="12">
        <v>71922</v>
      </c>
      <c r="I42" s="86">
        <f t="shared" si="22"/>
        <v>0.7845066428150701</v>
      </c>
      <c r="J42" s="86">
        <f t="shared" si="23"/>
        <v>0.5121445814018073</v>
      </c>
      <c r="K42" s="86">
        <f t="shared" si="24"/>
        <v>0.46814161020093337</v>
      </c>
      <c r="L42" s="42"/>
      <c r="M42" s="40">
        <v>91678150.870000005</v>
      </c>
      <c r="N42" s="41">
        <f t="shared" si="10"/>
        <v>91678.150869999998</v>
      </c>
      <c r="O42" s="36">
        <v>140433000</v>
      </c>
      <c r="P42" s="36">
        <f t="shared" si="11"/>
        <v>140433</v>
      </c>
      <c r="Q42" s="36">
        <v>153633000</v>
      </c>
      <c r="R42" s="36">
        <f t="shared" si="12"/>
        <v>153633</v>
      </c>
      <c r="S42" s="23">
        <v>72133019.870000005</v>
      </c>
      <c r="T42" s="23">
        <f t="shared" si="13"/>
        <v>72133.019870000004</v>
      </c>
      <c r="U42" s="23">
        <v>91678</v>
      </c>
      <c r="V42" s="23">
        <v>140433</v>
      </c>
      <c r="W42" s="23">
        <v>153633</v>
      </c>
      <c r="X42" s="23">
        <v>72133.019870000004</v>
      </c>
      <c r="Y42" s="41">
        <f t="shared" si="14"/>
        <v>0.15087000001221895</v>
      </c>
      <c r="Z42" s="23"/>
      <c r="AA42" s="23"/>
      <c r="AB42" s="23"/>
      <c r="AC42" s="23"/>
    </row>
    <row r="43" spans="1:29" ht="20.100000000000001" customHeight="1" x14ac:dyDescent="0.2">
      <c r="A43" s="31" t="s">
        <v>42</v>
      </c>
      <c r="B43" s="130" t="s">
        <v>69</v>
      </c>
      <c r="C43" s="131"/>
      <c r="D43" s="132"/>
      <c r="E43" s="51">
        <v>3551</v>
      </c>
      <c r="F43" s="51">
        <v>3900</v>
      </c>
      <c r="G43" s="51">
        <v>3900</v>
      </c>
      <c r="H43" s="51">
        <v>3841</v>
      </c>
      <c r="I43" s="86">
        <f t="shared" si="22"/>
        <v>1.081667136018023</v>
      </c>
      <c r="J43" s="86">
        <f t="shared" si="23"/>
        <v>0.98487179487179488</v>
      </c>
      <c r="K43" s="86">
        <f t="shared" si="24"/>
        <v>0.98487179487179488</v>
      </c>
      <c r="L43" s="42"/>
      <c r="M43" s="40">
        <v>3551320.78</v>
      </c>
      <c r="N43" s="41">
        <f t="shared" si="10"/>
        <v>3551.32078</v>
      </c>
      <c r="O43" s="36">
        <v>3900000</v>
      </c>
      <c r="P43" s="36">
        <f t="shared" si="11"/>
        <v>3900</v>
      </c>
      <c r="Q43" s="36">
        <v>3900000</v>
      </c>
      <c r="R43" s="36">
        <f t="shared" si="12"/>
        <v>3900</v>
      </c>
      <c r="S43" s="23">
        <v>3841132.02</v>
      </c>
      <c r="T43" s="23">
        <f t="shared" si="13"/>
        <v>3841.13202</v>
      </c>
      <c r="U43" s="23">
        <v>3551</v>
      </c>
      <c r="V43" s="23">
        <v>3900</v>
      </c>
      <c r="W43" s="23">
        <v>3900</v>
      </c>
      <c r="X43" s="23">
        <v>3841.13202</v>
      </c>
      <c r="Y43" s="41">
        <f t="shared" si="14"/>
        <v>0.32078000000001339</v>
      </c>
      <c r="Z43" s="23"/>
      <c r="AA43" s="23"/>
      <c r="AB43" s="23"/>
      <c r="AC43" s="23"/>
    </row>
    <row r="44" spans="1:29" ht="20.100000000000001" customHeight="1" x14ac:dyDescent="0.2">
      <c r="A44" s="31" t="s">
        <v>43</v>
      </c>
      <c r="B44" s="130" t="s">
        <v>70</v>
      </c>
      <c r="C44" s="131"/>
      <c r="D44" s="132"/>
      <c r="E44" s="51">
        <v>5231</v>
      </c>
      <c r="F44" s="51">
        <v>11533</v>
      </c>
      <c r="G44" s="51">
        <v>11533</v>
      </c>
      <c r="H44" s="51">
        <v>5215</v>
      </c>
      <c r="I44" s="86">
        <f t="shared" si="22"/>
        <v>0.99694131141273179</v>
      </c>
      <c r="J44" s="86">
        <f t="shared" si="23"/>
        <v>0.45218069886412904</v>
      </c>
      <c r="K44" s="86">
        <f t="shared" si="24"/>
        <v>0.45218069886412904</v>
      </c>
      <c r="L44" s="42"/>
      <c r="M44" s="40">
        <v>5231125.17</v>
      </c>
      <c r="N44" s="41">
        <f t="shared" si="10"/>
        <v>5231.1251700000003</v>
      </c>
      <c r="O44" s="36">
        <v>11533000</v>
      </c>
      <c r="P44" s="36">
        <f t="shared" si="11"/>
        <v>11533</v>
      </c>
      <c r="Q44" s="36">
        <v>11533000</v>
      </c>
      <c r="R44" s="36">
        <f t="shared" si="12"/>
        <v>11533</v>
      </c>
      <c r="S44" s="23">
        <v>5214688.6399999997</v>
      </c>
      <c r="T44" s="23">
        <f t="shared" si="13"/>
        <v>5214.6886399999994</v>
      </c>
      <c r="U44" s="23">
        <v>5231</v>
      </c>
      <c r="V44" s="23">
        <v>11533</v>
      </c>
      <c r="W44" s="23">
        <v>11533</v>
      </c>
      <c r="X44" s="23">
        <v>5214.6886399999994</v>
      </c>
      <c r="Y44" s="41">
        <f t="shared" si="14"/>
        <v>0.12516999999934342</v>
      </c>
      <c r="Z44" s="23"/>
      <c r="AA44" s="23"/>
      <c r="AB44" s="23"/>
      <c r="AC44" s="23"/>
    </row>
    <row r="45" spans="1:29" ht="20.100000000000001" customHeight="1" x14ac:dyDescent="0.2">
      <c r="A45" s="31" t="s">
        <v>44</v>
      </c>
      <c r="B45" s="130" t="s">
        <v>71</v>
      </c>
      <c r="C45" s="131"/>
      <c r="D45" s="132"/>
      <c r="E45" s="51">
        <v>82896</v>
      </c>
      <c r="F45" s="55">
        <v>125000</v>
      </c>
      <c r="G45" s="51">
        <v>138200</v>
      </c>
      <c r="H45" s="51">
        <v>62867</v>
      </c>
      <c r="I45" s="86">
        <f t="shared" si="22"/>
        <v>0.7583839992279483</v>
      </c>
      <c r="J45" s="86">
        <f t="shared" si="23"/>
        <v>0.50293600000000005</v>
      </c>
      <c r="K45" s="86">
        <f t="shared" si="24"/>
        <v>0.45489869753979739</v>
      </c>
      <c r="L45" s="42"/>
      <c r="M45" s="40">
        <v>82895704.920000002</v>
      </c>
      <c r="N45" s="41">
        <f t="shared" si="10"/>
        <v>82895.704920000004</v>
      </c>
      <c r="O45" s="36">
        <v>125000000</v>
      </c>
      <c r="P45" s="36">
        <f t="shared" si="11"/>
        <v>125000</v>
      </c>
      <c r="Q45" s="36">
        <v>138200000</v>
      </c>
      <c r="R45" s="36">
        <f t="shared" si="12"/>
        <v>138200</v>
      </c>
      <c r="S45" s="23">
        <v>63077199.210000001</v>
      </c>
      <c r="T45" s="23">
        <f t="shared" si="13"/>
        <v>63077.199209999999</v>
      </c>
      <c r="U45" s="23">
        <v>82896</v>
      </c>
      <c r="V45" s="23">
        <v>125000</v>
      </c>
      <c r="W45" s="23">
        <v>138200</v>
      </c>
      <c r="X45" s="23">
        <v>63077.199209999999</v>
      </c>
      <c r="Y45" s="41">
        <f t="shared" si="14"/>
        <v>-0.29508000001078472</v>
      </c>
      <c r="Z45" s="23"/>
      <c r="AA45" s="23"/>
      <c r="AB45" s="23"/>
      <c r="AC45" s="23"/>
    </row>
    <row r="46" spans="1:29" ht="20.100000000000001" customHeight="1" x14ac:dyDescent="0.2">
      <c r="A46" s="31" t="s">
        <v>48</v>
      </c>
      <c r="B46" s="130" t="s">
        <v>72</v>
      </c>
      <c r="C46" s="131"/>
      <c r="D46" s="132"/>
      <c r="E46" s="51">
        <v>67117</v>
      </c>
      <c r="F46" s="51">
        <v>110000</v>
      </c>
      <c r="G46" s="51">
        <v>110000</v>
      </c>
      <c r="H46" s="51">
        <v>42337</v>
      </c>
      <c r="I46" s="86">
        <f t="shared" si="22"/>
        <v>0.63079398662037933</v>
      </c>
      <c r="J46" s="86">
        <f t="shared" si="23"/>
        <v>0.38488181818181816</v>
      </c>
      <c r="K46" s="86">
        <f t="shared" si="24"/>
        <v>0.38488181818181816</v>
      </c>
      <c r="L46" s="42"/>
      <c r="M46" s="40">
        <v>67116594.769999996</v>
      </c>
      <c r="N46" s="41">
        <f t="shared" si="10"/>
        <v>67116.594769999996</v>
      </c>
      <c r="O46" s="36">
        <v>110000000</v>
      </c>
      <c r="P46" s="36">
        <f t="shared" si="11"/>
        <v>110000</v>
      </c>
      <c r="Q46" s="36">
        <v>110000000</v>
      </c>
      <c r="R46" s="36">
        <f t="shared" si="12"/>
        <v>110000</v>
      </c>
      <c r="S46" s="23">
        <v>42336702.789999999</v>
      </c>
      <c r="T46" s="23">
        <f t="shared" si="13"/>
        <v>42336.702789999996</v>
      </c>
      <c r="U46" s="23">
        <v>67117</v>
      </c>
      <c r="V46" s="23">
        <v>110000</v>
      </c>
      <c r="W46" s="23">
        <v>110000</v>
      </c>
      <c r="X46" s="23">
        <v>42336.702789999996</v>
      </c>
      <c r="Y46" s="41">
        <f t="shared" si="14"/>
        <v>-0.40523000000393949</v>
      </c>
      <c r="Z46" s="23"/>
      <c r="AA46" s="23"/>
      <c r="AB46" s="23"/>
      <c r="AC46" s="23"/>
    </row>
    <row r="47" spans="1:29" ht="20.100000000000001" customHeight="1" x14ac:dyDescent="0.2">
      <c r="A47" s="31" t="s">
        <v>49</v>
      </c>
      <c r="B47" s="130" t="s">
        <v>73</v>
      </c>
      <c r="C47" s="131"/>
      <c r="D47" s="132"/>
      <c r="E47" s="51">
        <v>15709</v>
      </c>
      <c r="F47" s="51">
        <v>15000</v>
      </c>
      <c r="G47" s="51">
        <v>10400</v>
      </c>
      <c r="H47" s="51">
        <v>4325</v>
      </c>
      <c r="I47" s="86">
        <f t="shared" si="22"/>
        <v>0.27531988032338151</v>
      </c>
      <c r="J47" s="86">
        <f t="shared" si="23"/>
        <v>0.28833333333333333</v>
      </c>
      <c r="K47" s="86">
        <f t="shared" si="24"/>
        <v>0.41586538461538464</v>
      </c>
      <c r="L47" s="42"/>
      <c r="M47" s="40">
        <v>15708675.439999999</v>
      </c>
      <c r="N47" s="41">
        <f t="shared" si="10"/>
        <v>15708.675439999999</v>
      </c>
      <c r="O47" s="36">
        <v>15000000</v>
      </c>
      <c r="P47" s="36">
        <f t="shared" si="11"/>
        <v>15000</v>
      </c>
      <c r="Q47" s="36">
        <v>10400000</v>
      </c>
      <c r="R47" s="36">
        <f t="shared" si="12"/>
        <v>10400</v>
      </c>
      <c r="S47" s="23">
        <v>4535776.67</v>
      </c>
      <c r="T47" s="23">
        <f t="shared" si="13"/>
        <v>4535.7766700000002</v>
      </c>
      <c r="U47" s="23">
        <v>15709</v>
      </c>
      <c r="V47" s="23">
        <v>15000</v>
      </c>
      <c r="W47" s="23">
        <v>10400</v>
      </c>
      <c r="X47" s="23">
        <v>4535.7766700000002</v>
      </c>
      <c r="Y47" s="41">
        <f t="shared" si="14"/>
        <v>-0.32456000000092899</v>
      </c>
      <c r="Z47" s="23"/>
      <c r="AA47" s="23"/>
      <c r="AB47" s="23"/>
      <c r="AC47" s="23"/>
    </row>
    <row r="48" spans="1:29" ht="20.100000000000001" customHeight="1" x14ac:dyDescent="0.2">
      <c r="A48" s="31" t="s">
        <v>64</v>
      </c>
      <c r="B48" s="130" t="s">
        <v>74</v>
      </c>
      <c r="C48" s="131"/>
      <c r="D48" s="132"/>
      <c r="E48" s="51">
        <v>70</v>
      </c>
      <c r="F48" s="51">
        <v>0</v>
      </c>
      <c r="G48" s="51">
        <v>17800</v>
      </c>
      <c r="H48" s="51">
        <v>16205</v>
      </c>
      <c r="I48" s="86">
        <f t="shared" si="22"/>
        <v>231.5</v>
      </c>
      <c r="J48" s="83" t="s">
        <v>102</v>
      </c>
      <c r="K48" s="86">
        <f t="shared" si="24"/>
        <v>0.91039325842696628</v>
      </c>
      <c r="L48" s="42"/>
      <c r="M48" s="40">
        <v>70434.710000000006</v>
      </c>
      <c r="N48" s="41">
        <f t="shared" si="10"/>
        <v>70.43471000000001</v>
      </c>
      <c r="O48" s="36">
        <v>0</v>
      </c>
      <c r="P48" s="36">
        <f t="shared" si="11"/>
        <v>0</v>
      </c>
      <c r="Q48" s="36">
        <v>17800000</v>
      </c>
      <c r="R48" s="36">
        <f t="shared" si="12"/>
        <v>17800</v>
      </c>
      <c r="S48" s="23">
        <v>16204719.750000002</v>
      </c>
      <c r="T48" s="23">
        <f t="shared" si="13"/>
        <v>16204.719750000002</v>
      </c>
      <c r="U48" s="23">
        <v>70</v>
      </c>
      <c r="V48" s="23">
        <v>0</v>
      </c>
      <c r="W48" s="23">
        <v>17800</v>
      </c>
      <c r="X48" s="23">
        <v>16204.719750000002</v>
      </c>
      <c r="Y48" s="41">
        <f t="shared" si="14"/>
        <v>0.43471000000135973</v>
      </c>
      <c r="Z48" s="23"/>
      <c r="AA48" s="23"/>
      <c r="AB48" s="23"/>
      <c r="AC48" s="23"/>
    </row>
    <row r="49" spans="1:29" ht="20.100000000000001" customHeight="1" x14ac:dyDescent="0.2">
      <c r="A49" s="31" t="s">
        <v>65</v>
      </c>
      <c r="B49" s="130" t="s">
        <v>81</v>
      </c>
      <c r="C49" s="131"/>
      <c r="D49" s="132"/>
      <c r="E49" s="51">
        <v>245</v>
      </c>
      <c r="F49" s="51">
        <v>341</v>
      </c>
      <c r="G49" s="51">
        <v>341</v>
      </c>
      <c r="H49" s="51">
        <v>271</v>
      </c>
      <c r="I49" s="86">
        <f t="shared" si="22"/>
        <v>1.1061224489795918</v>
      </c>
      <c r="J49" s="86">
        <f>H49/F49</f>
        <v>0.79472140762463339</v>
      </c>
      <c r="K49" s="86">
        <f t="shared" si="24"/>
        <v>0.79472140762463339</v>
      </c>
      <c r="L49" s="42"/>
      <c r="M49" s="40">
        <v>245062.92</v>
      </c>
      <c r="N49" s="41">
        <f t="shared" si="10"/>
        <v>245.06292000000002</v>
      </c>
      <c r="O49" s="36">
        <v>341000</v>
      </c>
      <c r="P49" s="36">
        <f t="shared" si="11"/>
        <v>341</v>
      </c>
      <c r="Q49" s="36">
        <v>341000</v>
      </c>
      <c r="R49" s="36">
        <f t="shared" si="12"/>
        <v>341</v>
      </c>
      <c r="S49" s="23">
        <v>270508.44999999995</v>
      </c>
      <c r="T49" s="23">
        <f t="shared" si="13"/>
        <v>270.50844999999993</v>
      </c>
      <c r="U49" s="23">
        <v>245</v>
      </c>
      <c r="V49" s="23">
        <v>341</v>
      </c>
      <c r="W49" s="23">
        <v>341</v>
      </c>
      <c r="X49" s="23">
        <v>270.50844999999993</v>
      </c>
      <c r="Y49" s="41">
        <f t="shared" si="14"/>
        <v>6.2920000000019627E-2</v>
      </c>
      <c r="Z49" s="23"/>
      <c r="AA49" s="23"/>
      <c r="AB49" s="23"/>
      <c r="AC49" s="23"/>
    </row>
    <row r="50" spans="1:29" ht="20.100000000000001" customHeight="1" x14ac:dyDescent="0.2">
      <c r="A50" s="31" t="s">
        <v>15</v>
      </c>
      <c r="B50" s="130" t="s">
        <v>82</v>
      </c>
      <c r="C50" s="131"/>
      <c r="D50" s="132"/>
      <c r="E50" s="51">
        <v>0</v>
      </c>
      <c r="F50" s="51">
        <v>0</v>
      </c>
      <c r="G50" s="51">
        <v>0</v>
      </c>
      <c r="H50" s="51">
        <v>0</v>
      </c>
      <c r="I50" s="98" t="s">
        <v>102</v>
      </c>
      <c r="J50" s="98" t="s">
        <v>102</v>
      </c>
      <c r="K50" s="99" t="s">
        <v>102</v>
      </c>
      <c r="L50" s="42"/>
      <c r="M50" s="40">
        <v>0</v>
      </c>
      <c r="N50" s="41">
        <f t="shared" si="10"/>
        <v>0</v>
      </c>
      <c r="O50" s="36">
        <v>0</v>
      </c>
      <c r="P50" s="36">
        <f t="shared" si="11"/>
        <v>0</v>
      </c>
      <c r="Q50" s="36">
        <v>0</v>
      </c>
      <c r="R50" s="36">
        <f t="shared" si="12"/>
        <v>0</v>
      </c>
      <c r="S50" s="23">
        <v>0</v>
      </c>
      <c r="T50" s="23">
        <f t="shared" si="13"/>
        <v>0</v>
      </c>
      <c r="U50" s="23">
        <v>0</v>
      </c>
      <c r="V50" s="23">
        <v>0</v>
      </c>
      <c r="W50" s="23">
        <v>0</v>
      </c>
      <c r="X50" s="23">
        <v>0</v>
      </c>
      <c r="Y50" s="41">
        <f t="shared" si="14"/>
        <v>0</v>
      </c>
      <c r="Z50" s="23"/>
      <c r="AA50" s="23"/>
      <c r="AB50" s="23"/>
      <c r="AC50" s="23"/>
    </row>
    <row r="51" spans="1:29" ht="20.100000000000001" customHeight="1" x14ac:dyDescent="0.2">
      <c r="A51" s="31" t="s">
        <v>77</v>
      </c>
      <c r="B51" s="130" t="s">
        <v>83</v>
      </c>
      <c r="C51" s="131"/>
      <c r="D51" s="132"/>
      <c r="E51" s="51">
        <v>0</v>
      </c>
      <c r="F51" s="51">
        <v>0</v>
      </c>
      <c r="G51" s="51">
        <v>0</v>
      </c>
      <c r="H51" s="51">
        <v>0</v>
      </c>
      <c r="I51" s="71" t="s">
        <v>102</v>
      </c>
      <c r="J51" s="71" t="s">
        <v>102</v>
      </c>
      <c r="K51" s="72" t="s">
        <v>102</v>
      </c>
      <c r="L51" s="42"/>
      <c r="M51" s="40">
        <v>0</v>
      </c>
      <c r="N51" s="41">
        <f t="shared" si="10"/>
        <v>0</v>
      </c>
      <c r="O51" s="36">
        <v>0</v>
      </c>
      <c r="P51" s="36">
        <f t="shared" si="11"/>
        <v>0</v>
      </c>
      <c r="Q51" s="36">
        <v>0</v>
      </c>
      <c r="R51" s="36">
        <f t="shared" si="12"/>
        <v>0</v>
      </c>
      <c r="S51" s="23">
        <v>0</v>
      </c>
      <c r="T51" s="23">
        <f t="shared" si="13"/>
        <v>0</v>
      </c>
      <c r="U51" s="23">
        <v>0</v>
      </c>
      <c r="V51" s="23">
        <v>0</v>
      </c>
      <c r="W51" s="23">
        <v>0</v>
      </c>
      <c r="X51" s="23">
        <v>0</v>
      </c>
      <c r="Y51" s="41">
        <f t="shared" si="14"/>
        <v>0</v>
      </c>
      <c r="Z51" s="23"/>
      <c r="AA51" s="23"/>
      <c r="AB51" s="23"/>
      <c r="AC51" s="23"/>
    </row>
    <row r="52" spans="1:29" ht="20.100000000000001" customHeight="1" x14ac:dyDescent="0.2">
      <c r="A52" s="31" t="s">
        <v>66</v>
      </c>
      <c r="B52" s="130" t="s">
        <v>50</v>
      </c>
      <c r="C52" s="131"/>
      <c r="D52" s="132"/>
      <c r="E52" s="51">
        <v>830211</v>
      </c>
      <c r="F52" s="51">
        <v>36553</v>
      </c>
      <c r="G52" s="51">
        <v>36553</v>
      </c>
      <c r="H52" s="51">
        <v>30503</v>
      </c>
      <c r="I52" s="86">
        <f>H52/E52</f>
        <v>3.6741262161065082E-2</v>
      </c>
      <c r="J52" s="86">
        <f>H52/F52</f>
        <v>0.83448690941919956</v>
      </c>
      <c r="K52" s="87">
        <f>H52/G52</f>
        <v>0.83448690941919956</v>
      </c>
      <c r="L52" s="42"/>
      <c r="M52" s="40">
        <v>830210764.47000003</v>
      </c>
      <c r="N52" s="41">
        <f t="shared" si="10"/>
        <v>830210.76447000005</v>
      </c>
      <c r="O52" s="36">
        <v>36553000</v>
      </c>
      <c r="P52" s="36">
        <f t="shared" si="11"/>
        <v>36553</v>
      </c>
      <c r="Q52" s="36">
        <v>36553000</v>
      </c>
      <c r="R52" s="36">
        <f t="shared" si="12"/>
        <v>36553</v>
      </c>
      <c r="S52" s="23">
        <v>30502901.370000001</v>
      </c>
      <c r="T52" s="23">
        <f t="shared" si="13"/>
        <v>30502.90137</v>
      </c>
      <c r="U52" s="23">
        <v>830211</v>
      </c>
      <c r="V52" s="23">
        <v>36553</v>
      </c>
      <c r="W52" s="23">
        <v>36553</v>
      </c>
      <c r="X52" s="23">
        <v>30502.90137</v>
      </c>
      <c r="Y52" s="41">
        <f t="shared" si="14"/>
        <v>-0.23552999994717538</v>
      </c>
      <c r="Z52" s="23"/>
      <c r="AA52" s="23"/>
      <c r="AB52" s="23"/>
      <c r="AC52" s="23"/>
    </row>
    <row r="53" spans="1:29" ht="20.100000000000001" customHeight="1" x14ac:dyDescent="0.2">
      <c r="A53" s="31" t="s">
        <v>33</v>
      </c>
      <c r="B53" s="130" t="s">
        <v>75</v>
      </c>
      <c r="C53" s="131"/>
      <c r="D53" s="132"/>
      <c r="E53" s="51">
        <v>30211</v>
      </c>
      <c r="F53" s="55">
        <v>36553</v>
      </c>
      <c r="G53" s="51">
        <v>36553</v>
      </c>
      <c r="H53" s="51">
        <v>30503</v>
      </c>
      <c r="I53" s="86">
        <f>H53/E53</f>
        <v>1.0096653536791236</v>
      </c>
      <c r="J53" s="86">
        <f>H53/F53</f>
        <v>0.83448690941919956</v>
      </c>
      <c r="K53" s="87">
        <f>H53/G53</f>
        <v>0.83448690941919956</v>
      </c>
      <c r="L53" s="42"/>
      <c r="M53" s="40">
        <v>30210764.469999999</v>
      </c>
      <c r="N53" s="41">
        <f t="shared" si="10"/>
        <v>30210.764469999998</v>
      </c>
      <c r="O53" s="36">
        <v>36553000</v>
      </c>
      <c r="P53" s="36">
        <f t="shared" si="11"/>
        <v>36553</v>
      </c>
      <c r="Q53" s="36">
        <v>36553000</v>
      </c>
      <c r="R53" s="36">
        <f t="shared" si="12"/>
        <v>36553</v>
      </c>
      <c r="S53" s="23">
        <v>30502901.370000001</v>
      </c>
      <c r="T53" s="23">
        <f t="shared" si="13"/>
        <v>30502.90137</v>
      </c>
      <c r="U53" s="23">
        <v>30211</v>
      </c>
      <c r="V53" s="23">
        <v>36553</v>
      </c>
      <c r="W53" s="23">
        <v>36553</v>
      </c>
      <c r="X53" s="23">
        <v>30502.90137</v>
      </c>
      <c r="Y53" s="41">
        <f t="shared" si="14"/>
        <v>-0.23553000000538304</v>
      </c>
      <c r="Z53" s="23"/>
      <c r="AA53" s="23"/>
      <c r="AB53" s="23"/>
      <c r="AC53" s="23"/>
    </row>
    <row r="54" spans="1:29" ht="20.100000000000001" customHeight="1" x14ac:dyDescent="0.2">
      <c r="A54" s="31" t="s">
        <v>67</v>
      </c>
      <c r="B54" s="127" t="s">
        <v>76</v>
      </c>
      <c r="C54" s="128"/>
      <c r="D54" s="129"/>
      <c r="E54" s="51">
        <v>800000</v>
      </c>
      <c r="F54" s="55">
        <v>0</v>
      </c>
      <c r="G54" s="51">
        <v>0</v>
      </c>
      <c r="H54" s="51">
        <v>0</v>
      </c>
      <c r="I54" s="71" t="s">
        <v>102</v>
      </c>
      <c r="J54" s="71" t="s">
        <v>102</v>
      </c>
      <c r="K54" s="73" t="s">
        <v>104</v>
      </c>
      <c r="L54" s="42"/>
      <c r="M54" s="40">
        <v>1263663.29</v>
      </c>
      <c r="N54" s="41">
        <f t="shared" si="10"/>
        <v>1263.66329</v>
      </c>
      <c r="O54" s="36">
        <v>0</v>
      </c>
      <c r="P54" s="36">
        <f t="shared" si="11"/>
        <v>0</v>
      </c>
      <c r="Q54" s="36">
        <v>0</v>
      </c>
      <c r="R54" s="36">
        <f t="shared" si="12"/>
        <v>0</v>
      </c>
      <c r="S54" s="23">
        <v>1358310.7</v>
      </c>
      <c r="T54" s="23">
        <f t="shared" si="13"/>
        <v>1358.3107</v>
      </c>
      <c r="U54" s="23">
        <v>1264</v>
      </c>
      <c r="V54" s="23">
        <v>0</v>
      </c>
      <c r="W54" s="23">
        <v>0</v>
      </c>
      <c r="X54" s="23">
        <v>1358</v>
      </c>
      <c r="Y54" s="41">
        <f t="shared" si="14"/>
        <v>-2.6010000000042055E-2</v>
      </c>
      <c r="Z54" s="23"/>
      <c r="AA54" s="23"/>
      <c r="AB54" s="23"/>
      <c r="AC54" s="23"/>
    </row>
    <row r="55" spans="1:29" ht="20.100000000000001" customHeight="1" x14ac:dyDescent="0.2">
      <c r="A55" s="31" t="s">
        <v>68</v>
      </c>
      <c r="B55" s="127" t="s">
        <v>17</v>
      </c>
      <c r="C55" s="128"/>
      <c r="D55" s="129"/>
      <c r="E55" s="51">
        <v>1264</v>
      </c>
      <c r="F55" s="55">
        <v>0</v>
      </c>
      <c r="G55" s="53">
        <v>0</v>
      </c>
      <c r="H55" s="51">
        <v>1569</v>
      </c>
      <c r="I55" s="86">
        <f>H55/E55</f>
        <v>1.2412974683544304</v>
      </c>
      <c r="J55" s="67">
        <v>0</v>
      </c>
      <c r="K55" s="68">
        <v>0</v>
      </c>
      <c r="L55" s="42"/>
      <c r="M55" s="40">
        <v>124333637.86</v>
      </c>
      <c r="N55" s="41">
        <f t="shared" si="10"/>
        <v>124333.63786</v>
      </c>
      <c r="O55" s="36">
        <v>0</v>
      </c>
      <c r="P55" s="36">
        <f t="shared" si="11"/>
        <v>0</v>
      </c>
      <c r="Q55" s="36">
        <v>0</v>
      </c>
      <c r="R55" s="36">
        <f t="shared" si="12"/>
        <v>0</v>
      </c>
      <c r="S55" s="23">
        <v>0</v>
      </c>
      <c r="T55" s="23">
        <f t="shared" si="13"/>
        <v>0</v>
      </c>
      <c r="U55" s="23">
        <v>124334</v>
      </c>
      <c r="V55" s="23">
        <v>0</v>
      </c>
      <c r="W55" s="23">
        <v>0</v>
      </c>
      <c r="X55" s="23">
        <v>0</v>
      </c>
      <c r="Y55" s="41">
        <f t="shared" si="14"/>
        <v>-0.36213999999745283</v>
      </c>
      <c r="Z55" s="23"/>
      <c r="AA55" s="23"/>
      <c r="AB55" s="23"/>
      <c r="AC55" s="23"/>
    </row>
    <row r="56" spans="1:29" ht="20.100000000000001" customHeight="1" thickBot="1" x14ac:dyDescent="0.25">
      <c r="A56" s="32" t="s">
        <v>78</v>
      </c>
      <c r="B56" s="130" t="s">
        <v>26</v>
      </c>
      <c r="C56" s="131"/>
      <c r="D56" s="132"/>
      <c r="E56" s="51">
        <v>124334</v>
      </c>
      <c r="F56" s="55">
        <v>0</v>
      </c>
      <c r="G56" s="53">
        <v>0</v>
      </c>
      <c r="H56" s="51">
        <v>114833</v>
      </c>
      <c r="I56" s="67">
        <f t="shared" ref="I56" si="25">H56/E56*100</f>
        <v>92.358486013479819</v>
      </c>
      <c r="J56" s="67">
        <v>0</v>
      </c>
      <c r="K56" s="68">
        <v>0</v>
      </c>
      <c r="L56" s="42"/>
      <c r="M56" s="40">
        <v>4473037390.0900002</v>
      </c>
      <c r="N56" s="41">
        <f t="shared" si="10"/>
        <v>4473037.3900899999</v>
      </c>
      <c r="O56" s="36">
        <v>5518077000</v>
      </c>
      <c r="P56" s="36">
        <f t="shared" si="11"/>
        <v>5518077</v>
      </c>
      <c r="Q56" s="36">
        <v>5504877000</v>
      </c>
      <c r="R56" s="36">
        <f t="shared" si="12"/>
        <v>5504877</v>
      </c>
      <c r="S56" s="23">
        <v>5293760462.0999994</v>
      </c>
      <c r="T56" s="23">
        <f t="shared" si="13"/>
        <v>5293760.4620999992</v>
      </c>
      <c r="U56" s="23">
        <v>4473037</v>
      </c>
      <c r="V56" s="23">
        <v>5518077</v>
      </c>
      <c r="W56" s="23">
        <v>5504877</v>
      </c>
      <c r="X56" s="23">
        <v>5293760.4621000001</v>
      </c>
      <c r="Y56" s="41">
        <f t="shared" si="14"/>
        <v>0.39008999895304441</v>
      </c>
      <c r="Z56" s="23"/>
      <c r="AA56" s="23"/>
      <c r="AB56" s="23"/>
      <c r="AC56" s="23"/>
    </row>
    <row r="57" spans="1:29" ht="20.100000000000001" customHeight="1" thickBot="1" x14ac:dyDescent="0.25">
      <c r="A57" s="28" t="s">
        <v>13</v>
      </c>
      <c r="B57" s="139" t="s">
        <v>14</v>
      </c>
      <c r="C57" s="140"/>
      <c r="D57" s="141"/>
      <c r="E57" s="10">
        <f>+E59+E60-E62</f>
        <v>4473037</v>
      </c>
      <c r="F57" s="10">
        <f t="shared" ref="F57:H57" si="26">+F59+F60-F62</f>
        <v>5518077</v>
      </c>
      <c r="G57" s="29">
        <f t="shared" si="26"/>
        <v>5504877</v>
      </c>
      <c r="H57" s="10">
        <f t="shared" si="26"/>
        <v>5293760.4621000001</v>
      </c>
      <c r="I57" s="81">
        <f>H57/E57</f>
        <v>1.1834823772081475</v>
      </c>
      <c r="J57" s="81">
        <f>H57/F57</f>
        <v>0.95934878438629978</v>
      </c>
      <c r="K57" s="82">
        <f>H57/G57</f>
        <v>0.96164918164384061</v>
      </c>
      <c r="L57" s="42"/>
      <c r="M57" s="40">
        <v>0</v>
      </c>
      <c r="N57" s="41">
        <f t="shared" si="10"/>
        <v>0</v>
      </c>
      <c r="O57" s="36">
        <v>0</v>
      </c>
      <c r="P57" s="36">
        <f t="shared" si="11"/>
        <v>0</v>
      </c>
      <c r="Q57" s="36">
        <v>0</v>
      </c>
      <c r="R57" s="36">
        <f t="shared" si="12"/>
        <v>0</v>
      </c>
      <c r="S57" s="23">
        <v>0</v>
      </c>
      <c r="T57" s="23">
        <f t="shared" si="13"/>
        <v>0</v>
      </c>
      <c r="U57" s="23"/>
      <c r="V57" s="23"/>
      <c r="W57" s="23"/>
      <c r="X57" s="23"/>
      <c r="Y57" s="41">
        <f t="shared" si="14"/>
        <v>0</v>
      </c>
      <c r="Z57" s="23"/>
      <c r="AA57" s="23"/>
      <c r="AB57" s="23"/>
      <c r="AC57" s="23"/>
    </row>
    <row r="58" spans="1:29" ht="20.100000000000001" customHeight="1" x14ac:dyDescent="0.2">
      <c r="A58" s="17"/>
      <c r="B58" s="183" t="s">
        <v>23</v>
      </c>
      <c r="C58" s="184"/>
      <c r="D58" s="185"/>
      <c r="E58" s="64"/>
      <c r="F58" s="11"/>
      <c r="G58" s="57"/>
      <c r="H58" s="64"/>
      <c r="I58" s="84"/>
      <c r="J58" s="84"/>
      <c r="K58" s="85"/>
      <c r="L58" s="42"/>
      <c r="M58" s="40">
        <v>3368692402.2399998</v>
      </c>
      <c r="N58" s="41">
        <f t="shared" si="10"/>
        <v>3368692.4022399997</v>
      </c>
      <c r="O58" s="36">
        <v>4603010000</v>
      </c>
      <c r="P58" s="36">
        <f t="shared" si="11"/>
        <v>4603010</v>
      </c>
      <c r="Q58" s="36">
        <v>4465510000</v>
      </c>
      <c r="R58" s="36">
        <f t="shared" si="12"/>
        <v>4465510</v>
      </c>
      <c r="S58" s="23">
        <v>4060740684.04</v>
      </c>
      <c r="T58" s="23">
        <f t="shared" si="13"/>
        <v>4060740.6840399997</v>
      </c>
      <c r="U58" s="23">
        <v>3368692</v>
      </c>
      <c r="V58" s="23">
        <v>4603010</v>
      </c>
      <c r="W58" s="23">
        <v>4465510</v>
      </c>
      <c r="X58" s="23">
        <v>4060740.6840399997</v>
      </c>
      <c r="Y58" s="41">
        <f t="shared" si="14"/>
        <v>0.40223999973386526</v>
      </c>
      <c r="Z58" s="23"/>
      <c r="AA58" s="23"/>
      <c r="AB58" s="23"/>
      <c r="AC58" s="23"/>
    </row>
    <row r="59" spans="1:29" ht="20.100000000000001" customHeight="1" x14ac:dyDescent="0.2">
      <c r="A59" s="20" t="s">
        <v>1</v>
      </c>
      <c r="B59" s="136" t="s">
        <v>7</v>
      </c>
      <c r="C59" s="137"/>
      <c r="D59" s="138"/>
      <c r="E59" s="51">
        <v>3368692</v>
      </c>
      <c r="F59" s="51">
        <v>4603010</v>
      </c>
      <c r="G59" s="51">
        <v>4465510</v>
      </c>
      <c r="H59" s="51">
        <v>4060740.6840399997</v>
      </c>
      <c r="I59" s="86">
        <f t="shared" ref="I59:I63" si="27">H59/E59</f>
        <v>1.205435428362106</v>
      </c>
      <c r="J59" s="86">
        <f t="shared" ref="J59:J63" si="28">H59/F59</f>
        <v>0.88219245320779227</v>
      </c>
      <c r="K59" s="86">
        <f t="shared" ref="K59:K63" si="29">H59/G59</f>
        <v>0.90935653128981897</v>
      </c>
      <c r="L59" s="42"/>
      <c r="M59" s="40">
        <v>1190068061.1400001</v>
      </c>
      <c r="N59" s="41">
        <f t="shared" si="10"/>
        <v>1190068.0611400001</v>
      </c>
      <c r="O59" s="36">
        <v>1043227000</v>
      </c>
      <c r="P59" s="36">
        <f t="shared" si="11"/>
        <v>1043227</v>
      </c>
      <c r="Q59" s="36">
        <v>1167527000</v>
      </c>
      <c r="R59" s="36">
        <f t="shared" si="12"/>
        <v>1167527</v>
      </c>
      <c r="S59" s="23">
        <v>1315276809.8899999</v>
      </c>
      <c r="T59" s="23">
        <f t="shared" si="13"/>
        <v>1315276.8098899999</v>
      </c>
      <c r="U59" s="23">
        <v>1190068</v>
      </c>
      <c r="V59" s="23">
        <v>1043227</v>
      </c>
      <c r="W59" s="23">
        <v>1167527</v>
      </c>
      <c r="X59" s="23">
        <v>1315276.8098899999</v>
      </c>
      <c r="Y59" s="41">
        <f t="shared" si="14"/>
        <v>6.1140000121667981E-2</v>
      </c>
      <c r="Z59" s="23"/>
      <c r="AA59" s="23"/>
      <c r="AB59" s="23"/>
      <c r="AC59" s="23"/>
    </row>
    <row r="60" spans="1:29" ht="20.100000000000001" customHeight="1" x14ac:dyDescent="0.2">
      <c r="A60" s="20" t="s">
        <v>3</v>
      </c>
      <c r="B60" s="136" t="s">
        <v>9</v>
      </c>
      <c r="C60" s="137"/>
      <c r="D60" s="138"/>
      <c r="E60" s="51">
        <v>1190068</v>
      </c>
      <c r="F60" s="51">
        <v>1043227</v>
      </c>
      <c r="G60" s="51">
        <v>1167527</v>
      </c>
      <c r="H60" s="51">
        <v>1315276.8098899999</v>
      </c>
      <c r="I60" s="86">
        <f t="shared" si="27"/>
        <v>1.1052114752182227</v>
      </c>
      <c r="J60" s="86">
        <f t="shared" si="28"/>
        <v>1.2607771941197841</v>
      </c>
      <c r="K60" s="86">
        <f t="shared" si="29"/>
        <v>1.1265493730680318</v>
      </c>
      <c r="L60" s="42"/>
      <c r="M60" s="40">
        <v>815276065.88999999</v>
      </c>
      <c r="N60" s="41">
        <f t="shared" si="10"/>
        <v>815276.06588999997</v>
      </c>
      <c r="O60" s="36">
        <v>703323000</v>
      </c>
      <c r="P60" s="36">
        <f t="shared" si="11"/>
        <v>703323</v>
      </c>
      <c r="Q60" s="36">
        <v>827623000</v>
      </c>
      <c r="R60" s="36">
        <f t="shared" si="12"/>
        <v>827623</v>
      </c>
      <c r="S60" s="23">
        <v>945069451.24999976</v>
      </c>
      <c r="T60" s="23">
        <f t="shared" si="13"/>
        <v>945069.45124999981</v>
      </c>
      <c r="U60" s="23">
        <v>815276</v>
      </c>
      <c r="V60" s="23">
        <v>703323</v>
      </c>
      <c r="W60" s="23">
        <v>827623</v>
      </c>
      <c r="X60" s="23">
        <v>945069.45124999981</v>
      </c>
      <c r="Y60" s="41">
        <f t="shared" si="14"/>
        <v>6.5889999968931079E-2</v>
      </c>
      <c r="Z60" s="23"/>
      <c r="AA60" s="23"/>
      <c r="AB60" s="23"/>
      <c r="AC60" s="23"/>
    </row>
    <row r="61" spans="1:29" ht="20.100000000000001" customHeight="1" x14ac:dyDescent="0.2">
      <c r="A61" s="20" t="s">
        <v>4</v>
      </c>
      <c r="B61" s="182" t="s">
        <v>59</v>
      </c>
      <c r="C61" s="137"/>
      <c r="D61" s="138"/>
      <c r="E61" s="51">
        <v>815276</v>
      </c>
      <c r="F61" s="51">
        <v>703323</v>
      </c>
      <c r="G61" s="51">
        <v>827623</v>
      </c>
      <c r="H61" s="51">
        <v>945069.45124999981</v>
      </c>
      <c r="I61" s="86">
        <f t="shared" si="27"/>
        <v>1.1592018546479963</v>
      </c>
      <c r="J61" s="86">
        <f t="shared" si="28"/>
        <v>1.3437203834511311</v>
      </c>
      <c r="K61" s="86">
        <f t="shared" si="29"/>
        <v>1.1419081529271176</v>
      </c>
      <c r="L61" s="42"/>
      <c r="M61" s="40">
        <v>85723073.290000007</v>
      </c>
      <c r="N61" s="41">
        <f t="shared" si="10"/>
        <v>85723.07329</v>
      </c>
      <c r="O61" s="36">
        <v>128160000</v>
      </c>
      <c r="P61" s="36">
        <f t="shared" si="11"/>
        <v>128160</v>
      </c>
      <c r="Q61" s="36">
        <v>128160000</v>
      </c>
      <c r="R61" s="36">
        <f t="shared" si="12"/>
        <v>128160</v>
      </c>
      <c r="S61" s="23">
        <v>82257031.829999998</v>
      </c>
      <c r="T61" s="23">
        <f t="shared" si="13"/>
        <v>82257.031829999993</v>
      </c>
      <c r="U61" s="23">
        <v>85723</v>
      </c>
      <c r="V61" s="23">
        <v>128160</v>
      </c>
      <c r="W61" s="23">
        <v>128160</v>
      </c>
      <c r="X61" s="23">
        <v>82257.031829999993</v>
      </c>
      <c r="Y61" s="41">
        <f t="shared" si="14"/>
        <v>7.3290000000270084E-2</v>
      </c>
      <c r="Z61" s="23"/>
      <c r="AA61" s="23"/>
      <c r="AB61" s="23"/>
      <c r="AC61" s="23"/>
    </row>
    <row r="62" spans="1:29" ht="20.100000000000001" customHeight="1" x14ac:dyDescent="0.2">
      <c r="A62" s="20" t="s">
        <v>5</v>
      </c>
      <c r="B62" s="136" t="s">
        <v>25</v>
      </c>
      <c r="C62" s="137"/>
      <c r="D62" s="138"/>
      <c r="E62" s="51">
        <v>85723</v>
      </c>
      <c r="F62" s="51">
        <v>128160</v>
      </c>
      <c r="G62" s="51">
        <v>128160</v>
      </c>
      <c r="H62" s="51">
        <v>82257.031829999993</v>
      </c>
      <c r="I62" s="86">
        <f t="shared" si="27"/>
        <v>0.95956781528877888</v>
      </c>
      <c r="J62" s="86">
        <f t="shared" si="28"/>
        <v>0.64183077270599243</v>
      </c>
      <c r="K62" s="86">
        <f t="shared" si="29"/>
        <v>0.64183077270599243</v>
      </c>
      <c r="L62" s="42"/>
      <c r="M62" s="40">
        <v>85723073.290000007</v>
      </c>
      <c r="N62" s="41">
        <f t="shared" si="10"/>
        <v>85723.07329</v>
      </c>
      <c r="O62" s="36">
        <v>128160000</v>
      </c>
      <c r="P62" s="36">
        <f t="shared" si="11"/>
        <v>128160</v>
      </c>
      <c r="Q62" s="36">
        <v>128160000</v>
      </c>
      <c r="R62" s="36">
        <f t="shared" si="12"/>
        <v>128160</v>
      </c>
      <c r="S62" s="23">
        <v>82257031.829999998</v>
      </c>
      <c r="T62" s="23">
        <f t="shared" si="13"/>
        <v>82257.031829999993</v>
      </c>
      <c r="U62" s="23">
        <v>85723</v>
      </c>
      <c r="V62" s="23">
        <v>128160</v>
      </c>
      <c r="W62" s="23">
        <v>128160</v>
      </c>
      <c r="X62" s="23">
        <v>82257.031829999993</v>
      </c>
      <c r="Y62" s="41">
        <f t="shared" si="14"/>
        <v>7.3290000000270084E-2</v>
      </c>
      <c r="Z62" s="23"/>
      <c r="AA62" s="23"/>
      <c r="AB62" s="23"/>
      <c r="AC62" s="23"/>
    </row>
    <row r="63" spans="1:29" ht="20.100000000000001" customHeight="1" thickBot="1" x14ac:dyDescent="0.25">
      <c r="A63" s="33" t="s">
        <v>15</v>
      </c>
      <c r="B63" s="148" t="s">
        <v>24</v>
      </c>
      <c r="C63" s="149"/>
      <c r="D63" s="150"/>
      <c r="E63" s="58">
        <v>85723</v>
      </c>
      <c r="F63" s="58">
        <v>128160</v>
      </c>
      <c r="G63" s="58">
        <v>128160</v>
      </c>
      <c r="H63" s="52">
        <v>82257.031829999993</v>
      </c>
      <c r="I63" s="96">
        <f t="shared" si="27"/>
        <v>0.95956781528877888</v>
      </c>
      <c r="J63" s="96">
        <f t="shared" si="28"/>
        <v>0.64183077270599243</v>
      </c>
      <c r="K63" s="96">
        <f t="shared" si="29"/>
        <v>0.64183077270599243</v>
      </c>
      <c r="L63" s="42"/>
      <c r="M63" s="40"/>
      <c r="N63" s="40"/>
      <c r="O63" s="36"/>
      <c r="P63" s="36"/>
      <c r="Q63" s="23"/>
      <c r="R63" s="23"/>
      <c r="S63" s="23"/>
      <c r="T63" s="23"/>
      <c r="U63" s="23"/>
      <c r="V63" s="23"/>
      <c r="W63" s="23"/>
      <c r="X63" s="23"/>
      <c r="Y63" s="41">
        <f t="shared" si="14"/>
        <v>0</v>
      </c>
      <c r="Z63" s="23"/>
      <c r="AA63" s="23"/>
      <c r="AB63" s="23"/>
      <c r="AC63" s="23"/>
    </row>
    <row r="64" spans="1:29" ht="20.100000000000001" customHeight="1" thickBot="1" x14ac:dyDescent="0.25">
      <c r="A64" s="120" t="s">
        <v>91</v>
      </c>
      <c r="B64" s="121"/>
      <c r="C64" s="121"/>
      <c r="D64" s="121"/>
      <c r="E64" s="43"/>
      <c r="F64" s="43"/>
      <c r="G64" s="43"/>
      <c r="H64" s="100"/>
      <c r="I64" s="101"/>
      <c r="J64" s="101"/>
      <c r="K64" s="102"/>
      <c r="L64" s="42"/>
      <c r="M64" s="40"/>
      <c r="N64" s="40"/>
      <c r="O64" s="36"/>
      <c r="P64" s="36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</row>
    <row r="65" spans="1:29" ht="20.100000000000001" customHeight="1" thickBot="1" x14ac:dyDescent="0.25">
      <c r="A65" s="47" t="s">
        <v>84</v>
      </c>
      <c r="B65" s="117" t="s">
        <v>85</v>
      </c>
      <c r="C65" s="117"/>
      <c r="D65" s="117"/>
      <c r="E65" s="48">
        <f t="shared" ref="E65:G65" si="30">E66+E67+E71</f>
        <v>1063992</v>
      </c>
      <c r="F65" s="48">
        <f t="shared" si="30"/>
        <v>1196100</v>
      </c>
      <c r="G65" s="48">
        <f t="shared" si="30"/>
        <v>1196100</v>
      </c>
      <c r="H65" s="105">
        <f>H66+H67+H71</f>
        <v>967459.89149999991</v>
      </c>
      <c r="I65" s="106">
        <f>H65/E65</f>
        <v>0.90927365196354848</v>
      </c>
      <c r="J65" s="81">
        <f>H65/F65</f>
        <v>0.80884532355154248</v>
      </c>
      <c r="K65" s="82">
        <f>H65/G65</f>
        <v>0.80884532355154248</v>
      </c>
      <c r="L65" s="42"/>
      <c r="M65" s="40">
        <v>1063991875.8200001</v>
      </c>
      <c r="N65" s="40">
        <f>M65/$M$7</f>
        <v>1063991.87582</v>
      </c>
      <c r="O65" s="36">
        <v>1196100000</v>
      </c>
      <c r="P65" s="36">
        <f>O65/$M$7</f>
        <v>1196100</v>
      </c>
      <c r="Q65" s="36">
        <v>1196100000</v>
      </c>
      <c r="R65" s="23">
        <f>Q65/$M$7</f>
        <v>1196100</v>
      </c>
      <c r="S65" s="23">
        <v>967459891.5</v>
      </c>
      <c r="T65" s="36">
        <f>S65/$M$7</f>
        <v>967459.89150000003</v>
      </c>
      <c r="U65" s="36">
        <f>E65+F65+G65+H65-N65-P65-R65-T65</f>
        <v>0.12418000015895814</v>
      </c>
      <c r="V65" s="23"/>
      <c r="W65" s="23"/>
      <c r="X65" s="23"/>
      <c r="Y65" s="23"/>
      <c r="Z65" s="23"/>
      <c r="AA65" s="23"/>
      <c r="AB65" s="23"/>
      <c r="AC65" s="23"/>
    </row>
    <row r="66" spans="1:29" ht="20.100000000000001" customHeight="1" x14ac:dyDescent="0.2">
      <c r="A66" s="44" t="s">
        <v>62</v>
      </c>
      <c r="B66" s="118" t="s">
        <v>86</v>
      </c>
      <c r="C66" s="118"/>
      <c r="D66" s="118"/>
      <c r="E66" s="11">
        <v>706713</v>
      </c>
      <c r="F66" s="11">
        <v>776100</v>
      </c>
      <c r="G66" s="11">
        <v>776100</v>
      </c>
      <c r="H66" s="11">
        <v>764385.24665999995</v>
      </c>
      <c r="I66" s="93">
        <f t="shared" ref="I66:I71" si="31">H66/E66</f>
        <v>1.0816063191988827</v>
      </c>
      <c r="J66" s="93">
        <f t="shared" ref="J66:J70" si="32">H66/F66</f>
        <v>0.98490561352918427</v>
      </c>
      <c r="K66" s="93">
        <f t="shared" ref="K66:K70" si="33">H66/G66</f>
        <v>0.98490561352918427</v>
      </c>
      <c r="L66" s="42"/>
      <c r="M66" s="40">
        <v>706712851.64999998</v>
      </c>
      <c r="N66" s="40">
        <f t="shared" ref="N66:N72" si="34">M66/$M$7</f>
        <v>706712.85164999997</v>
      </c>
      <c r="O66" s="36">
        <v>776100000</v>
      </c>
      <c r="P66" s="36">
        <f t="shared" ref="P66:P72" si="35">O66/$M$7</f>
        <v>776100</v>
      </c>
      <c r="Q66" s="36">
        <v>776100000</v>
      </c>
      <c r="R66" s="23">
        <f t="shared" ref="R66:R72" si="36">Q66/$M$7</f>
        <v>776100</v>
      </c>
      <c r="S66" s="23">
        <v>764385246.65999997</v>
      </c>
      <c r="T66" s="36">
        <f t="shared" ref="T66:T72" si="37">S66/$M$7</f>
        <v>764385.24665999995</v>
      </c>
      <c r="U66" s="36">
        <f t="shared" ref="U66:U71" si="38">E66+F66+G66+H66-N66-P66-R66-T66</f>
        <v>0.1483499996829778</v>
      </c>
      <c r="V66" s="23"/>
      <c r="W66" s="23"/>
      <c r="X66" s="23"/>
      <c r="Y66" s="23"/>
      <c r="Z66" s="23"/>
      <c r="AA66" s="23"/>
      <c r="AB66" s="23"/>
      <c r="AC66" s="23"/>
    </row>
    <row r="67" spans="1:29" ht="20.100000000000001" customHeight="1" x14ac:dyDescent="0.2">
      <c r="A67" s="45" t="s">
        <v>63</v>
      </c>
      <c r="B67" s="119" t="s">
        <v>87</v>
      </c>
      <c r="C67" s="119"/>
      <c r="D67" s="119"/>
      <c r="E67" s="51">
        <v>372560</v>
      </c>
      <c r="F67" s="51">
        <v>420000</v>
      </c>
      <c r="G67" s="51">
        <v>420000</v>
      </c>
      <c r="H67" s="51">
        <v>182290.27856999999</v>
      </c>
      <c r="I67" s="86">
        <f t="shared" si="31"/>
        <v>0.48929106337234268</v>
      </c>
      <c r="J67" s="86">
        <f t="shared" si="32"/>
        <v>0.43402447278571427</v>
      </c>
      <c r="K67" s="86">
        <f t="shared" si="33"/>
        <v>0.43402447278571427</v>
      </c>
      <c r="L67" s="42"/>
      <c r="M67" s="40">
        <v>372560302.86000001</v>
      </c>
      <c r="N67" s="40">
        <f t="shared" si="34"/>
        <v>372560.30286</v>
      </c>
      <c r="O67" s="36">
        <v>420000000</v>
      </c>
      <c r="P67" s="36">
        <f t="shared" si="35"/>
        <v>420000</v>
      </c>
      <c r="Q67" s="36">
        <v>420000000</v>
      </c>
      <c r="R67" s="23">
        <f t="shared" si="36"/>
        <v>420000</v>
      </c>
      <c r="S67" s="23">
        <v>182290278.56999999</v>
      </c>
      <c r="T67" s="36">
        <f t="shared" si="37"/>
        <v>182290.27856999999</v>
      </c>
      <c r="U67" s="36">
        <f t="shared" si="38"/>
        <v>-0.30285999985062517</v>
      </c>
      <c r="V67" s="23"/>
      <c r="W67" s="23"/>
      <c r="X67" s="23"/>
      <c r="Y67" s="23"/>
      <c r="Z67" s="23"/>
      <c r="AA67" s="23"/>
      <c r="AB67" s="23"/>
      <c r="AC67" s="23"/>
    </row>
    <row r="68" spans="1:29" ht="20.100000000000001" customHeight="1" x14ac:dyDescent="0.2">
      <c r="A68" s="45" t="s">
        <v>4</v>
      </c>
      <c r="B68" s="119" t="s">
        <v>88</v>
      </c>
      <c r="C68" s="119"/>
      <c r="D68" s="119"/>
      <c r="E68" s="51">
        <v>185468</v>
      </c>
      <c r="F68" s="51">
        <v>220000</v>
      </c>
      <c r="G68" s="51">
        <v>220000</v>
      </c>
      <c r="H68" s="51">
        <v>158786.32708000002</v>
      </c>
      <c r="I68" s="86">
        <f t="shared" si="31"/>
        <v>0.85613867125326215</v>
      </c>
      <c r="J68" s="86">
        <f t="shared" si="32"/>
        <v>0.72175603218181827</v>
      </c>
      <c r="K68" s="86">
        <f t="shared" si="33"/>
        <v>0.72175603218181827</v>
      </c>
      <c r="L68" s="42"/>
      <c r="M68" s="40">
        <v>185467848.93000001</v>
      </c>
      <c r="N68" s="40">
        <f t="shared" si="34"/>
        <v>185467.84893000001</v>
      </c>
      <c r="O68" s="36">
        <v>220000000</v>
      </c>
      <c r="P68" s="36">
        <f t="shared" si="35"/>
        <v>220000</v>
      </c>
      <c r="Q68" s="36">
        <v>220000000</v>
      </c>
      <c r="R68" s="23">
        <f t="shared" si="36"/>
        <v>220000</v>
      </c>
      <c r="S68" s="23">
        <v>158786327.08000001</v>
      </c>
      <c r="T68" s="36">
        <f t="shared" si="37"/>
        <v>158786.32708000002</v>
      </c>
      <c r="U68" s="36">
        <f t="shared" si="38"/>
        <v>0.15106999996351078</v>
      </c>
      <c r="V68" s="23"/>
      <c r="W68" s="23"/>
      <c r="X68" s="23"/>
      <c r="Y68" s="23"/>
      <c r="Z68" s="23"/>
      <c r="AA68" s="23"/>
      <c r="AB68" s="23"/>
      <c r="AC68" s="23"/>
    </row>
    <row r="69" spans="1:29" ht="20.100000000000001" customHeight="1" x14ac:dyDescent="0.2">
      <c r="A69" s="45" t="s">
        <v>42</v>
      </c>
      <c r="B69" s="119" t="s">
        <v>89</v>
      </c>
      <c r="C69" s="119"/>
      <c r="D69" s="119"/>
      <c r="E69" s="51">
        <v>0</v>
      </c>
      <c r="F69" s="51">
        <v>0</v>
      </c>
      <c r="G69" s="51">
        <v>0</v>
      </c>
      <c r="H69" s="51">
        <v>0</v>
      </c>
      <c r="I69" s="83" t="s">
        <v>102</v>
      </c>
      <c r="J69" s="83" t="s">
        <v>102</v>
      </c>
      <c r="K69" s="83" t="s">
        <v>102</v>
      </c>
      <c r="L69" s="42"/>
      <c r="M69" s="40">
        <v>0</v>
      </c>
      <c r="N69" s="40">
        <f t="shared" si="34"/>
        <v>0</v>
      </c>
      <c r="O69" s="36">
        <v>0</v>
      </c>
      <c r="P69" s="36">
        <f t="shared" si="35"/>
        <v>0</v>
      </c>
      <c r="Q69" s="36">
        <v>0</v>
      </c>
      <c r="R69" s="23">
        <f t="shared" si="36"/>
        <v>0</v>
      </c>
      <c r="S69" s="23">
        <v>0</v>
      </c>
      <c r="T69" s="36">
        <f t="shared" si="37"/>
        <v>0</v>
      </c>
      <c r="U69" s="36">
        <f t="shared" si="38"/>
        <v>0</v>
      </c>
      <c r="V69" s="23"/>
      <c r="W69" s="23"/>
      <c r="X69" s="23"/>
      <c r="Y69" s="23"/>
      <c r="Z69" s="23"/>
      <c r="AA69" s="23"/>
      <c r="AB69" s="23"/>
      <c r="AC69" s="23"/>
    </row>
    <row r="70" spans="1:29" ht="20.100000000000001" customHeight="1" x14ac:dyDescent="0.2">
      <c r="A70" s="45" t="s">
        <v>54</v>
      </c>
      <c r="B70" s="119" t="s">
        <v>90</v>
      </c>
      <c r="C70" s="119"/>
      <c r="D70" s="119"/>
      <c r="E70" s="51">
        <v>187092</v>
      </c>
      <c r="F70" s="51">
        <v>200000</v>
      </c>
      <c r="G70" s="51">
        <v>200000</v>
      </c>
      <c r="H70" s="51">
        <v>23503.951489999996</v>
      </c>
      <c r="I70" s="86">
        <f t="shared" si="31"/>
        <v>0.12562777398285332</v>
      </c>
      <c r="J70" s="86">
        <f t="shared" si="32"/>
        <v>0.11751975744999998</v>
      </c>
      <c r="K70" s="86">
        <f t="shared" si="33"/>
        <v>0.11751975744999998</v>
      </c>
      <c r="L70" s="42"/>
      <c r="M70" s="40">
        <v>187092453.93000001</v>
      </c>
      <c r="N70" s="40">
        <f t="shared" si="34"/>
        <v>187092.45393000002</v>
      </c>
      <c r="O70" s="36">
        <v>200000000</v>
      </c>
      <c r="P70" s="36">
        <f t="shared" si="35"/>
        <v>200000</v>
      </c>
      <c r="Q70" s="36">
        <v>200000000</v>
      </c>
      <c r="R70" s="23">
        <f t="shared" si="36"/>
        <v>200000</v>
      </c>
      <c r="S70" s="23">
        <v>23503951.489999995</v>
      </c>
      <c r="T70" s="36">
        <f t="shared" si="37"/>
        <v>23503.951489999996</v>
      </c>
      <c r="U70" s="36">
        <f t="shared" si="38"/>
        <v>-0.45393000000694883</v>
      </c>
      <c r="V70" s="23"/>
      <c r="W70" s="23"/>
      <c r="X70" s="23"/>
      <c r="Y70" s="23"/>
      <c r="Z70" s="23"/>
      <c r="AA70" s="23"/>
      <c r="AB70" s="23"/>
      <c r="AC70" s="23"/>
    </row>
    <row r="71" spans="1:29" ht="20.100000000000001" customHeight="1" thickBot="1" x14ac:dyDescent="0.25">
      <c r="A71" s="46" t="s">
        <v>65</v>
      </c>
      <c r="B71" s="124" t="s">
        <v>27</v>
      </c>
      <c r="C71" s="124"/>
      <c r="D71" s="124"/>
      <c r="E71" s="58">
        <v>-15281</v>
      </c>
      <c r="F71" s="58">
        <v>0</v>
      </c>
      <c r="G71" s="58">
        <v>0</v>
      </c>
      <c r="H71" s="52">
        <v>20784.366269999999</v>
      </c>
      <c r="I71" s="96">
        <f t="shared" si="31"/>
        <v>-1.3601443799489561</v>
      </c>
      <c r="J71" s="104" t="s">
        <v>102</v>
      </c>
      <c r="K71" s="104" t="s">
        <v>102</v>
      </c>
      <c r="L71" s="42"/>
      <c r="M71" s="40">
        <v>-15281278.689999999</v>
      </c>
      <c r="N71" s="40">
        <f t="shared" si="34"/>
        <v>-15281.278689999999</v>
      </c>
      <c r="O71" s="36">
        <v>0</v>
      </c>
      <c r="P71" s="36">
        <f t="shared" si="35"/>
        <v>0</v>
      </c>
      <c r="Q71" s="36">
        <v>0</v>
      </c>
      <c r="R71" s="23">
        <f t="shared" si="36"/>
        <v>0</v>
      </c>
      <c r="S71" s="23">
        <v>20784366.27</v>
      </c>
      <c r="T71" s="36">
        <f t="shared" si="37"/>
        <v>20784.366269999999</v>
      </c>
      <c r="U71" s="36">
        <f t="shared" si="38"/>
        <v>0.27868999999918742</v>
      </c>
      <c r="V71" s="23"/>
      <c r="W71" s="23"/>
      <c r="X71" s="23"/>
      <c r="Y71" s="23"/>
      <c r="Z71" s="23"/>
      <c r="AA71" s="23"/>
      <c r="AB71" s="23"/>
      <c r="AC71" s="23"/>
    </row>
    <row r="72" spans="1:29" ht="20.100000000000001" customHeight="1" thickBot="1" x14ac:dyDescent="0.25">
      <c r="A72" s="49" t="s">
        <v>92</v>
      </c>
      <c r="B72" s="125" t="s">
        <v>95</v>
      </c>
      <c r="C72" s="125"/>
      <c r="D72" s="125"/>
      <c r="E72" s="50">
        <f t="shared" ref="E72:G72" si="39">E73+E75+E77+E80+E82+E85</f>
        <v>1056514</v>
      </c>
      <c r="F72" s="50">
        <f t="shared" si="39"/>
        <v>176827</v>
      </c>
      <c r="G72" s="88">
        <f t="shared" si="39"/>
        <v>314327</v>
      </c>
      <c r="H72" s="89">
        <f>H73+H75+H77+H80+H82+H85</f>
        <v>275451.05842999998</v>
      </c>
      <c r="I72" s="81">
        <f>H72/E72</f>
        <v>0.26071690335385994</v>
      </c>
      <c r="J72" s="81">
        <f>H72/F72</f>
        <v>1.5577432090687506</v>
      </c>
      <c r="K72" s="82">
        <f>H72/G72</f>
        <v>0.87632006932271167</v>
      </c>
      <c r="L72" s="42"/>
      <c r="M72" s="40">
        <v>1056513614.1900001</v>
      </c>
      <c r="N72" s="40">
        <f t="shared" si="34"/>
        <v>1056513.6141900001</v>
      </c>
      <c r="O72" s="36">
        <v>176827000</v>
      </c>
      <c r="P72" s="36">
        <f t="shared" si="35"/>
        <v>176827</v>
      </c>
      <c r="Q72" s="36">
        <v>314327000</v>
      </c>
      <c r="R72" s="23">
        <f t="shared" si="36"/>
        <v>314327</v>
      </c>
      <c r="S72" s="23">
        <v>275451443.13</v>
      </c>
      <c r="T72" s="36">
        <f t="shared" si="37"/>
        <v>275451.44312999997</v>
      </c>
      <c r="U72" s="36">
        <f>E72+F72+G72+H72-N72-P72-R72-T72</f>
        <v>1.1099998955614865E-3</v>
      </c>
      <c r="V72" s="23"/>
      <c r="W72" s="23"/>
      <c r="X72" s="23"/>
      <c r="Y72" s="23"/>
      <c r="Z72" s="23"/>
      <c r="AA72" s="23"/>
      <c r="AB72" s="23"/>
      <c r="AC72" s="23"/>
    </row>
    <row r="73" spans="1:29" ht="20.100000000000001" customHeight="1" x14ac:dyDescent="0.2">
      <c r="A73" s="44" t="s">
        <v>62</v>
      </c>
      <c r="B73" s="122" t="s">
        <v>79</v>
      </c>
      <c r="C73" s="122"/>
      <c r="D73" s="122"/>
      <c r="E73" s="11">
        <v>203643</v>
      </c>
      <c r="F73" s="11">
        <v>113400</v>
      </c>
      <c r="G73" s="11">
        <v>237700</v>
      </c>
      <c r="H73" s="107">
        <v>214457.67561999997</v>
      </c>
      <c r="I73" s="93">
        <f t="shared" ref="I73:I85" si="40">H73/E73</f>
        <v>1.0531060513742185</v>
      </c>
      <c r="J73" s="93">
        <f t="shared" ref="J73:J83" si="41">H73/F73</f>
        <v>1.8911611606701937</v>
      </c>
      <c r="K73" s="93">
        <f t="shared" ref="K73:K84" si="42">H73/G73</f>
        <v>0.90221992267564144</v>
      </c>
      <c r="L73" s="42"/>
      <c r="M73" s="40">
        <v>203643304.63999999</v>
      </c>
      <c r="N73" s="40">
        <f>M73/$M$7</f>
        <v>203643.30463999999</v>
      </c>
      <c r="O73" s="36">
        <v>113400000</v>
      </c>
      <c r="P73" s="36">
        <f>O73/$M$7</f>
        <v>113400</v>
      </c>
      <c r="Q73" s="36">
        <v>237700000</v>
      </c>
      <c r="R73" s="23">
        <f>Q73/$M$7</f>
        <v>237700</v>
      </c>
      <c r="S73" s="23">
        <v>214457675.61999997</v>
      </c>
      <c r="T73" s="23">
        <f>S73/$M$7</f>
        <v>214457.67561999997</v>
      </c>
      <c r="U73" s="36">
        <f t="shared" ref="U73:U89" si="43">E73+F73+G73+H73-N73-P73-R73-T73</f>
        <v>-0.3046399999584537</v>
      </c>
      <c r="V73" s="23"/>
      <c r="W73" s="23"/>
      <c r="X73" s="23"/>
      <c r="Y73" s="23"/>
      <c r="Z73" s="23"/>
      <c r="AA73" s="23"/>
      <c r="AB73" s="23"/>
      <c r="AC73" s="23"/>
    </row>
    <row r="74" spans="1:29" ht="20.100000000000001" customHeight="1" x14ac:dyDescent="0.2">
      <c r="A74" s="45" t="s">
        <v>32</v>
      </c>
      <c r="B74" s="123" t="s">
        <v>96</v>
      </c>
      <c r="C74" s="123"/>
      <c r="D74" s="123"/>
      <c r="E74" s="51">
        <v>203643</v>
      </c>
      <c r="F74" s="51">
        <v>113400</v>
      </c>
      <c r="G74" s="51">
        <v>237700</v>
      </c>
      <c r="H74" s="108">
        <v>214457.67561999997</v>
      </c>
      <c r="I74" s="86">
        <f t="shared" si="40"/>
        <v>1.0531060513742185</v>
      </c>
      <c r="J74" s="86">
        <f t="shared" si="41"/>
        <v>1.8911611606701937</v>
      </c>
      <c r="K74" s="86">
        <f t="shared" si="42"/>
        <v>0.90221992267564144</v>
      </c>
      <c r="L74" s="42"/>
      <c r="M74" s="40">
        <v>203643304.63999999</v>
      </c>
      <c r="N74" s="40">
        <f t="shared" ref="N74:N80" si="44">M74/$M$7</f>
        <v>203643.30463999999</v>
      </c>
      <c r="O74" s="36">
        <v>113400000</v>
      </c>
      <c r="P74" s="36">
        <f t="shared" ref="P74:P80" si="45">O74/$M$7</f>
        <v>113400</v>
      </c>
      <c r="Q74" s="36">
        <v>237700000</v>
      </c>
      <c r="R74" s="23">
        <f t="shared" ref="R74:R80" si="46">Q74/$M$7</f>
        <v>237700</v>
      </c>
      <c r="S74" s="23">
        <v>214457675.61999997</v>
      </c>
      <c r="T74" s="23">
        <f t="shared" ref="T74:T80" si="47">S74/$M$7</f>
        <v>214457.67561999997</v>
      </c>
      <c r="U74" s="36">
        <f t="shared" si="43"/>
        <v>-0.3046399999584537</v>
      </c>
      <c r="V74" s="23"/>
      <c r="W74" s="23"/>
      <c r="X74" s="23"/>
      <c r="Y74" s="23"/>
      <c r="Z74" s="23"/>
      <c r="AA74" s="23"/>
      <c r="AB74" s="23"/>
      <c r="AC74" s="23"/>
    </row>
    <row r="75" spans="1:29" ht="20.100000000000001" customHeight="1" x14ac:dyDescent="0.2">
      <c r="A75" s="45" t="s">
        <v>63</v>
      </c>
      <c r="B75" s="123" t="s">
        <v>97</v>
      </c>
      <c r="C75" s="123"/>
      <c r="D75" s="123"/>
      <c r="E75" s="51">
        <v>245</v>
      </c>
      <c r="F75" s="51">
        <v>341</v>
      </c>
      <c r="G75" s="51">
        <v>341</v>
      </c>
      <c r="H75" s="108">
        <v>271</v>
      </c>
      <c r="I75" s="86">
        <f t="shared" si="40"/>
        <v>1.1061224489795918</v>
      </c>
      <c r="J75" s="86">
        <f t="shared" si="41"/>
        <v>0.79472140762463339</v>
      </c>
      <c r="K75" s="86">
        <f t="shared" si="42"/>
        <v>0.79472140762463339</v>
      </c>
      <c r="L75" s="42"/>
      <c r="M75" s="40">
        <v>245062.92</v>
      </c>
      <c r="N75" s="40">
        <f t="shared" si="44"/>
        <v>245.06292000000002</v>
      </c>
      <c r="O75" s="36">
        <v>341000</v>
      </c>
      <c r="P75" s="36">
        <f t="shared" si="45"/>
        <v>341</v>
      </c>
      <c r="Q75" s="36">
        <v>341000</v>
      </c>
      <c r="R75" s="23">
        <f t="shared" si="46"/>
        <v>341</v>
      </c>
      <c r="S75" s="23">
        <v>270508.44999999995</v>
      </c>
      <c r="T75" s="23">
        <f t="shared" si="47"/>
        <v>270.50844999999993</v>
      </c>
      <c r="U75" s="36">
        <f t="shared" si="43"/>
        <v>0.42862999999999829</v>
      </c>
      <c r="V75" s="23"/>
      <c r="W75" s="23"/>
      <c r="X75" s="23"/>
      <c r="Y75" s="23"/>
      <c r="Z75" s="23"/>
      <c r="AA75" s="23"/>
      <c r="AB75" s="23"/>
      <c r="AC75" s="23"/>
    </row>
    <row r="76" spans="1:29" ht="20.100000000000001" customHeight="1" x14ac:dyDescent="0.2">
      <c r="A76" s="45" t="s">
        <v>4</v>
      </c>
      <c r="B76" s="123" t="s">
        <v>98</v>
      </c>
      <c r="C76" s="123"/>
      <c r="D76" s="123"/>
      <c r="E76" s="51">
        <v>245</v>
      </c>
      <c r="F76" s="51">
        <v>341</v>
      </c>
      <c r="G76" s="51">
        <v>341</v>
      </c>
      <c r="H76" s="108">
        <v>271</v>
      </c>
      <c r="I76" s="86">
        <f t="shared" si="40"/>
        <v>1.1061224489795918</v>
      </c>
      <c r="J76" s="86">
        <f t="shared" si="41"/>
        <v>0.79472140762463339</v>
      </c>
      <c r="K76" s="86">
        <f t="shared" si="42"/>
        <v>0.79472140762463339</v>
      </c>
      <c r="L76" s="42"/>
      <c r="M76" s="40">
        <v>245062.92</v>
      </c>
      <c r="N76" s="40">
        <f t="shared" si="44"/>
        <v>245.06292000000002</v>
      </c>
      <c r="O76" s="36">
        <v>341000</v>
      </c>
      <c r="P76" s="36">
        <f t="shared" si="45"/>
        <v>341</v>
      </c>
      <c r="Q76" s="36">
        <v>341000</v>
      </c>
      <c r="R76" s="23">
        <f t="shared" si="46"/>
        <v>341</v>
      </c>
      <c r="S76" s="23">
        <v>270508.44999999995</v>
      </c>
      <c r="T76" s="23">
        <f t="shared" si="47"/>
        <v>270.50844999999993</v>
      </c>
      <c r="U76" s="36">
        <f t="shared" si="43"/>
        <v>0.42862999999999829</v>
      </c>
      <c r="V76" s="23"/>
      <c r="W76" s="23"/>
      <c r="X76" s="23"/>
      <c r="Y76" s="23"/>
      <c r="Z76" s="23"/>
      <c r="AA76" s="23"/>
      <c r="AB76" s="23"/>
      <c r="AC76" s="23"/>
    </row>
    <row r="77" spans="1:29" ht="20.100000000000001" customHeight="1" x14ac:dyDescent="0.2">
      <c r="A77" s="45" t="s">
        <v>65</v>
      </c>
      <c r="B77" s="123" t="s">
        <v>50</v>
      </c>
      <c r="C77" s="123"/>
      <c r="D77" s="123"/>
      <c r="E77" s="51">
        <v>830211</v>
      </c>
      <c r="F77" s="51">
        <v>36553</v>
      </c>
      <c r="G77" s="51">
        <v>36553</v>
      </c>
      <c r="H77" s="108">
        <v>30784.369119999999</v>
      </c>
      <c r="I77" s="86">
        <f t="shared" si="40"/>
        <v>3.7080174943478227E-2</v>
      </c>
      <c r="J77" s="86">
        <f t="shared" si="41"/>
        <v>0.84218447514567885</v>
      </c>
      <c r="K77" s="86">
        <f t="shared" si="42"/>
        <v>0.84218447514567885</v>
      </c>
      <c r="L77" s="42"/>
      <c r="M77" s="40">
        <v>830210764.47000003</v>
      </c>
      <c r="N77" s="40">
        <f t="shared" si="44"/>
        <v>830210.76447000005</v>
      </c>
      <c r="O77" s="36">
        <v>36553000</v>
      </c>
      <c r="P77" s="36">
        <f t="shared" si="45"/>
        <v>36553</v>
      </c>
      <c r="Q77" s="36">
        <v>36553000</v>
      </c>
      <c r="R77" s="23">
        <f t="shared" si="46"/>
        <v>36553</v>
      </c>
      <c r="S77" s="23">
        <v>30784369.120000001</v>
      </c>
      <c r="T77" s="23">
        <f t="shared" si="47"/>
        <v>30784.369119999999</v>
      </c>
      <c r="U77" s="36">
        <f t="shared" si="43"/>
        <v>0.23552999999446911</v>
      </c>
      <c r="V77" s="23"/>
      <c r="W77" s="23"/>
      <c r="X77" s="23"/>
      <c r="Y77" s="23"/>
      <c r="Z77" s="23"/>
      <c r="AA77" s="23"/>
      <c r="AB77" s="23"/>
      <c r="AC77" s="23"/>
    </row>
    <row r="78" spans="1:29" ht="20.100000000000001" customHeight="1" x14ac:dyDescent="0.2">
      <c r="A78" s="45" t="s">
        <v>15</v>
      </c>
      <c r="B78" s="123" t="s">
        <v>75</v>
      </c>
      <c r="C78" s="123"/>
      <c r="D78" s="123"/>
      <c r="E78" s="51">
        <v>30211</v>
      </c>
      <c r="F78" s="51">
        <v>36553</v>
      </c>
      <c r="G78" s="51">
        <v>36553</v>
      </c>
      <c r="H78" s="108">
        <v>30784.369119999999</v>
      </c>
      <c r="I78" s="86">
        <f t="shared" si="40"/>
        <v>1.0189788196352321</v>
      </c>
      <c r="J78" s="86">
        <f t="shared" si="41"/>
        <v>0.84218447514567885</v>
      </c>
      <c r="K78" s="86">
        <f t="shared" si="42"/>
        <v>0.84218447514567885</v>
      </c>
      <c r="L78" s="42"/>
      <c r="M78" s="40">
        <v>30210764.469999999</v>
      </c>
      <c r="N78" s="40">
        <f t="shared" si="44"/>
        <v>30210.764469999998</v>
      </c>
      <c r="O78" s="36">
        <v>36553000</v>
      </c>
      <c r="P78" s="36">
        <f t="shared" si="45"/>
        <v>36553</v>
      </c>
      <c r="Q78" s="36">
        <v>36553000</v>
      </c>
      <c r="R78" s="23">
        <f t="shared" si="46"/>
        <v>36553</v>
      </c>
      <c r="S78" s="23">
        <v>30784369.120000001</v>
      </c>
      <c r="T78" s="23">
        <f t="shared" si="47"/>
        <v>30784.369119999999</v>
      </c>
      <c r="U78" s="36">
        <f t="shared" si="43"/>
        <v>0.23552999999446911</v>
      </c>
      <c r="V78" s="23"/>
      <c r="W78" s="23"/>
      <c r="X78" s="23"/>
      <c r="Y78" s="23"/>
      <c r="Z78" s="23"/>
      <c r="AA78" s="23"/>
      <c r="AB78" s="23"/>
      <c r="AC78" s="23"/>
    </row>
    <row r="79" spans="1:29" ht="20.100000000000001" customHeight="1" x14ac:dyDescent="0.2">
      <c r="A79" s="45" t="s">
        <v>77</v>
      </c>
      <c r="B79" s="123" t="s">
        <v>76</v>
      </c>
      <c r="C79" s="123"/>
      <c r="D79" s="123"/>
      <c r="E79" s="51">
        <v>800000</v>
      </c>
      <c r="F79" s="51">
        <v>0</v>
      </c>
      <c r="G79" s="51">
        <v>0</v>
      </c>
      <c r="H79" s="108">
        <v>0</v>
      </c>
      <c r="I79" s="86">
        <f t="shared" si="40"/>
        <v>0</v>
      </c>
      <c r="J79" s="83" t="s">
        <v>102</v>
      </c>
      <c r="K79" s="83" t="s">
        <v>102</v>
      </c>
      <c r="L79" s="42"/>
      <c r="M79" s="40"/>
      <c r="N79" s="40"/>
      <c r="O79" s="36"/>
      <c r="P79" s="36"/>
      <c r="Q79" s="36"/>
      <c r="R79" s="23"/>
      <c r="S79" s="23"/>
      <c r="T79" s="23"/>
      <c r="U79" s="36">
        <f t="shared" si="43"/>
        <v>800000</v>
      </c>
      <c r="V79" s="23"/>
      <c r="W79" s="23"/>
      <c r="X79" s="23"/>
      <c r="Y79" s="23"/>
      <c r="Z79" s="23"/>
      <c r="AA79" s="23"/>
      <c r="AB79" s="23"/>
      <c r="AC79" s="23"/>
    </row>
    <row r="80" spans="1:29" ht="20.100000000000001" customHeight="1" x14ac:dyDescent="0.2">
      <c r="A80" s="45" t="s">
        <v>66</v>
      </c>
      <c r="B80" s="123" t="s">
        <v>99</v>
      </c>
      <c r="C80" s="123"/>
      <c r="D80" s="123"/>
      <c r="E80" s="51">
        <v>5372</v>
      </c>
      <c r="F80" s="51">
        <v>11533</v>
      </c>
      <c r="G80" s="51">
        <v>11533</v>
      </c>
      <c r="H80" s="108">
        <v>5329.0136900000007</v>
      </c>
      <c r="I80" s="86">
        <f t="shared" si="40"/>
        <v>0.99199808078927787</v>
      </c>
      <c r="J80" s="86">
        <f t="shared" si="41"/>
        <v>0.46206656464059659</v>
      </c>
      <c r="K80" s="86">
        <f t="shared" si="42"/>
        <v>0.46206656464059659</v>
      </c>
      <c r="L80" s="42"/>
      <c r="M80" s="40">
        <v>5371714.7199999997</v>
      </c>
      <c r="N80" s="40">
        <f t="shared" si="44"/>
        <v>5371.7147199999999</v>
      </c>
      <c r="O80" s="36">
        <v>11533000</v>
      </c>
      <c r="P80" s="36">
        <f t="shared" si="45"/>
        <v>11533</v>
      </c>
      <c r="Q80" s="36">
        <v>11533000</v>
      </c>
      <c r="R80" s="23">
        <f t="shared" si="46"/>
        <v>11533</v>
      </c>
      <c r="S80" s="23">
        <v>5329013.6900000004</v>
      </c>
      <c r="T80" s="23">
        <f t="shared" si="47"/>
        <v>5329.0136900000007</v>
      </c>
      <c r="U80" s="36">
        <f t="shared" si="43"/>
        <v>0.28527999999914755</v>
      </c>
      <c r="V80" s="23"/>
      <c r="W80" s="23"/>
      <c r="X80" s="23"/>
      <c r="Y80" s="23"/>
      <c r="Z80" s="23"/>
      <c r="AA80" s="23"/>
      <c r="AB80" s="23"/>
      <c r="AC80" s="23"/>
    </row>
    <row r="81" spans="1:29" ht="20.100000000000001" customHeight="1" x14ac:dyDescent="0.2">
      <c r="A81" s="45" t="s">
        <v>33</v>
      </c>
      <c r="B81" s="123" t="s">
        <v>100</v>
      </c>
      <c r="C81" s="123"/>
      <c r="D81" s="123"/>
      <c r="E81" s="51">
        <v>5372</v>
      </c>
      <c r="F81" s="51">
        <v>11533</v>
      </c>
      <c r="G81" s="51">
        <v>11533</v>
      </c>
      <c r="H81" s="108">
        <v>5329</v>
      </c>
      <c r="I81" s="86">
        <f t="shared" si="40"/>
        <v>0.99199553239017124</v>
      </c>
      <c r="J81" s="86">
        <f t="shared" si="41"/>
        <v>0.46206537761206973</v>
      </c>
      <c r="K81" s="86">
        <f t="shared" si="42"/>
        <v>0.46206537761206973</v>
      </c>
      <c r="L81" s="42"/>
      <c r="M81" s="40"/>
      <c r="N81" s="40"/>
      <c r="O81" s="36"/>
      <c r="P81" s="36"/>
      <c r="Q81" s="36"/>
      <c r="R81" s="23"/>
      <c r="S81" s="23"/>
      <c r="T81" s="23"/>
      <c r="U81" s="36"/>
      <c r="V81" s="23"/>
      <c r="W81" s="23"/>
      <c r="X81" s="23"/>
      <c r="Y81" s="23"/>
      <c r="Z81" s="23"/>
      <c r="AA81" s="23"/>
      <c r="AB81" s="23"/>
      <c r="AC81" s="23"/>
    </row>
    <row r="82" spans="1:29" ht="20.100000000000001" customHeight="1" x14ac:dyDescent="0.2">
      <c r="A82" s="45" t="s">
        <v>68</v>
      </c>
      <c r="B82" s="123" t="s">
        <v>101</v>
      </c>
      <c r="C82" s="123"/>
      <c r="D82" s="123"/>
      <c r="E82" s="51">
        <v>15779</v>
      </c>
      <c r="F82" s="51">
        <v>15000</v>
      </c>
      <c r="G82" s="51">
        <v>28200</v>
      </c>
      <c r="H82" s="108">
        <v>20858</v>
      </c>
      <c r="I82" s="86">
        <f t="shared" si="40"/>
        <v>1.3218835160656568</v>
      </c>
      <c r="J82" s="86">
        <f t="shared" si="41"/>
        <v>1.3905333333333334</v>
      </c>
      <c r="K82" s="86">
        <f t="shared" si="42"/>
        <v>0.739645390070922</v>
      </c>
      <c r="L82" s="42"/>
      <c r="M82" s="40">
        <v>15779110.15</v>
      </c>
      <c r="N82" s="40">
        <v>15779.11015</v>
      </c>
      <c r="O82" s="36">
        <v>15000000</v>
      </c>
      <c r="P82" s="36">
        <v>15000</v>
      </c>
      <c r="Q82" s="36">
        <v>28200000</v>
      </c>
      <c r="R82" s="23">
        <v>28200</v>
      </c>
      <c r="S82" s="23">
        <v>20857893.780000001</v>
      </c>
      <c r="T82" s="23">
        <v>20857.893780000002</v>
      </c>
      <c r="U82" s="36">
        <f t="shared" si="43"/>
        <v>-3.930000002583256E-3</v>
      </c>
      <c r="V82" s="23"/>
      <c r="W82" s="23"/>
      <c r="X82" s="23"/>
      <c r="Y82" s="23"/>
      <c r="Z82" s="23"/>
      <c r="AA82" s="23"/>
      <c r="AB82" s="23"/>
      <c r="AC82" s="23"/>
    </row>
    <row r="83" spans="1:29" ht="20.100000000000001" customHeight="1" x14ac:dyDescent="0.2">
      <c r="A83" s="45" t="s">
        <v>93</v>
      </c>
      <c r="B83" s="123" t="s">
        <v>73</v>
      </c>
      <c r="C83" s="123"/>
      <c r="D83" s="123"/>
      <c r="E83" s="51">
        <v>15709</v>
      </c>
      <c r="F83" s="51">
        <v>15000</v>
      </c>
      <c r="G83" s="51">
        <v>10400</v>
      </c>
      <c r="H83" s="108">
        <v>4653</v>
      </c>
      <c r="I83" s="86">
        <f t="shared" si="40"/>
        <v>0.29619963078490036</v>
      </c>
      <c r="J83" s="86">
        <f t="shared" si="41"/>
        <v>0.31019999999999998</v>
      </c>
      <c r="K83" s="86">
        <f t="shared" si="42"/>
        <v>0.44740384615384615</v>
      </c>
      <c r="L83" s="42"/>
      <c r="M83" s="40">
        <v>15708675.439999999</v>
      </c>
      <c r="N83" s="40">
        <v>15708.675439999999</v>
      </c>
      <c r="O83" s="36">
        <v>15000000</v>
      </c>
      <c r="P83" s="36">
        <v>15000</v>
      </c>
      <c r="Q83" s="36">
        <v>10400000</v>
      </c>
      <c r="R83" s="23">
        <v>10400</v>
      </c>
      <c r="S83" s="23">
        <v>4653174.0299999993</v>
      </c>
      <c r="T83" s="23">
        <v>4653.1740299999992</v>
      </c>
      <c r="U83" s="36">
        <f t="shared" si="43"/>
        <v>0.15053000000170869</v>
      </c>
      <c r="V83" s="23"/>
      <c r="W83" s="23"/>
      <c r="X83" s="23"/>
      <c r="Y83" s="23"/>
      <c r="Z83" s="23"/>
      <c r="AA83" s="23"/>
      <c r="AB83" s="23"/>
      <c r="AC83" s="23"/>
    </row>
    <row r="84" spans="1:29" ht="20.100000000000001" customHeight="1" x14ac:dyDescent="0.2">
      <c r="A84" s="45" t="s">
        <v>94</v>
      </c>
      <c r="B84" s="123" t="s">
        <v>74</v>
      </c>
      <c r="C84" s="123"/>
      <c r="D84" s="123"/>
      <c r="E84" s="51">
        <v>70</v>
      </c>
      <c r="F84" s="51">
        <v>0</v>
      </c>
      <c r="G84" s="51">
        <v>17800</v>
      </c>
      <c r="H84" s="108">
        <v>16205</v>
      </c>
      <c r="I84" s="86">
        <f t="shared" si="40"/>
        <v>231.5</v>
      </c>
      <c r="J84" s="71" t="s">
        <v>102</v>
      </c>
      <c r="K84" s="86">
        <f t="shared" si="42"/>
        <v>0.91039325842696628</v>
      </c>
      <c r="L84" s="42"/>
      <c r="M84" s="40">
        <v>70434.710000000006</v>
      </c>
      <c r="N84" s="40">
        <v>70.43471000000001</v>
      </c>
      <c r="O84" s="36">
        <v>0</v>
      </c>
      <c r="P84" s="36">
        <v>0</v>
      </c>
      <c r="Q84" s="36">
        <v>17800000</v>
      </c>
      <c r="R84" s="23">
        <v>17800</v>
      </c>
      <c r="S84" s="23">
        <v>16204719.750000002</v>
      </c>
      <c r="T84" s="23">
        <v>16204.719750000002</v>
      </c>
      <c r="U84" s="36">
        <f t="shared" si="43"/>
        <v>-0.15446000000338245</v>
      </c>
      <c r="V84" s="23"/>
      <c r="W84" s="23"/>
      <c r="X84" s="23"/>
      <c r="Y84" s="23"/>
      <c r="Z84" s="23"/>
      <c r="AA84" s="23"/>
      <c r="AB84" s="23"/>
      <c r="AC84" s="23"/>
    </row>
    <row r="85" spans="1:29" ht="20.100000000000001" customHeight="1" thickBot="1" x14ac:dyDescent="0.25">
      <c r="A85" s="46" t="s">
        <v>78</v>
      </c>
      <c r="B85" s="126" t="s">
        <v>17</v>
      </c>
      <c r="C85" s="126"/>
      <c r="D85" s="126"/>
      <c r="E85" s="58">
        <v>1264</v>
      </c>
      <c r="F85" s="58">
        <v>0</v>
      </c>
      <c r="G85" s="58">
        <v>0</v>
      </c>
      <c r="H85" s="109">
        <v>3751</v>
      </c>
      <c r="I85" s="110">
        <f t="shared" si="40"/>
        <v>2.9675632911392404</v>
      </c>
      <c r="J85" s="74" t="s">
        <v>102</v>
      </c>
      <c r="K85" s="74" t="s">
        <v>102</v>
      </c>
      <c r="L85" s="42"/>
      <c r="M85" s="40">
        <v>1263657.29</v>
      </c>
      <c r="N85" s="40">
        <v>1263.6572900000001</v>
      </c>
      <c r="O85" s="36">
        <v>0</v>
      </c>
      <c r="P85" s="36">
        <v>0</v>
      </c>
      <c r="Q85" s="36">
        <v>0</v>
      </c>
      <c r="R85" s="23">
        <v>0</v>
      </c>
      <c r="S85" s="23">
        <v>3751982.4699999997</v>
      </c>
      <c r="T85" s="23">
        <v>3751.9824699999999</v>
      </c>
      <c r="U85" s="36">
        <f t="shared" si="43"/>
        <v>-0.63976000000002387</v>
      </c>
      <c r="V85" s="23"/>
      <c r="W85" s="23"/>
      <c r="X85" s="23"/>
      <c r="Y85" s="23"/>
      <c r="Z85" s="23"/>
      <c r="AA85" s="23"/>
      <c r="AB85" s="23"/>
      <c r="AC85" s="23"/>
    </row>
    <row r="86" spans="1:29" ht="20.100000000000001" customHeight="1" thickBot="1" x14ac:dyDescent="0.25">
      <c r="A86" s="177" t="s">
        <v>61</v>
      </c>
      <c r="B86" s="178"/>
      <c r="C86" s="178"/>
      <c r="D86" s="178"/>
      <c r="E86" s="178"/>
      <c r="F86" s="178"/>
      <c r="G86" s="178"/>
      <c r="H86" s="178"/>
      <c r="I86" s="178"/>
      <c r="J86" s="178"/>
      <c r="K86" s="179"/>
      <c r="L86" s="42"/>
      <c r="M86" s="40">
        <v>0</v>
      </c>
      <c r="N86" s="40">
        <v>0</v>
      </c>
      <c r="O86" s="36">
        <v>0</v>
      </c>
      <c r="P86" s="36">
        <v>0</v>
      </c>
      <c r="Q86" s="36">
        <v>0</v>
      </c>
      <c r="R86" s="23">
        <v>0</v>
      </c>
      <c r="S86" s="23">
        <v>0</v>
      </c>
      <c r="T86" s="23">
        <v>0</v>
      </c>
      <c r="U86" s="36">
        <f t="shared" si="43"/>
        <v>0</v>
      </c>
      <c r="V86" s="23"/>
      <c r="W86" s="23"/>
      <c r="X86" s="23"/>
      <c r="Y86" s="23"/>
      <c r="Z86" s="23"/>
      <c r="AA86" s="23"/>
      <c r="AB86" s="23"/>
      <c r="AC86" s="23"/>
    </row>
    <row r="87" spans="1:29" ht="20.100000000000001" customHeight="1" thickBot="1" x14ac:dyDescent="0.25">
      <c r="A87" s="114" t="s">
        <v>1</v>
      </c>
      <c r="B87" s="180" t="s">
        <v>39</v>
      </c>
      <c r="C87" s="181"/>
      <c r="D87" s="181"/>
      <c r="E87" s="39">
        <f>+E88+E89</f>
        <v>3361633</v>
      </c>
      <c r="F87" s="39">
        <f t="shared" ref="F87:H87" si="48">+F88+F89</f>
        <v>4300000</v>
      </c>
      <c r="G87" s="39">
        <f t="shared" si="48"/>
        <v>4162500</v>
      </c>
      <c r="H87" s="39">
        <f t="shared" si="48"/>
        <v>4057496.8604700002</v>
      </c>
      <c r="I87" s="115">
        <f>$H87/E87</f>
        <v>1.2070017341185073</v>
      </c>
      <c r="J87" s="115">
        <f>$H87/F87</f>
        <v>0.94360392103953494</v>
      </c>
      <c r="K87" s="116">
        <f>$H87/G87</f>
        <v>0.9747740205333334</v>
      </c>
      <c r="L87" s="42"/>
      <c r="M87" s="40">
        <v>3361632690.0500002</v>
      </c>
      <c r="N87" s="40">
        <v>3361632.6900500003</v>
      </c>
      <c r="O87" s="36">
        <v>4300000000</v>
      </c>
      <c r="P87" s="36">
        <v>4300000</v>
      </c>
      <c r="Q87" s="36">
        <v>4162500000</v>
      </c>
      <c r="R87" s="23">
        <v>4162500</v>
      </c>
      <c r="S87" s="23">
        <v>4057496860.4700003</v>
      </c>
      <c r="T87" s="23">
        <v>4057496.8604700002</v>
      </c>
      <c r="U87" s="36">
        <f t="shared" si="43"/>
        <v>0.30995000014081597</v>
      </c>
      <c r="V87" s="23"/>
      <c r="W87" s="23"/>
      <c r="X87" s="23"/>
      <c r="Y87" s="23"/>
      <c r="Z87" s="23"/>
      <c r="AA87" s="23"/>
      <c r="AB87" s="23"/>
      <c r="AC87" s="23"/>
    </row>
    <row r="88" spans="1:29" ht="20.100000000000001" customHeight="1" x14ac:dyDescent="0.2">
      <c r="A88" s="34" t="s">
        <v>32</v>
      </c>
      <c r="B88" s="175" t="s">
        <v>41</v>
      </c>
      <c r="C88" s="143"/>
      <c r="D88" s="144"/>
      <c r="E88" s="59">
        <v>1161633</v>
      </c>
      <c r="F88" s="59">
        <v>100000</v>
      </c>
      <c r="G88" s="59">
        <v>100000</v>
      </c>
      <c r="H88" s="59">
        <v>357496.86047000001</v>
      </c>
      <c r="I88" s="112">
        <f t="shared" ref="I88:I89" si="49">$H88/E88</f>
        <v>0.30775370574871758</v>
      </c>
      <c r="J88" s="112">
        <f t="shared" ref="J88:J89" si="50">$H88/F88</f>
        <v>3.5749686047</v>
      </c>
      <c r="K88" s="112">
        <f t="shared" ref="K88:K89" si="51">$H88/G88</f>
        <v>3.5749686047</v>
      </c>
      <c r="L88" s="42"/>
      <c r="M88" s="40">
        <v>1161632690.05</v>
      </c>
      <c r="N88" s="40">
        <v>1161632.6900499999</v>
      </c>
      <c r="O88" s="36">
        <v>100000000</v>
      </c>
      <c r="P88" s="36">
        <v>100000</v>
      </c>
      <c r="Q88" s="36">
        <v>100000000</v>
      </c>
      <c r="R88" s="23">
        <v>100000</v>
      </c>
      <c r="S88" s="23">
        <v>357496860.47000003</v>
      </c>
      <c r="T88" s="23">
        <v>357496.86047000001</v>
      </c>
      <c r="U88" s="36">
        <f t="shared" si="43"/>
        <v>0.30995000008260831</v>
      </c>
      <c r="V88" s="23"/>
      <c r="W88" s="23"/>
      <c r="X88" s="23"/>
      <c r="Y88" s="23"/>
      <c r="Z88" s="23"/>
      <c r="AA88" s="23"/>
      <c r="AB88" s="23"/>
      <c r="AC88" s="23"/>
    </row>
    <row r="89" spans="1:29" ht="20.100000000000001" customHeight="1" thickBot="1" x14ac:dyDescent="0.25">
      <c r="A89" s="35" t="s">
        <v>38</v>
      </c>
      <c r="B89" s="176" t="s">
        <v>40</v>
      </c>
      <c r="C89" s="149"/>
      <c r="D89" s="150"/>
      <c r="E89" s="60">
        <v>2200000</v>
      </c>
      <c r="F89" s="60">
        <v>4200000</v>
      </c>
      <c r="G89" s="60">
        <v>4062500</v>
      </c>
      <c r="H89" s="60">
        <v>3700000</v>
      </c>
      <c r="I89" s="113">
        <f t="shared" si="49"/>
        <v>1.6818181818181819</v>
      </c>
      <c r="J89" s="113">
        <f t="shared" si="50"/>
        <v>0.88095238095238093</v>
      </c>
      <c r="K89" s="113">
        <f t="shared" si="51"/>
        <v>0.91076923076923078</v>
      </c>
      <c r="L89" s="23"/>
      <c r="M89" s="40">
        <v>2200000000</v>
      </c>
      <c r="N89" s="40">
        <v>2200000</v>
      </c>
      <c r="O89" s="36">
        <v>4200000000</v>
      </c>
      <c r="P89" s="36">
        <v>4200000</v>
      </c>
      <c r="Q89" s="23">
        <v>4062500000</v>
      </c>
      <c r="R89" s="23">
        <v>4062500</v>
      </c>
      <c r="S89" s="23">
        <v>3700000000</v>
      </c>
      <c r="T89" s="23">
        <v>3700000</v>
      </c>
      <c r="U89" s="36">
        <f t="shared" si="43"/>
        <v>0</v>
      </c>
      <c r="V89" s="23"/>
      <c r="W89" s="23"/>
      <c r="X89" s="23"/>
      <c r="Y89" s="23"/>
      <c r="Z89" s="23"/>
      <c r="AA89" s="23"/>
      <c r="AB89" s="23"/>
      <c r="AC89" s="23"/>
    </row>
    <row r="90" spans="1:29" ht="24" customHeight="1" x14ac:dyDescent="0.2">
      <c r="A90" s="23"/>
      <c r="B90" s="23"/>
      <c r="C90" s="23"/>
      <c r="D90" s="23"/>
      <c r="E90" s="23"/>
      <c r="F90" s="23"/>
      <c r="G90" s="23"/>
      <c r="H90" s="23"/>
      <c r="I90" s="75"/>
      <c r="J90" s="75"/>
      <c r="K90" s="75"/>
      <c r="L90" s="26">
        <v>2749608425.73</v>
      </c>
      <c r="M90" s="27">
        <f t="shared" ref="M90:M93" si="52">L90/1000</f>
        <v>2749608.4257300003</v>
      </c>
      <c r="N90" s="27"/>
      <c r="O90" s="25" t="e">
        <f>#REF!/1000</f>
        <v>#REF!</v>
      </c>
      <c r="P90" s="25"/>
      <c r="Q90" s="22"/>
      <c r="R90" s="22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</row>
    <row r="91" spans="1:29" x14ac:dyDescent="0.2">
      <c r="A91" s="23"/>
      <c r="B91" s="23"/>
      <c r="C91" s="23"/>
      <c r="D91" s="23"/>
      <c r="E91" s="23"/>
      <c r="F91" s="23"/>
      <c r="G91" s="23"/>
      <c r="H91" s="23"/>
      <c r="I91" s="75"/>
      <c r="J91" s="75"/>
      <c r="K91" s="75"/>
      <c r="L91" s="26">
        <v>17808425.73</v>
      </c>
      <c r="M91" s="27">
        <f t="shared" si="52"/>
        <v>17808.425729999999</v>
      </c>
      <c r="N91" s="27"/>
      <c r="O91" s="25" t="e">
        <f>#REF!/1000</f>
        <v>#REF!</v>
      </c>
      <c r="P91" s="25"/>
      <c r="Q91" s="22"/>
      <c r="R91" s="22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</row>
    <row r="92" spans="1:29" ht="13.5" customHeight="1" x14ac:dyDescent="0.2">
      <c r="A92" s="23"/>
      <c r="B92" s="23"/>
      <c r="C92" s="23"/>
      <c r="D92" s="23"/>
      <c r="E92" s="36"/>
      <c r="F92" s="36"/>
      <c r="G92" s="36"/>
      <c r="H92" s="36"/>
      <c r="I92" s="75"/>
      <c r="J92" s="75"/>
      <c r="K92" s="75"/>
      <c r="L92" s="26">
        <v>2731800000</v>
      </c>
      <c r="M92" s="27">
        <f t="shared" si="52"/>
        <v>2731800</v>
      </c>
      <c r="N92" s="27"/>
      <c r="O92" s="25" t="e">
        <f>#REF!/1000</f>
        <v>#REF!</v>
      </c>
      <c r="P92" s="25"/>
      <c r="Q92" s="22"/>
      <c r="R92" s="22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</row>
    <row r="93" spans="1:29" x14ac:dyDescent="0.2">
      <c r="A93" s="23"/>
      <c r="B93" s="23"/>
      <c r="C93" s="23"/>
      <c r="D93" s="23"/>
      <c r="E93" s="37"/>
      <c r="F93" s="37"/>
      <c r="G93" s="37"/>
      <c r="H93" s="37"/>
      <c r="I93" s="75"/>
      <c r="J93" s="75"/>
      <c r="K93" s="75"/>
      <c r="L93" s="22"/>
      <c r="M93" s="27">
        <f t="shared" si="52"/>
        <v>0</v>
      </c>
      <c r="N93" s="27"/>
      <c r="O93" s="25" t="e">
        <f>#REF!/1000</f>
        <v>#REF!</v>
      </c>
      <c r="P93" s="25"/>
      <c r="Q93" s="22"/>
      <c r="R93" s="22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</row>
    <row r="94" spans="1:29" x14ac:dyDescent="0.2">
      <c r="A94" s="23"/>
      <c r="B94" s="23"/>
      <c r="C94" s="23"/>
      <c r="D94" s="23"/>
      <c r="E94" s="23"/>
      <c r="F94" s="23"/>
      <c r="G94" s="23"/>
      <c r="H94" s="23"/>
      <c r="I94" s="75"/>
      <c r="J94" s="75"/>
      <c r="K94" s="75"/>
      <c r="L94" s="22"/>
      <c r="M94" s="22"/>
      <c r="N94" s="22"/>
      <c r="O94" s="22"/>
      <c r="P94" s="22"/>
      <c r="Q94" s="22"/>
      <c r="R94" s="22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</row>
    <row r="95" spans="1:29" x14ac:dyDescent="0.2">
      <c r="A95" s="23"/>
      <c r="B95" s="23"/>
      <c r="C95" s="23"/>
      <c r="D95" s="23"/>
      <c r="E95" s="23"/>
      <c r="F95" s="23"/>
      <c r="G95" s="23"/>
      <c r="H95" s="23"/>
      <c r="I95" s="75"/>
      <c r="J95" s="75"/>
      <c r="K95" s="75"/>
      <c r="L95" s="22"/>
      <c r="M95" s="22"/>
      <c r="N95" s="22"/>
      <c r="O95" s="22"/>
      <c r="P95" s="22"/>
      <c r="Q95" s="22"/>
      <c r="R95" s="22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</row>
    <row r="96" spans="1:29" x14ac:dyDescent="0.2">
      <c r="A96" s="23"/>
      <c r="B96" s="23"/>
      <c r="C96" s="23"/>
      <c r="D96" s="23"/>
      <c r="E96" s="23"/>
      <c r="F96" s="23"/>
      <c r="G96" s="23"/>
      <c r="H96" s="23"/>
      <c r="I96" s="75"/>
      <c r="J96" s="75"/>
      <c r="K96" s="75"/>
      <c r="L96" s="22"/>
      <c r="M96" s="22"/>
      <c r="N96" s="22"/>
      <c r="O96" s="22"/>
      <c r="P96" s="22"/>
      <c r="Q96" s="22"/>
      <c r="R96" s="22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</row>
    <row r="97" spans="1:29" x14ac:dyDescent="0.2">
      <c r="A97" s="23"/>
      <c r="B97" s="23"/>
      <c r="C97" s="23"/>
      <c r="D97" s="23"/>
      <c r="E97" s="23"/>
      <c r="F97" s="23"/>
      <c r="G97" s="23"/>
      <c r="H97" s="23"/>
      <c r="I97" s="75"/>
      <c r="J97" s="75"/>
      <c r="K97" s="75"/>
      <c r="L97" s="22"/>
      <c r="M97" s="22"/>
      <c r="N97" s="22"/>
      <c r="O97" s="22"/>
      <c r="P97" s="22"/>
      <c r="Q97" s="22"/>
      <c r="R97" s="22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</row>
  </sheetData>
  <mergeCells count="96">
    <mergeCell ref="B41:D41"/>
    <mergeCell ref="B42:D42"/>
    <mergeCell ref="B34:D34"/>
    <mergeCell ref="B40:D40"/>
    <mergeCell ref="B49:D49"/>
    <mergeCell ref="B35:D35"/>
    <mergeCell ref="B47:D47"/>
    <mergeCell ref="B50:D50"/>
    <mergeCell ref="B51:D51"/>
    <mergeCell ref="B52:D52"/>
    <mergeCell ref="B21:D21"/>
    <mergeCell ref="B22:D22"/>
    <mergeCell ref="B39:D39"/>
    <mergeCell ref="B45:D45"/>
    <mergeCell ref="B46:D46"/>
    <mergeCell ref="B44:D44"/>
    <mergeCell ref="B24:D24"/>
    <mergeCell ref="B25:D25"/>
    <mergeCell ref="B26:D26"/>
    <mergeCell ref="B27:D27"/>
    <mergeCell ref="B28:D28"/>
    <mergeCell ref="B38:D38"/>
    <mergeCell ref="B43:D43"/>
    <mergeCell ref="B20:D20"/>
    <mergeCell ref="B88:D88"/>
    <mergeCell ref="B89:D89"/>
    <mergeCell ref="B62:D62"/>
    <mergeCell ref="B63:D63"/>
    <mergeCell ref="A86:K86"/>
    <mergeCell ref="B87:D87"/>
    <mergeCell ref="B61:D61"/>
    <mergeCell ref="B48:D48"/>
    <mergeCell ref="B55:D55"/>
    <mergeCell ref="B56:D56"/>
    <mergeCell ref="B57:D57"/>
    <mergeCell ref="B58:D58"/>
    <mergeCell ref="B59:D59"/>
    <mergeCell ref="B53:D53"/>
    <mergeCell ref="B60:D60"/>
    <mergeCell ref="A1:K1"/>
    <mergeCell ref="A2:B2"/>
    <mergeCell ref="D2:H2"/>
    <mergeCell ref="A3:A4"/>
    <mergeCell ref="B3:D4"/>
    <mergeCell ref="F3:H3"/>
    <mergeCell ref="I3:I4"/>
    <mergeCell ref="J3:J4"/>
    <mergeCell ref="K3:K4"/>
    <mergeCell ref="I5:K5"/>
    <mergeCell ref="E5:H5"/>
    <mergeCell ref="A7:K7"/>
    <mergeCell ref="B14:D14"/>
    <mergeCell ref="B15:D15"/>
    <mergeCell ref="B12:D12"/>
    <mergeCell ref="B13:D13"/>
    <mergeCell ref="B5:D5"/>
    <mergeCell ref="B6:D6"/>
    <mergeCell ref="A8:D8"/>
    <mergeCell ref="B54:D54"/>
    <mergeCell ref="B9:D9"/>
    <mergeCell ref="B17:D17"/>
    <mergeCell ref="B37:D37"/>
    <mergeCell ref="B29:D29"/>
    <mergeCell ref="B31:D31"/>
    <mergeCell ref="B33:D33"/>
    <mergeCell ref="B36:D36"/>
    <mergeCell ref="B32:D32"/>
    <mergeCell ref="A23:K23"/>
    <mergeCell ref="B10:D10"/>
    <mergeCell ref="B11:D11"/>
    <mergeCell ref="B18:D18"/>
    <mergeCell ref="B16:D16"/>
    <mergeCell ref="B19:D19"/>
    <mergeCell ref="B30:D30"/>
    <mergeCell ref="B84:D84"/>
    <mergeCell ref="B85:D85"/>
    <mergeCell ref="B76:D76"/>
    <mergeCell ref="B77:D77"/>
    <mergeCell ref="B78:D78"/>
    <mergeCell ref="B79:D79"/>
    <mergeCell ref="B80:D80"/>
    <mergeCell ref="B81:D81"/>
    <mergeCell ref="B82:D82"/>
    <mergeCell ref="B83:D83"/>
    <mergeCell ref="B69:D69"/>
    <mergeCell ref="B70:D70"/>
    <mergeCell ref="B73:D73"/>
    <mergeCell ref="B74:D74"/>
    <mergeCell ref="B75:D75"/>
    <mergeCell ref="B71:D71"/>
    <mergeCell ref="B72:D72"/>
    <mergeCell ref="B65:D65"/>
    <mergeCell ref="B66:D66"/>
    <mergeCell ref="B67:D67"/>
    <mergeCell ref="B68:D68"/>
    <mergeCell ref="A64:D64"/>
  </mergeCells>
  <printOptions horizontalCentered="1"/>
  <pageMargins left="0.55118110236220474" right="0.31496062992125984" top="0.31496062992125984" bottom="0.55118110236220474" header="0.15748031496062992" footer="0.19685039370078741"/>
  <pageSetup paperSize="9" scale="42" fitToHeight="0" orientation="portrait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FGŚP wyk. RRP 2025</vt:lpstr>
      <vt:lpstr>'FGŚP wyk. RRP 2025'!Obszar_wydruku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Jasińska-Bolesta</dc:creator>
  <cp:lastModifiedBy>Wróblewska Agnieszka</cp:lastModifiedBy>
  <cp:lastPrinted>2026-07-15T10:05:07Z</cp:lastPrinted>
  <dcterms:created xsi:type="dcterms:W3CDTF">2011-04-18T11:37:39Z</dcterms:created>
  <dcterms:modified xsi:type="dcterms:W3CDTF">2026-07-15T10:05:14Z</dcterms:modified>
</cp:coreProperties>
</file>