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Tiger\bfk\WZNiW\POŻYCZKI\Aktualizacja na stornie internetowej - RSI\04.2026 -aktualizacja na stronę dot. POM2023\"/>
    </mc:Choice>
  </mc:AlternateContent>
  <xr:revisionPtr revIDLastSave="0" documentId="13_ncr:1_{20D3ACD4-1235-46B2-BF60-390931C02DBB}" xr6:coauthVersionLast="47" xr6:coauthVersionMax="47" xr10:uidLastSave="{00000000-0000-0000-0000-000000000000}"/>
  <bookViews>
    <workbookView xWindow="26115" yWindow="0" windowWidth="24390" windowHeight="15030" activeTab="2" xr2:uid="{00000000-000D-0000-FFFF-FFFF00000000}"/>
  </bookViews>
  <sheets>
    <sheet name="INSTRUKCJA" sheetId="4" r:id="rId1"/>
    <sheet name="Raty roczne" sheetId="1" r:id="rId2"/>
    <sheet name="Raty półroczne" sheetId="2" r:id="rId3"/>
    <sheet name="Raty kwartalne" sheetId="3" r:id="rId4"/>
  </sheets>
  <definedNames>
    <definedName name="NIE">'Raty roczne'!$L$7</definedName>
    <definedName name="TAK">'Raty roczne'!$L$7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3" l="1"/>
  <c r="D5" i="2"/>
  <c r="D7" i="3" l="1"/>
  <c r="G24" i="3" s="1"/>
  <c r="D6" i="3"/>
  <c r="B14" i="3"/>
  <c r="E14" i="3" s="1"/>
  <c r="C9" i="3"/>
  <c r="C20" i="3" s="1"/>
  <c r="K20" i="3" s="1"/>
  <c r="D7" i="2"/>
  <c r="G18" i="2" s="1"/>
  <c r="D6" i="2"/>
  <c r="B14" i="2"/>
  <c r="E14" i="2" s="1"/>
  <c r="C9" i="2"/>
  <c r="C17" i="2" s="1"/>
  <c r="K17" i="2" s="1"/>
  <c r="C9" i="1"/>
  <c r="C14" i="1" s="1"/>
  <c r="K14" i="1" s="1"/>
  <c r="G15" i="1"/>
  <c r="G16" i="1"/>
  <c r="G17" i="1"/>
  <c r="G18" i="1"/>
  <c r="G14" i="1"/>
  <c r="B14" i="1"/>
  <c r="D14" i="1" s="1"/>
  <c r="G22" i="2" l="1"/>
  <c r="G16" i="2"/>
  <c r="G17" i="2"/>
  <c r="G23" i="2"/>
  <c r="G21" i="2"/>
  <c r="L14" i="3"/>
  <c r="G15" i="2"/>
  <c r="D14" i="2"/>
  <c r="D14" i="3"/>
  <c r="F14" i="3" s="1"/>
  <c r="G33" i="3"/>
  <c r="G27" i="3"/>
  <c r="G28" i="3"/>
  <c r="G17" i="3"/>
  <c r="G32" i="3"/>
  <c r="G26" i="3"/>
  <c r="G31" i="3"/>
  <c r="G29" i="3"/>
  <c r="G18" i="3"/>
  <c r="G25" i="3"/>
  <c r="G22" i="3"/>
  <c r="G23" i="3"/>
  <c r="G30" i="3"/>
  <c r="G20" i="2"/>
  <c r="G14" i="2"/>
  <c r="G19" i="2"/>
  <c r="C21" i="2"/>
  <c r="K21" i="2" s="1"/>
  <c r="E14" i="1"/>
  <c r="C16" i="3"/>
  <c r="K16" i="3" s="1"/>
  <c r="C32" i="3"/>
  <c r="K32" i="3" s="1"/>
  <c r="C17" i="3"/>
  <c r="K17" i="3" s="1"/>
  <c r="C24" i="3"/>
  <c r="K24" i="3" s="1"/>
  <c r="C27" i="3"/>
  <c r="K27" i="3" s="1"/>
  <c r="C30" i="3"/>
  <c r="K30" i="3" s="1"/>
  <c r="C22" i="3"/>
  <c r="K22" i="3" s="1"/>
  <c r="C33" i="3"/>
  <c r="K33" i="3" s="1"/>
  <c r="C26" i="3"/>
  <c r="K26" i="3" s="1"/>
  <c r="C23" i="3"/>
  <c r="K23" i="3" s="1"/>
  <c r="C29" i="3"/>
  <c r="K29" i="3" s="1"/>
  <c r="C15" i="3"/>
  <c r="K15" i="3" s="1"/>
  <c r="C31" i="3"/>
  <c r="K31" i="3" s="1"/>
  <c r="C28" i="3"/>
  <c r="K28" i="3" s="1"/>
  <c r="C25" i="3"/>
  <c r="K25" i="3" s="1"/>
  <c r="C21" i="3"/>
  <c r="K21" i="3" s="1"/>
  <c r="G19" i="3"/>
  <c r="G14" i="3"/>
  <c r="C18" i="3"/>
  <c r="K18" i="3" s="1"/>
  <c r="G20" i="3"/>
  <c r="G15" i="3"/>
  <c r="C19" i="3"/>
  <c r="K19" i="3" s="1"/>
  <c r="G21" i="3"/>
  <c r="C14" i="3"/>
  <c r="G16" i="3"/>
  <c r="C22" i="2"/>
  <c r="K22" i="2" s="1"/>
  <c r="C16" i="2"/>
  <c r="K16" i="2" s="1"/>
  <c r="C15" i="2"/>
  <c r="K15" i="2" s="1"/>
  <c r="C17" i="1"/>
  <c r="K17" i="1" s="1"/>
  <c r="C18" i="1"/>
  <c r="K18" i="1" s="1"/>
  <c r="C16" i="1"/>
  <c r="K16" i="1" s="1"/>
  <c r="C15" i="1"/>
  <c r="K15" i="1" s="1"/>
  <c r="C20" i="2"/>
  <c r="K20" i="2" s="1"/>
  <c r="C19" i="2"/>
  <c r="K19" i="2" s="1"/>
  <c r="C14" i="2"/>
  <c r="C18" i="2"/>
  <c r="K18" i="2" s="1"/>
  <c r="C23" i="2"/>
  <c r="K23" i="2" s="1"/>
  <c r="B15" i="1"/>
  <c r="H14" i="3" l="1"/>
  <c r="B15" i="2"/>
  <c r="K14" i="2"/>
  <c r="F14" i="1"/>
  <c r="H14" i="1" s="1"/>
  <c r="L14" i="1"/>
  <c r="M14" i="1" s="1"/>
  <c r="B15" i="3"/>
  <c r="K14" i="3"/>
  <c r="M14" i="3" s="1"/>
  <c r="F14" i="2"/>
  <c r="H14" i="2" s="1"/>
  <c r="L14" i="2"/>
  <c r="M14" i="2" s="1"/>
  <c r="B16" i="2"/>
  <c r="E16" i="2" s="1"/>
  <c r="D15" i="1"/>
  <c r="E15" i="1"/>
  <c r="L15" i="1" s="1"/>
  <c r="M15" i="1" s="1"/>
  <c r="B16" i="1"/>
  <c r="B16" i="3" l="1"/>
  <c r="E16" i="3" s="1"/>
  <c r="E15" i="3"/>
  <c r="D15" i="2"/>
  <c r="F15" i="2" s="1"/>
  <c r="H15" i="2" s="1"/>
  <c r="E15" i="2"/>
  <c r="L15" i="2" s="1"/>
  <c r="M15" i="2" s="1"/>
  <c r="D15" i="3"/>
  <c r="L15" i="3"/>
  <c r="M15" i="3" s="1"/>
  <c r="L16" i="3"/>
  <c r="M16" i="3" s="1"/>
  <c r="D16" i="3"/>
  <c r="B17" i="3"/>
  <c r="E17" i="3" s="1"/>
  <c r="B17" i="2"/>
  <c r="D16" i="2"/>
  <c r="L16" i="2"/>
  <c r="M16" i="2" s="1"/>
  <c r="F15" i="1"/>
  <c r="H15" i="1" s="1"/>
  <c r="E16" i="1"/>
  <c r="L16" i="1" s="1"/>
  <c r="M16" i="1" s="1"/>
  <c r="D16" i="1"/>
  <c r="B17" i="1"/>
  <c r="D17" i="2" l="1"/>
  <c r="E17" i="2"/>
  <c r="F15" i="3"/>
  <c r="H15" i="3" s="1"/>
  <c r="F16" i="3"/>
  <c r="H16" i="3" s="1"/>
  <c r="L17" i="3"/>
  <c r="M17" i="3" s="1"/>
  <c r="D17" i="3"/>
  <c r="B18" i="3"/>
  <c r="E18" i="3" s="1"/>
  <c r="F16" i="2"/>
  <c r="H16" i="2" s="1"/>
  <c r="B18" i="2"/>
  <c r="B19" i="2"/>
  <c r="F16" i="1"/>
  <c r="H16" i="1" s="1"/>
  <c r="B18" i="1"/>
  <c r="D17" i="1"/>
  <c r="E17" i="1"/>
  <c r="L17" i="1" s="1"/>
  <c r="M17" i="1" s="1"/>
  <c r="D19" i="2" l="1"/>
  <c r="E19" i="2"/>
  <c r="D18" i="2"/>
  <c r="E18" i="2"/>
  <c r="L18" i="2" s="1"/>
  <c r="M18" i="2" s="1"/>
  <c r="F17" i="3"/>
  <c r="H17" i="3" s="1"/>
  <c r="F17" i="2"/>
  <c r="H17" i="2" s="1"/>
  <c r="L17" i="2"/>
  <c r="M17" i="2" s="1"/>
  <c r="L18" i="3"/>
  <c r="M18" i="3" s="1"/>
  <c r="D18" i="3"/>
  <c r="B19" i="3"/>
  <c r="E19" i="3" s="1"/>
  <c r="B20" i="2"/>
  <c r="F17" i="1"/>
  <c r="H17" i="1" s="1"/>
  <c r="D18" i="1"/>
  <c r="E18" i="1"/>
  <c r="L18" i="1" s="1"/>
  <c r="M18" i="1" s="1"/>
  <c r="D20" i="2" l="1"/>
  <c r="E20" i="2"/>
  <c r="F18" i="2"/>
  <c r="H18" i="2" s="1"/>
  <c r="F18" i="3"/>
  <c r="H18" i="3" s="1"/>
  <c r="F19" i="2"/>
  <c r="H19" i="2" s="1"/>
  <c r="L19" i="2"/>
  <c r="M19" i="2" s="1"/>
  <c r="D19" i="3"/>
  <c r="B20" i="3"/>
  <c r="E20" i="3" s="1"/>
  <c r="L19" i="3"/>
  <c r="M19" i="3" s="1"/>
  <c r="B21" i="2"/>
  <c r="F18" i="1"/>
  <c r="H18" i="1" s="1"/>
  <c r="H19" i="1" s="1"/>
  <c r="L6" i="1" s="1"/>
  <c r="L7" i="1" s="1"/>
  <c r="D21" i="2" l="1"/>
  <c r="E21" i="2"/>
  <c r="F20" i="2"/>
  <c r="H20" i="2" s="1"/>
  <c r="L20" i="2"/>
  <c r="M20" i="2" s="1"/>
  <c r="D20" i="3"/>
  <c r="B21" i="3"/>
  <c r="E21" i="3" s="1"/>
  <c r="L20" i="3"/>
  <c r="M20" i="3" s="1"/>
  <c r="F19" i="3"/>
  <c r="H19" i="3" s="1"/>
  <c r="B22" i="2"/>
  <c r="D22" i="2" l="1"/>
  <c r="E22" i="2"/>
  <c r="F21" i="2"/>
  <c r="H21" i="2" s="1"/>
  <c r="L21" i="2"/>
  <c r="M21" i="2" s="1"/>
  <c r="F20" i="3"/>
  <c r="H20" i="3" s="1"/>
  <c r="L21" i="3"/>
  <c r="M21" i="3" s="1"/>
  <c r="D21" i="3"/>
  <c r="B22" i="3"/>
  <c r="E22" i="3" s="1"/>
  <c r="B23" i="2"/>
  <c r="D23" i="2" l="1"/>
  <c r="F23" i="2" s="1"/>
  <c r="H23" i="2" s="1"/>
  <c r="E23" i="2"/>
  <c r="L23" i="2"/>
  <c r="M23" i="2" s="1"/>
  <c r="F22" i="2"/>
  <c r="H22" i="2" s="1"/>
  <c r="L22" i="2"/>
  <c r="M22" i="2" s="1"/>
  <c r="F21" i="3"/>
  <c r="H21" i="3" s="1"/>
  <c r="L22" i="3"/>
  <c r="M22" i="3" s="1"/>
  <c r="D22" i="3"/>
  <c r="B23" i="3"/>
  <c r="H24" i="2" l="1"/>
  <c r="L6" i="2" s="1"/>
  <c r="L7" i="2" s="1"/>
  <c r="B24" i="3"/>
  <c r="E24" i="3" s="1"/>
  <c r="L24" i="3" s="1"/>
  <c r="M24" i="3" s="1"/>
  <c r="E23" i="3"/>
  <c r="F22" i="3"/>
  <c r="H22" i="3" s="1"/>
  <c r="L23" i="3"/>
  <c r="M23" i="3" s="1"/>
  <c r="D23" i="3"/>
  <c r="B25" i="3" l="1"/>
  <c r="E25" i="3" s="1"/>
  <c r="D24" i="3"/>
  <c r="F23" i="3"/>
  <c r="H23" i="3" s="1"/>
  <c r="F24" i="3"/>
  <c r="H24" i="3" s="1"/>
  <c r="D25" i="3"/>
  <c r="L25" i="3"/>
  <c r="M25" i="3" s="1"/>
  <c r="B26" i="3" l="1"/>
  <c r="E26" i="3" s="1"/>
  <c r="L26" i="3" s="1"/>
  <c r="M26" i="3" s="1"/>
  <c r="F25" i="3"/>
  <c r="H25" i="3" s="1"/>
  <c r="D26" i="3" l="1"/>
  <c r="F26" i="3" s="1"/>
  <c r="H26" i="3" s="1"/>
  <c r="B27" i="3"/>
  <c r="E27" i="3" s="1"/>
  <c r="L27" i="3"/>
  <c r="M27" i="3" s="1"/>
  <c r="B28" i="3"/>
  <c r="E28" i="3" s="1"/>
  <c r="D27" i="3"/>
  <c r="F27" i="3" l="1"/>
  <c r="H27" i="3" s="1"/>
  <c r="B29" i="3"/>
  <c r="E29" i="3" s="1"/>
  <c r="D28" i="3"/>
  <c r="L28" i="3"/>
  <c r="M28" i="3" s="1"/>
  <c r="F28" i="3" l="1"/>
  <c r="H28" i="3" s="1"/>
  <c r="B30" i="3"/>
  <c r="E30" i="3" s="1"/>
  <c r="L29" i="3"/>
  <c r="M29" i="3" s="1"/>
  <c r="D29" i="3"/>
  <c r="F29" i="3" l="1"/>
  <c r="H29" i="3" s="1"/>
  <c r="L30" i="3"/>
  <c r="M30" i="3" s="1"/>
  <c r="B31" i="3"/>
  <c r="E31" i="3" s="1"/>
  <c r="D30" i="3"/>
  <c r="F30" i="3" l="1"/>
  <c r="H30" i="3" s="1"/>
  <c r="B32" i="3"/>
  <c r="E32" i="3" s="1"/>
  <c r="D31" i="3"/>
  <c r="L31" i="3"/>
  <c r="M31" i="3" s="1"/>
  <c r="F31" i="3" l="1"/>
  <c r="H31" i="3" s="1"/>
  <c r="L32" i="3"/>
  <c r="M32" i="3" s="1"/>
  <c r="B33" i="3"/>
  <c r="E33" i="3" s="1"/>
  <c r="D32" i="3"/>
  <c r="F32" i="3" s="1"/>
  <c r="H32" i="3" s="1"/>
  <c r="L33" i="3" l="1"/>
  <c r="M33" i="3" s="1"/>
  <c r="D33" i="3"/>
  <c r="F33" i="3" l="1"/>
  <c r="H33" i="3" s="1"/>
  <c r="H34" i="3" s="1"/>
  <c r="L6" i="3" s="1"/>
  <c r="L7" i="3" s="1"/>
</calcChain>
</file>

<file path=xl/sharedStrings.xml><?xml version="1.0" encoding="utf-8"?>
<sst xmlns="http://schemas.openxmlformats.org/spreadsheetml/2006/main" count="94" uniqueCount="38">
  <si>
    <t>Kapitał</t>
  </si>
  <si>
    <t>Oprocentowanie</t>
  </si>
  <si>
    <t>Liczba rat</t>
  </si>
  <si>
    <t>Nr okresu</t>
  </si>
  <si>
    <t>Kapitał pozostały do spłaty</t>
  </si>
  <si>
    <t>Stopa referencyjna</t>
  </si>
  <si>
    <t>Stopa dyskontowa</t>
  </si>
  <si>
    <t>% referencyjne</t>
  </si>
  <si>
    <t>różnica%</t>
  </si>
  <si>
    <t>dyskonto</t>
  </si>
  <si>
    <t>EDB</t>
  </si>
  <si>
    <t>Wysokość raty</t>
  </si>
  <si>
    <t>Rata kapitałowa</t>
  </si>
  <si>
    <t>HARMONOGRAM SPŁATY</t>
  </si>
  <si>
    <t>Razem do spłaty na koniec okresu</t>
  </si>
  <si>
    <t>Spłata pożyczki w ratach rocznych</t>
  </si>
  <si>
    <t>Spłata pożyczki w ratach półrocznych</t>
  </si>
  <si>
    <t>Spłata pożyczki w ratach kwartalnych</t>
  </si>
  <si>
    <r>
      <t xml:space="preserve">SZACUNEK WYKORZYSTANIA LIMITU POMOCY DE MINIMIS W </t>
    </r>
    <r>
      <rPr>
        <b/>
        <sz val="16"/>
        <color theme="1"/>
        <rFont val="Calibri"/>
        <family val="2"/>
        <charset val="238"/>
        <scheme val="minor"/>
      </rPr>
      <t xml:space="preserve">ROLNICTWIE </t>
    </r>
    <r>
      <rPr>
        <b/>
        <sz val="14"/>
        <color theme="1"/>
        <rFont val="Calibri"/>
        <family val="2"/>
        <charset val="238"/>
        <scheme val="minor"/>
      </rPr>
      <t>PRZY POŻYCZKACH POMOCOWYCH</t>
    </r>
  </si>
  <si>
    <t>Aktualny średni kurs EURO publikowany przez NBP</t>
  </si>
  <si>
    <t>Pomoc de minimis w rolnictwie z tytułu pożyczki w EURO</t>
  </si>
  <si>
    <r>
      <t xml:space="preserve">Wykorzystanie limitu pomocy </t>
    </r>
    <r>
      <rPr>
        <b/>
        <i/>
        <sz val="14"/>
        <color theme="1"/>
        <rFont val="Calibri"/>
        <family val="2"/>
        <charset val="238"/>
        <scheme val="minor"/>
      </rPr>
      <t xml:space="preserve">de minimis </t>
    </r>
    <r>
      <rPr>
        <b/>
        <sz val="14"/>
        <color theme="1"/>
        <rFont val="Calibri"/>
        <family val="2"/>
        <charset val="238"/>
        <scheme val="minor"/>
      </rPr>
      <t>w rolnictwie przez wnioskodawcę</t>
    </r>
  </si>
  <si>
    <t>Możliwość udzielenia pożyczki na podanych warunkach</t>
  </si>
  <si>
    <t>INSTRUKCJA WYPEŁNIENIA TABELI</t>
  </si>
  <si>
    <t xml:space="preserve"> https://nbp.pl/statystyka-i-sprawozdawczosc/kursy/</t>
  </si>
  <si>
    <t>2. Wybierz spośród skoroszytów na dole strony rodzaj rat, w jakich chcesz spłacać pożyczkę pomocową.</t>
  </si>
  <si>
    <t>3. Uzupełnij wszystkie pola zaznaczone na niebiesko.</t>
  </si>
  <si>
    <t>Uwaga:</t>
  </si>
  <si>
    <t>1. Dostosowując odpowiednio takie parametry jak kwota pożyczki, oprocentowanie oraz rodzaj i liczba rat, sprawdzisz, na jakich warunkach możesz się ubiegać o pożyczkę pomocową (LINIA POM2023).</t>
  </si>
  <si>
    <r>
      <t xml:space="preserve">Szacunkowa wartość pomocy </t>
    </r>
    <r>
      <rPr>
        <b/>
        <i/>
        <sz val="14"/>
        <color theme="1"/>
        <rFont val="Calibri"/>
        <family val="2"/>
        <charset val="238"/>
        <scheme val="minor"/>
      </rPr>
      <t xml:space="preserve">de minimis </t>
    </r>
    <r>
      <rPr>
        <b/>
        <sz val="14"/>
        <color theme="1"/>
        <rFont val="Calibri"/>
        <family val="2"/>
        <charset val="238"/>
        <scheme val="minor"/>
      </rPr>
      <t>w rolnictwie dla pożyczki pomocowej</t>
    </r>
  </si>
  <si>
    <r>
      <t xml:space="preserve">6. Jeżeli w komórce zaznaczonej na czerwono pojawi się </t>
    </r>
    <r>
      <rPr>
        <b/>
        <sz val="14"/>
        <color rgb="FFC00000"/>
        <rFont val="Calibri"/>
        <family val="2"/>
        <charset val="238"/>
        <scheme val="minor"/>
      </rPr>
      <t>"PRAWDA"</t>
    </r>
    <r>
      <rPr>
        <sz val="14"/>
        <color theme="1"/>
        <rFont val="Calibri"/>
        <family val="2"/>
        <charset val="238"/>
        <scheme val="minor"/>
      </rPr>
      <t>, oznacza to, że możesz skorzystać z pożyczki pomocowej na podanych przez Ciebie warunkach.</t>
    </r>
  </si>
  <si>
    <r>
      <t xml:space="preserve">Wykorzystany limit pomocy </t>
    </r>
    <r>
      <rPr>
        <b/>
        <i/>
        <sz val="14"/>
        <color theme="1"/>
        <rFont val="Calibri"/>
        <family val="2"/>
        <charset val="238"/>
        <scheme val="minor"/>
      </rPr>
      <t xml:space="preserve">de minimis </t>
    </r>
    <r>
      <rPr>
        <b/>
        <sz val="14"/>
        <color theme="1"/>
        <rFont val="Calibri"/>
        <family val="2"/>
        <charset val="238"/>
        <scheme val="minor"/>
      </rPr>
      <t>w rolnictwie w EURO</t>
    </r>
  </si>
  <si>
    <t>Kwota pożyczki nie może przekroczyć 300 000,00 zł.</t>
  </si>
  <si>
    <t>Oprocentowanie pożyczki zawiera się w przedziale 0% - stopa bazowa + 1 p.p. (na dzień 10 kwietnia 2026 wynosiło - 5,30%).</t>
  </si>
  <si>
    <t>4. Aktualne kursy walut (Tabela A) znajdziesz na stronie Narodowego Banku Polskiego</t>
  </si>
  <si>
    <t>5. W polu „Wykorzystany limit pomocy de minimis w rolnictwie w euro” wpisz kwotę już wykorzystanego limitu</t>
  </si>
  <si>
    <t xml:space="preserve">Maksymalny okres spłaty wynosi 5 lat </t>
  </si>
  <si>
    <t>(5 rat rocznych, 10 rat półrocznych, 20 rat kwartalnych).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</si>
</sst>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4" tint="-0.249977111117893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14"/>
      <color theme="1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4" fontId="4" fillId="0" borderId="0" xfId="0" applyNumberFormat="1" applyFont="1"/>
    <xf numFmtId="4" fontId="5" fillId="0" borderId="0" xfId="0" applyNumberFormat="1" applyFont="1"/>
    <xf numFmtId="0" fontId="4" fillId="0" borderId="0" xfId="0" applyFont="1"/>
    <xf numFmtId="4" fontId="2" fillId="0" borderId="0" xfId="0" applyNumberFormat="1" applyFont="1"/>
    <xf numFmtId="4" fontId="3" fillId="0" borderId="0" xfId="0" applyNumberFormat="1" applyFont="1"/>
    <xf numFmtId="0" fontId="6" fillId="0" borderId="0" xfId="0" applyFont="1" applyAlignment="1">
      <alignment wrapText="1"/>
    </xf>
    <xf numFmtId="4" fontId="6" fillId="0" borderId="0" xfId="0" applyNumberFormat="1" applyFont="1"/>
    <xf numFmtId="0" fontId="2" fillId="0" borderId="1" xfId="0" applyFont="1" applyBorder="1"/>
    <xf numFmtId="10" fontId="2" fillId="0" borderId="1" xfId="1" applyNumberFormat="1" applyFont="1" applyBorder="1"/>
    <xf numFmtId="164" fontId="2" fillId="0" borderId="1" xfId="0" applyNumberFormat="1" applyFont="1" applyBorder="1"/>
    <xf numFmtId="4" fontId="2" fillId="0" borderId="1" xfId="0" applyNumberFormat="1" applyFont="1" applyBorder="1"/>
    <xf numFmtId="164" fontId="7" fillId="3" borderId="1" xfId="0" applyNumberFormat="1" applyFont="1" applyFill="1" applyBorder="1"/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4" fontId="11" fillId="0" borderId="1" xfId="0" applyNumberFormat="1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2" fontId="7" fillId="3" borderId="1" xfId="0" applyNumberFormat="1" applyFont="1" applyFill="1" applyBorder="1"/>
    <xf numFmtId="164" fontId="3" fillId="5" borderId="1" xfId="0" applyNumberFormat="1" applyFont="1" applyFill="1" applyBorder="1"/>
    <xf numFmtId="0" fontId="8" fillId="0" borderId="0" xfId="0" applyFont="1"/>
    <xf numFmtId="0" fontId="9" fillId="0" borderId="0" xfId="0" applyFont="1"/>
    <xf numFmtId="0" fontId="3" fillId="0" borderId="1" xfId="0" applyFont="1" applyBorder="1"/>
    <xf numFmtId="4" fontId="7" fillId="2" borderId="1" xfId="0" applyNumberFormat="1" applyFont="1" applyFill="1" applyBorder="1" applyProtection="1">
      <protection locked="0"/>
    </xf>
    <xf numFmtId="164" fontId="7" fillId="2" borderId="1" xfId="0" applyNumberFormat="1" applyFont="1" applyFill="1" applyBorder="1" applyProtection="1">
      <protection locked="0"/>
    </xf>
    <xf numFmtId="10" fontId="7" fillId="2" borderId="1" xfId="1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13" fillId="0" borderId="0" xfId="2" applyFont="1" applyAlignment="1">
      <alignment horizontal="center"/>
    </xf>
    <xf numFmtId="0" fontId="15" fillId="0" borderId="0" xfId="0" applyFont="1"/>
    <xf numFmtId="10" fontId="15" fillId="0" borderId="0" xfId="1" applyNumberFormat="1" applyFont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 wrapText="1"/>
    </xf>
    <xf numFmtId="0" fontId="13" fillId="0" borderId="0" xfId="2" applyFont="1" applyAlignment="1">
      <alignment horizontal="center"/>
    </xf>
  </cellXfs>
  <cellStyles count="3">
    <cellStyle name="Hiperłącze" xfId="2" builtinId="8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bp.pl/statystyka-i-sprawozdawczosc/kursy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U24"/>
  <sheetViews>
    <sheetView showGridLines="0" workbookViewId="0">
      <selection activeCell="P16" sqref="P16"/>
    </sheetView>
  </sheetViews>
  <sheetFormatPr defaultColWidth="9.140625" defaultRowHeight="18.75" x14ac:dyDescent="0.3"/>
  <cols>
    <col min="1" max="16384" width="9.140625" style="1"/>
  </cols>
  <sheetData>
    <row r="1" spans="1:21" x14ac:dyDescent="0.3">
      <c r="A1" s="2" t="s">
        <v>23</v>
      </c>
    </row>
    <row r="3" spans="1:21" ht="30" customHeight="1" x14ac:dyDescent="0.3">
      <c r="A3" s="1" t="s">
        <v>28</v>
      </c>
    </row>
    <row r="4" spans="1:21" ht="30" customHeight="1" x14ac:dyDescent="0.3">
      <c r="A4" s="1" t="s">
        <v>25</v>
      </c>
    </row>
    <row r="5" spans="1:21" ht="30" customHeight="1" x14ac:dyDescent="0.3">
      <c r="A5" s="1" t="s">
        <v>26</v>
      </c>
    </row>
    <row r="6" spans="1:21" ht="30" customHeight="1" x14ac:dyDescent="0.3">
      <c r="A6" s="1" t="s">
        <v>34</v>
      </c>
    </row>
    <row r="7" spans="1:21" ht="30" customHeight="1" x14ac:dyDescent="0.3">
      <c r="A7" s="36" t="s">
        <v>24</v>
      </c>
      <c r="B7" s="36"/>
      <c r="C7" s="36"/>
      <c r="D7" s="36"/>
      <c r="E7" s="36"/>
      <c r="F7" s="36"/>
      <c r="G7" s="36"/>
      <c r="O7" s="31"/>
      <c r="P7" s="31"/>
      <c r="Q7" s="31"/>
      <c r="R7" s="31"/>
      <c r="S7" s="31"/>
      <c r="T7" s="31"/>
      <c r="U7" s="31"/>
    </row>
    <row r="8" spans="1:21" ht="30" customHeight="1" x14ac:dyDescent="0.3">
      <c r="A8" s="1" t="s">
        <v>35</v>
      </c>
    </row>
    <row r="9" spans="1:21" ht="30" customHeight="1" x14ac:dyDescent="0.3">
      <c r="A9" s="1" t="s">
        <v>30</v>
      </c>
    </row>
    <row r="10" spans="1:21" ht="30" customHeight="1" x14ac:dyDescent="0.3"/>
    <row r="11" spans="1:21" x14ac:dyDescent="0.3">
      <c r="A11" s="25" t="s">
        <v>27</v>
      </c>
      <c r="B11" s="24"/>
      <c r="C11" s="24"/>
      <c r="D11" s="24"/>
      <c r="E11" s="24"/>
    </row>
    <row r="12" spans="1:21" ht="30" customHeight="1" x14ac:dyDescent="0.3">
      <c r="A12" s="24" t="s">
        <v>32</v>
      </c>
      <c r="B12" s="24"/>
      <c r="C12" s="24"/>
      <c r="D12" s="24"/>
      <c r="E12" s="24"/>
    </row>
    <row r="13" spans="1:21" ht="26.25" customHeight="1" x14ac:dyDescent="0.3">
      <c r="A13" s="24" t="s">
        <v>33</v>
      </c>
      <c r="B13" s="24"/>
      <c r="C13" s="24"/>
      <c r="D13" s="24"/>
      <c r="E13" s="24"/>
    </row>
    <row r="14" spans="1:21" ht="26.25" customHeight="1" x14ac:dyDescent="0.3">
      <c r="A14" s="24" t="s">
        <v>36</v>
      </c>
      <c r="B14" s="24"/>
      <c r="C14" s="24"/>
      <c r="D14" s="24"/>
      <c r="E14" s="24"/>
    </row>
    <row r="15" spans="1:21" x14ac:dyDescent="0.3">
      <c r="A15" s="1" t="s">
        <v>37</v>
      </c>
    </row>
    <row r="24" spans="4:4" x14ac:dyDescent="0.3">
      <c r="D24" s="2"/>
    </row>
  </sheetData>
  <sheetProtection algorithmName="SHA-512" hashValue="uVK6mIVZMZ9rMCJYA0zAvLW7gaVmx26dcDo1tkdnqiPNqp1hKoqnHshiujQ9ts/+1vZXJOr5OoOER0f260ADxw==" saltValue="z5aIBWfICypP5ZXU6k+OcQ==" spinCount="100000" sheet="1" objects="1" scenarios="1"/>
  <mergeCells count="1">
    <mergeCell ref="A7:G7"/>
  </mergeCells>
  <hyperlinks>
    <hyperlink ref="A7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M24"/>
  <sheetViews>
    <sheetView showGridLines="0" topLeftCell="C1" workbookViewId="0">
      <selection activeCell="K9" sqref="K9"/>
    </sheetView>
  </sheetViews>
  <sheetFormatPr defaultColWidth="9.140625" defaultRowHeight="18.75" x14ac:dyDescent="0.3"/>
  <cols>
    <col min="1" max="1" width="14.5703125" style="1" customWidth="1"/>
    <col min="2" max="2" width="34.28515625" style="1" customWidth="1"/>
    <col min="3" max="3" width="22.5703125" style="1" customWidth="1"/>
    <col min="4" max="4" width="22.42578125" style="1" customWidth="1"/>
    <col min="5" max="5" width="26.42578125" style="1" customWidth="1"/>
    <col min="6" max="6" width="18" style="1" customWidth="1"/>
    <col min="7" max="7" width="15.28515625" style="1" customWidth="1"/>
    <col min="8" max="8" width="22" style="1" customWidth="1"/>
    <col min="9" max="9" width="9.140625" style="1"/>
    <col min="10" max="10" width="14.85546875" style="1" customWidth="1"/>
    <col min="11" max="11" width="29.28515625" style="1" customWidth="1"/>
    <col min="12" max="12" width="21.42578125" style="1" customWidth="1"/>
    <col min="13" max="13" width="26.28515625" style="1" customWidth="1"/>
    <col min="14" max="16384" width="9.140625" style="1"/>
  </cols>
  <sheetData>
    <row r="1" spans="1:13" x14ac:dyDescent="0.3">
      <c r="A1" s="2"/>
    </row>
    <row r="2" spans="1:13" x14ac:dyDescent="0.3">
      <c r="B2" s="2" t="s">
        <v>15</v>
      </c>
      <c r="H2" s="2" t="s">
        <v>21</v>
      </c>
    </row>
    <row r="4" spans="1:13" ht="27.75" customHeight="1" x14ac:dyDescent="0.3">
      <c r="B4" s="26" t="s">
        <v>0</v>
      </c>
      <c r="C4" s="28">
        <v>300000</v>
      </c>
      <c r="F4" s="3"/>
      <c r="G4" s="4"/>
      <c r="H4" s="26" t="s">
        <v>31</v>
      </c>
      <c r="I4" s="26"/>
      <c r="J4" s="26"/>
      <c r="K4" s="26"/>
      <c r="L4" s="27">
        <v>0</v>
      </c>
    </row>
    <row r="5" spans="1:13" ht="27.75" customHeight="1" x14ac:dyDescent="0.3">
      <c r="B5" s="26" t="s">
        <v>1</v>
      </c>
      <c r="C5" s="29">
        <v>0</v>
      </c>
      <c r="H5" s="26" t="s">
        <v>19</v>
      </c>
      <c r="I5" s="26"/>
      <c r="J5" s="26"/>
      <c r="K5" s="26"/>
      <c r="L5" s="27">
        <v>4.2699999999999996</v>
      </c>
    </row>
    <row r="6" spans="1:13" ht="27.75" customHeight="1" x14ac:dyDescent="0.3">
      <c r="B6" s="10" t="s">
        <v>5</v>
      </c>
      <c r="C6" s="11">
        <v>5.2999999999999999E-2</v>
      </c>
      <c r="H6" s="19" t="s">
        <v>20</v>
      </c>
      <c r="I6" s="20"/>
      <c r="J6" s="20"/>
      <c r="K6" s="21"/>
      <c r="L6" s="18">
        <f>+H19/L5</f>
        <v>9923.089970793586</v>
      </c>
    </row>
    <row r="7" spans="1:13" ht="27.75" customHeight="1" x14ac:dyDescent="0.3">
      <c r="B7" s="10" t="s">
        <v>6</v>
      </c>
      <c r="C7" s="11">
        <v>5.2999999999999999E-2</v>
      </c>
      <c r="H7" s="19" t="s">
        <v>22</v>
      </c>
      <c r="I7" s="20"/>
      <c r="J7" s="20"/>
      <c r="K7" s="21"/>
      <c r="L7" s="22" t="b">
        <f>IF(20000-(L4+L6)&gt;=0,TRUE,FALSE)</f>
        <v>1</v>
      </c>
    </row>
    <row r="8" spans="1:13" ht="27.75" customHeight="1" x14ac:dyDescent="0.3">
      <c r="B8" s="26" t="s">
        <v>2</v>
      </c>
      <c r="C8" s="30">
        <v>5</v>
      </c>
    </row>
    <row r="9" spans="1:13" ht="27.75" customHeight="1" x14ac:dyDescent="0.3">
      <c r="B9" s="10" t="s">
        <v>11</v>
      </c>
      <c r="C9" s="12">
        <f>+C4/C8</f>
        <v>60000</v>
      </c>
    </row>
    <row r="10" spans="1:13" x14ac:dyDescent="0.3">
      <c r="C10" s="5"/>
    </row>
    <row r="12" spans="1:13" ht="39.75" customHeight="1" x14ac:dyDescent="0.3">
      <c r="A12" s="35" t="s">
        <v>18</v>
      </c>
      <c r="B12" s="35"/>
      <c r="C12" s="35"/>
      <c r="D12" s="35"/>
      <c r="E12" s="35"/>
      <c r="F12" s="35"/>
      <c r="G12" s="35"/>
      <c r="H12" s="35"/>
      <c r="J12" s="2" t="s">
        <v>13</v>
      </c>
      <c r="K12" s="6"/>
    </row>
    <row r="13" spans="1:13" s="2" customFormat="1" ht="38.25" customHeight="1" x14ac:dyDescent="0.3">
      <c r="A13" s="15" t="s">
        <v>3</v>
      </c>
      <c r="B13" s="16" t="s">
        <v>4</v>
      </c>
      <c r="C13" s="16" t="s">
        <v>12</v>
      </c>
      <c r="D13" s="16" t="s">
        <v>7</v>
      </c>
      <c r="E13" s="16" t="s">
        <v>1</v>
      </c>
      <c r="F13" s="16" t="s">
        <v>8</v>
      </c>
      <c r="G13" s="16" t="s">
        <v>9</v>
      </c>
      <c r="H13" s="16" t="s">
        <v>10</v>
      </c>
      <c r="J13" s="15" t="s">
        <v>3</v>
      </c>
      <c r="K13" s="16" t="s">
        <v>12</v>
      </c>
      <c r="L13" s="16" t="s">
        <v>1</v>
      </c>
      <c r="M13" s="17" t="s">
        <v>14</v>
      </c>
    </row>
    <row r="14" spans="1:13" x14ac:dyDescent="0.3">
      <c r="A14" s="10">
        <v>1</v>
      </c>
      <c r="B14" s="12">
        <f>+C4</f>
        <v>300000</v>
      </c>
      <c r="C14" s="12">
        <f>IF(A14&lt;=$C$8,$C$9,0)</f>
        <v>60000</v>
      </c>
      <c r="D14" s="12">
        <f>+B14*$C$6</f>
        <v>15900</v>
      </c>
      <c r="E14" s="12">
        <f>+B14*$C$5</f>
        <v>0</v>
      </c>
      <c r="F14" s="12">
        <f>+D14-E14</f>
        <v>15900</v>
      </c>
      <c r="G14" s="13">
        <f>1/(1+$C$7)^A14</f>
        <v>0.94966761633428309</v>
      </c>
      <c r="H14" s="12">
        <f>+G14*F14</f>
        <v>15099.715099715102</v>
      </c>
      <c r="I14" s="6"/>
      <c r="J14" s="10">
        <v>1</v>
      </c>
      <c r="K14" s="12">
        <f>+C14</f>
        <v>60000</v>
      </c>
      <c r="L14" s="12">
        <f>+E14</f>
        <v>0</v>
      </c>
      <c r="M14" s="12">
        <f>+K14+L14</f>
        <v>60000</v>
      </c>
    </row>
    <row r="15" spans="1:13" x14ac:dyDescent="0.3">
      <c r="A15" s="10">
        <v>2</v>
      </c>
      <c r="B15" s="12">
        <f>+B14-C14</f>
        <v>240000</v>
      </c>
      <c r="C15" s="12">
        <f t="shared" ref="C15:C18" si="0">IF(A15&lt;=$C$8,$C$9,0)</f>
        <v>60000</v>
      </c>
      <c r="D15" s="12">
        <f t="shared" ref="D15:D18" si="1">+B15*$C$6</f>
        <v>12720</v>
      </c>
      <c r="E15" s="12">
        <f t="shared" ref="E15:E18" si="2">+B15*$C$5</f>
        <v>0</v>
      </c>
      <c r="F15" s="12">
        <f t="shared" ref="F15:F18" si="3">+D15-E15</f>
        <v>12720</v>
      </c>
      <c r="G15" s="13">
        <f t="shared" ref="G15:G18" si="4">1/(1+$C$7)^A15</f>
        <v>0.90186858151403904</v>
      </c>
      <c r="H15" s="12">
        <f t="shared" ref="H15:H18" si="5">+G15*F15</f>
        <v>11471.768356858576</v>
      </c>
      <c r="I15" s="6"/>
      <c r="J15" s="10">
        <v>2</v>
      </c>
      <c r="K15" s="12">
        <f>+C15</f>
        <v>60000</v>
      </c>
      <c r="L15" s="12">
        <f>+E15</f>
        <v>0</v>
      </c>
      <c r="M15" s="12">
        <f t="shared" ref="M15:M18" si="6">+K15+L15</f>
        <v>60000</v>
      </c>
    </row>
    <row r="16" spans="1:13" x14ac:dyDescent="0.3">
      <c r="A16" s="10">
        <v>3</v>
      </c>
      <c r="B16" s="12">
        <f t="shared" ref="B16:B18" si="7">+B15-C15</f>
        <v>180000</v>
      </c>
      <c r="C16" s="12">
        <f t="shared" si="0"/>
        <v>60000</v>
      </c>
      <c r="D16" s="12">
        <f t="shared" si="1"/>
        <v>9540</v>
      </c>
      <c r="E16" s="12">
        <f t="shared" si="2"/>
        <v>0</v>
      </c>
      <c r="F16" s="12">
        <f t="shared" si="3"/>
        <v>9540</v>
      </c>
      <c r="G16" s="13">
        <f t="shared" si="4"/>
        <v>0.85647538605321849</v>
      </c>
      <c r="H16" s="12">
        <f t="shared" si="5"/>
        <v>8170.7751829477047</v>
      </c>
      <c r="I16" s="6"/>
      <c r="J16" s="10">
        <v>3</v>
      </c>
      <c r="K16" s="12">
        <f>+C16</f>
        <v>60000</v>
      </c>
      <c r="L16" s="12">
        <f>+E16</f>
        <v>0</v>
      </c>
      <c r="M16" s="12">
        <f t="shared" si="6"/>
        <v>60000</v>
      </c>
    </row>
    <row r="17" spans="1:13" x14ac:dyDescent="0.3">
      <c r="A17" s="10">
        <v>4</v>
      </c>
      <c r="B17" s="12">
        <f t="shared" si="7"/>
        <v>120000</v>
      </c>
      <c r="C17" s="12">
        <f t="shared" si="0"/>
        <v>60000</v>
      </c>
      <c r="D17" s="12">
        <f t="shared" si="1"/>
        <v>6360</v>
      </c>
      <c r="E17" s="12">
        <f t="shared" si="2"/>
        <v>0</v>
      </c>
      <c r="F17" s="12">
        <f t="shared" si="3"/>
        <v>6360</v>
      </c>
      <c r="G17" s="13">
        <f t="shared" si="4"/>
        <v>0.81336693832214479</v>
      </c>
      <c r="H17" s="12">
        <f t="shared" si="5"/>
        <v>5173.0137277288413</v>
      </c>
      <c r="I17" s="6"/>
      <c r="J17" s="10">
        <v>4</v>
      </c>
      <c r="K17" s="12">
        <f>+C17</f>
        <v>60000</v>
      </c>
      <c r="L17" s="12">
        <f>+E17</f>
        <v>0</v>
      </c>
      <c r="M17" s="12">
        <f t="shared" si="6"/>
        <v>60000</v>
      </c>
    </row>
    <row r="18" spans="1:13" x14ac:dyDescent="0.3">
      <c r="A18" s="10">
        <v>5</v>
      </c>
      <c r="B18" s="12">
        <f t="shared" si="7"/>
        <v>60000</v>
      </c>
      <c r="C18" s="12">
        <f t="shared" si="0"/>
        <v>60000</v>
      </c>
      <c r="D18" s="12">
        <f t="shared" si="1"/>
        <v>3180</v>
      </c>
      <c r="E18" s="12">
        <f t="shared" si="2"/>
        <v>0</v>
      </c>
      <c r="F18" s="12">
        <f t="shared" si="3"/>
        <v>3180</v>
      </c>
      <c r="G18" s="13">
        <f t="shared" si="4"/>
        <v>0.77242824152150513</v>
      </c>
      <c r="H18" s="12">
        <f t="shared" si="5"/>
        <v>2456.3218080383863</v>
      </c>
      <c r="I18" s="6"/>
      <c r="J18" s="10">
        <v>5</v>
      </c>
      <c r="K18" s="12">
        <f>+C18</f>
        <v>60000</v>
      </c>
      <c r="L18" s="12">
        <f>+E18</f>
        <v>0</v>
      </c>
      <c r="M18" s="12">
        <f t="shared" si="6"/>
        <v>60000</v>
      </c>
    </row>
    <row r="19" spans="1:13" x14ac:dyDescent="0.3">
      <c r="A19" s="34" t="s">
        <v>29</v>
      </c>
      <c r="B19" s="34"/>
      <c r="C19" s="34"/>
      <c r="D19" s="34"/>
      <c r="E19" s="34"/>
      <c r="F19" s="34"/>
      <c r="G19" s="34"/>
      <c r="H19" s="23">
        <f>SUM(H14:H18)</f>
        <v>42371.594175288606</v>
      </c>
    </row>
    <row r="20" spans="1:13" x14ac:dyDescent="0.3">
      <c r="B20" s="6"/>
      <c r="C20" s="6"/>
      <c r="H20" s="7"/>
    </row>
    <row r="21" spans="1:13" x14ac:dyDescent="0.3">
      <c r="B21" s="6"/>
      <c r="C21" s="6"/>
    </row>
    <row r="22" spans="1:13" x14ac:dyDescent="0.3">
      <c r="A22" s="2"/>
      <c r="B22" s="6"/>
      <c r="C22" s="6"/>
    </row>
    <row r="23" spans="1:13" x14ac:dyDescent="0.3">
      <c r="B23" s="6"/>
      <c r="C23" s="6"/>
    </row>
    <row r="24" spans="1:13" ht="41.25" customHeight="1" x14ac:dyDescent="0.3">
      <c r="G24" s="8"/>
      <c r="H24" s="9"/>
    </row>
  </sheetData>
  <sheetProtection algorithmName="SHA-512" hashValue="xupB4jFAEQj1Prs0WcsePtyLHKLmyPBUHWyy4jpTYcfjPv1kLyFgdGNzJa55PLx/U7j1nU//ege6r50L2TAZ5A==" saltValue="F9u9vS90vBtfZqtk7T4sjw==" spinCount="100000" sheet="1" objects="1" scenarios="1" formatCells="0"/>
  <mergeCells count="2">
    <mergeCell ref="A19:G19"/>
    <mergeCell ref="A12:H12"/>
  </mergeCells>
  <pageMargins left="0.7" right="0.7" top="0.75" bottom="0.75" header="0.3" footer="0.3"/>
  <pageSetup paperSize="9"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M29"/>
  <sheetViews>
    <sheetView showGridLines="0" tabSelected="1" workbookViewId="0">
      <selection activeCell="D16" sqref="D16"/>
    </sheetView>
  </sheetViews>
  <sheetFormatPr defaultColWidth="9.140625" defaultRowHeight="21.75" customHeight="1" x14ac:dyDescent="0.3"/>
  <cols>
    <col min="1" max="1" width="15" style="1" customWidth="1"/>
    <col min="2" max="2" width="32.28515625" style="1" customWidth="1"/>
    <col min="3" max="3" width="21" style="1" customWidth="1"/>
    <col min="4" max="5" width="22" style="1" customWidth="1"/>
    <col min="6" max="6" width="18" style="1" customWidth="1"/>
    <col min="7" max="7" width="15.28515625" style="1" customWidth="1"/>
    <col min="8" max="8" width="20.42578125" style="1" customWidth="1"/>
    <col min="9" max="9" width="9.140625" style="1"/>
    <col min="10" max="10" width="14.7109375" style="1" customWidth="1"/>
    <col min="11" max="11" width="27" style="1" customWidth="1"/>
    <col min="12" max="12" width="26.85546875" style="1" customWidth="1"/>
    <col min="13" max="13" width="24" style="1" customWidth="1"/>
    <col min="14" max="16384" width="9.140625" style="1"/>
  </cols>
  <sheetData>
    <row r="1" spans="1:13" ht="18.75" x14ac:dyDescent="0.3">
      <c r="A1" s="2"/>
    </row>
    <row r="2" spans="1:13" ht="18.75" x14ac:dyDescent="0.3">
      <c r="B2" s="2" t="s">
        <v>16</v>
      </c>
      <c r="H2" s="2" t="s">
        <v>21</v>
      </c>
    </row>
    <row r="4" spans="1:13" ht="27.75" customHeight="1" x14ac:dyDescent="0.3">
      <c r="B4" s="26" t="s">
        <v>0</v>
      </c>
      <c r="C4" s="28">
        <v>300000</v>
      </c>
      <c r="H4" s="26" t="s">
        <v>31</v>
      </c>
      <c r="I4" s="26"/>
      <c r="J4" s="26"/>
      <c r="K4" s="26"/>
      <c r="L4" s="27">
        <v>0</v>
      </c>
    </row>
    <row r="5" spans="1:13" ht="27.75" customHeight="1" x14ac:dyDescent="0.3">
      <c r="B5" s="26" t="s">
        <v>1</v>
      </c>
      <c r="C5" s="29">
        <v>0</v>
      </c>
      <c r="D5" s="32">
        <f>+C5/2</f>
        <v>0</v>
      </c>
      <c r="H5" s="26" t="s">
        <v>19</v>
      </c>
      <c r="I5" s="26"/>
      <c r="J5" s="26"/>
      <c r="K5" s="26"/>
      <c r="L5" s="27">
        <v>4.2656000000000001</v>
      </c>
    </row>
    <row r="6" spans="1:13" ht="27.75" customHeight="1" x14ac:dyDescent="0.3">
      <c r="B6" s="10" t="s">
        <v>5</v>
      </c>
      <c r="C6" s="11">
        <v>5.2999999999999999E-2</v>
      </c>
      <c r="D6" s="33">
        <f>+C6/2</f>
        <v>2.6499999999999999E-2</v>
      </c>
      <c r="H6" s="19" t="s">
        <v>20</v>
      </c>
      <c r="I6" s="20"/>
      <c r="J6" s="20"/>
      <c r="K6" s="21"/>
      <c r="L6" s="18">
        <f>+H24/L5</f>
        <v>9251.1152742589456</v>
      </c>
    </row>
    <row r="7" spans="1:13" ht="27.75" customHeight="1" x14ac:dyDescent="0.3">
      <c r="B7" s="10" t="s">
        <v>6</v>
      </c>
      <c r="C7" s="11">
        <v>5.2999999999999999E-2</v>
      </c>
      <c r="D7" s="33">
        <f>+C7/2</f>
        <v>2.6499999999999999E-2</v>
      </c>
      <c r="H7" s="19" t="s">
        <v>22</v>
      </c>
      <c r="I7" s="20"/>
      <c r="J7" s="20"/>
      <c r="K7" s="21"/>
      <c r="L7" s="22" t="b">
        <f>IF(20000-(L4+L6)&gt;=0,TRUE,FALSE)</f>
        <v>1</v>
      </c>
    </row>
    <row r="8" spans="1:13" ht="27.75" customHeight="1" x14ac:dyDescent="0.3">
      <c r="B8" s="26" t="s">
        <v>2</v>
      </c>
      <c r="C8" s="30">
        <v>10</v>
      </c>
      <c r="D8" s="32"/>
    </row>
    <row r="9" spans="1:13" ht="27.75" customHeight="1" x14ac:dyDescent="0.3">
      <c r="B9" s="10" t="s">
        <v>11</v>
      </c>
      <c r="C9" s="12">
        <f>+C4/C8</f>
        <v>30000</v>
      </c>
      <c r="D9" s="32"/>
    </row>
    <row r="10" spans="1:13" ht="21.75" customHeight="1" x14ac:dyDescent="0.3">
      <c r="C10" s="5"/>
    </row>
    <row r="12" spans="1:13" ht="43.5" customHeight="1" x14ac:dyDescent="0.3">
      <c r="A12" s="35" t="s">
        <v>18</v>
      </c>
      <c r="B12" s="35"/>
      <c r="C12" s="35"/>
      <c r="D12" s="35"/>
      <c r="E12" s="35"/>
      <c r="F12" s="35"/>
      <c r="G12" s="35"/>
      <c r="H12" s="35"/>
      <c r="J12" s="2" t="s">
        <v>13</v>
      </c>
      <c r="K12" s="6"/>
    </row>
    <row r="13" spans="1:13" s="2" customFormat="1" ht="36.75" customHeight="1" x14ac:dyDescent="0.3">
      <c r="A13" s="15" t="s">
        <v>3</v>
      </c>
      <c r="B13" s="16" t="s">
        <v>4</v>
      </c>
      <c r="C13" s="16" t="s">
        <v>12</v>
      </c>
      <c r="D13" s="16" t="s">
        <v>7</v>
      </c>
      <c r="E13" s="16" t="s">
        <v>1</v>
      </c>
      <c r="F13" s="16" t="s">
        <v>8</v>
      </c>
      <c r="G13" s="16" t="s">
        <v>9</v>
      </c>
      <c r="H13" s="16" t="s">
        <v>10</v>
      </c>
      <c r="J13" s="15" t="s">
        <v>3</v>
      </c>
      <c r="K13" s="16" t="s">
        <v>12</v>
      </c>
      <c r="L13" s="16" t="s">
        <v>1</v>
      </c>
      <c r="M13" s="17" t="s">
        <v>14</v>
      </c>
    </row>
    <row r="14" spans="1:13" ht="21.75" customHeight="1" x14ac:dyDescent="0.3">
      <c r="A14" s="10">
        <v>1</v>
      </c>
      <c r="B14" s="13">
        <f>+C4</f>
        <v>300000</v>
      </c>
      <c r="C14" s="13">
        <f>IF(A14&lt;=$C$8,$C$9,0)</f>
        <v>30000</v>
      </c>
      <c r="D14" s="13">
        <f>+B14*$D$6</f>
        <v>7950</v>
      </c>
      <c r="E14" s="13">
        <f>+B14*$D$5</f>
        <v>0</v>
      </c>
      <c r="F14" s="13">
        <f>+D14-E14</f>
        <v>7950</v>
      </c>
      <c r="G14" s="13">
        <f>1/(1+$D$7)^A14</f>
        <v>0.97418412079883099</v>
      </c>
      <c r="H14" s="13">
        <f>+G14*F14</f>
        <v>7744.7637603507064</v>
      </c>
      <c r="I14" s="6"/>
      <c r="J14" s="10">
        <v>1</v>
      </c>
      <c r="K14" s="12">
        <f t="shared" ref="K14:K23" si="0">+C14</f>
        <v>30000</v>
      </c>
      <c r="L14" s="12">
        <f t="shared" ref="L14:L23" si="1">+E14</f>
        <v>0</v>
      </c>
      <c r="M14" s="12">
        <f>+K14+L14</f>
        <v>30000</v>
      </c>
    </row>
    <row r="15" spans="1:13" ht="21.75" customHeight="1" x14ac:dyDescent="0.3">
      <c r="A15" s="10">
        <v>2</v>
      </c>
      <c r="B15" s="13">
        <f>+B14-C14</f>
        <v>270000</v>
      </c>
      <c r="C15" s="13">
        <f t="shared" ref="C15:C23" si="2">IF(A15&lt;=$C$8,$C$9,0)</f>
        <v>30000</v>
      </c>
      <c r="D15" s="13">
        <f t="shared" ref="D15:D23" si="3">+B15*$D$6</f>
        <v>7155</v>
      </c>
      <c r="E15" s="13">
        <f t="shared" ref="E15:E23" si="4">+B15*$D$5</f>
        <v>0</v>
      </c>
      <c r="F15" s="13">
        <f t="shared" ref="F15:F23" si="5">+D15-E15</f>
        <v>7155</v>
      </c>
      <c r="G15" s="13">
        <f t="shared" ref="G15:G23" si="6">1/(1+$D$7)^A15</f>
        <v>0.94903470121659139</v>
      </c>
      <c r="H15" s="13">
        <f t="shared" ref="H15:H23" si="7">+G15*F15</f>
        <v>6790.3432872047115</v>
      </c>
      <c r="I15" s="6"/>
      <c r="J15" s="10">
        <v>2</v>
      </c>
      <c r="K15" s="12">
        <f t="shared" si="0"/>
        <v>30000</v>
      </c>
      <c r="L15" s="12">
        <f t="shared" si="1"/>
        <v>0</v>
      </c>
      <c r="M15" s="12">
        <f t="shared" ref="M15:M23" si="8">+K15+L15</f>
        <v>30000</v>
      </c>
    </row>
    <row r="16" spans="1:13" ht="21.75" customHeight="1" x14ac:dyDescent="0.3">
      <c r="A16" s="10">
        <v>3</v>
      </c>
      <c r="B16" s="13">
        <f t="shared" ref="B16:B23" si="9">+B15-C15</f>
        <v>240000</v>
      </c>
      <c r="C16" s="13">
        <f t="shared" si="2"/>
        <v>30000</v>
      </c>
      <c r="D16" s="13">
        <f t="shared" si="3"/>
        <v>6360</v>
      </c>
      <c r="E16" s="13">
        <f t="shared" si="4"/>
        <v>0</v>
      </c>
      <c r="F16" s="13">
        <f t="shared" si="5"/>
        <v>6360</v>
      </c>
      <c r="G16" s="13">
        <f t="shared" si="6"/>
        <v>0.92453453601226643</v>
      </c>
      <c r="H16" s="13">
        <f t="shared" si="7"/>
        <v>5880.0396490380144</v>
      </c>
      <c r="I16" s="6"/>
      <c r="J16" s="10">
        <v>3</v>
      </c>
      <c r="K16" s="12">
        <f t="shared" si="0"/>
        <v>30000</v>
      </c>
      <c r="L16" s="12">
        <f t="shared" si="1"/>
        <v>0</v>
      </c>
      <c r="M16" s="12">
        <f t="shared" si="8"/>
        <v>30000</v>
      </c>
    </row>
    <row r="17" spans="1:13" ht="21.75" customHeight="1" x14ac:dyDescent="0.3">
      <c r="A17" s="10">
        <v>4</v>
      </c>
      <c r="B17" s="13">
        <f t="shared" si="9"/>
        <v>210000</v>
      </c>
      <c r="C17" s="13">
        <f t="shared" si="2"/>
        <v>30000</v>
      </c>
      <c r="D17" s="13">
        <f t="shared" si="3"/>
        <v>5565</v>
      </c>
      <c r="E17" s="13">
        <f t="shared" si="4"/>
        <v>0</v>
      </c>
      <c r="F17" s="13">
        <f t="shared" si="5"/>
        <v>5565</v>
      </c>
      <c r="G17" s="13">
        <f t="shared" si="6"/>
        <v>0.90066686411326491</v>
      </c>
      <c r="H17" s="13">
        <f t="shared" si="7"/>
        <v>5012.2110987903188</v>
      </c>
      <c r="I17" s="6"/>
      <c r="J17" s="10">
        <v>4</v>
      </c>
      <c r="K17" s="12">
        <f t="shared" si="0"/>
        <v>30000</v>
      </c>
      <c r="L17" s="12">
        <f t="shared" si="1"/>
        <v>0</v>
      </c>
      <c r="M17" s="12">
        <f t="shared" si="8"/>
        <v>30000</v>
      </c>
    </row>
    <row r="18" spans="1:13" ht="21.75" customHeight="1" x14ac:dyDescent="0.3">
      <c r="A18" s="10">
        <v>5</v>
      </c>
      <c r="B18" s="13">
        <f t="shared" si="9"/>
        <v>180000</v>
      </c>
      <c r="C18" s="13">
        <f t="shared" si="2"/>
        <v>30000</v>
      </c>
      <c r="D18" s="13">
        <f t="shared" si="3"/>
        <v>4770</v>
      </c>
      <c r="E18" s="13">
        <f t="shared" si="4"/>
        <v>0</v>
      </c>
      <c r="F18" s="13">
        <f t="shared" si="5"/>
        <v>4770</v>
      </c>
      <c r="G18" s="13">
        <f t="shared" si="6"/>
        <v>0.87741535714882113</v>
      </c>
      <c r="H18" s="13">
        <f t="shared" si="7"/>
        <v>4185.2712535998771</v>
      </c>
      <c r="I18" s="6"/>
      <c r="J18" s="10">
        <v>5</v>
      </c>
      <c r="K18" s="12">
        <f t="shared" si="0"/>
        <v>30000</v>
      </c>
      <c r="L18" s="12">
        <f t="shared" si="1"/>
        <v>0</v>
      </c>
      <c r="M18" s="12">
        <f t="shared" si="8"/>
        <v>30000</v>
      </c>
    </row>
    <row r="19" spans="1:13" ht="21.75" customHeight="1" x14ac:dyDescent="0.3">
      <c r="A19" s="10">
        <v>6</v>
      </c>
      <c r="B19" s="13">
        <f t="shared" si="9"/>
        <v>150000</v>
      </c>
      <c r="C19" s="13">
        <f t="shared" si="2"/>
        <v>30000</v>
      </c>
      <c r="D19" s="13">
        <f t="shared" si="3"/>
        <v>3975</v>
      </c>
      <c r="E19" s="13">
        <f t="shared" si="4"/>
        <v>0</v>
      </c>
      <c r="F19" s="13">
        <f t="shared" si="5"/>
        <v>3975</v>
      </c>
      <c r="G19" s="13">
        <f t="shared" si="6"/>
        <v>0.85476410827941662</v>
      </c>
      <c r="H19" s="13">
        <f t="shared" si="7"/>
        <v>3397.6873304106812</v>
      </c>
      <c r="J19" s="10">
        <v>6</v>
      </c>
      <c r="K19" s="12">
        <f t="shared" si="0"/>
        <v>30000</v>
      </c>
      <c r="L19" s="12">
        <f t="shared" si="1"/>
        <v>0</v>
      </c>
      <c r="M19" s="12">
        <f t="shared" si="8"/>
        <v>30000</v>
      </c>
    </row>
    <row r="20" spans="1:13" ht="21.75" customHeight="1" x14ac:dyDescent="0.3">
      <c r="A20" s="10">
        <v>7</v>
      </c>
      <c r="B20" s="13">
        <f t="shared" si="9"/>
        <v>120000</v>
      </c>
      <c r="C20" s="13">
        <f t="shared" si="2"/>
        <v>30000</v>
      </c>
      <c r="D20" s="13">
        <f t="shared" si="3"/>
        <v>3180</v>
      </c>
      <c r="E20" s="13">
        <f t="shared" si="4"/>
        <v>0</v>
      </c>
      <c r="F20" s="13">
        <f t="shared" si="5"/>
        <v>3180</v>
      </c>
      <c r="G20" s="13">
        <f t="shared" si="6"/>
        <v>0.83269762131458047</v>
      </c>
      <c r="H20" s="13">
        <f t="shared" si="7"/>
        <v>2647.978435780366</v>
      </c>
      <c r="J20" s="10">
        <v>7</v>
      </c>
      <c r="K20" s="12">
        <f t="shared" si="0"/>
        <v>30000</v>
      </c>
      <c r="L20" s="12">
        <f t="shared" si="1"/>
        <v>0</v>
      </c>
      <c r="M20" s="12">
        <f t="shared" si="8"/>
        <v>30000</v>
      </c>
    </row>
    <row r="21" spans="1:13" ht="21.75" customHeight="1" x14ac:dyDescent="0.3">
      <c r="A21" s="10">
        <v>8</v>
      </c>
      <c r="B21" s="13">
        <f t="shared" si="9"/>
        <v>90000</v>
      </c>
      <c r="C21" s="13">
        <f t="shared" si="2"/>
        <v>30000</v>
      </c>
      <c r="D21" s="13">
        <f t="shared" si="3"/>
        <v>2385</v>
      </c>
      <c r="E21" s="13">
        <f t="shared" si="4"/>
        <v>0</v>
      </c>
      <c r="F21" s="13">
        <f t="shared" si="5"/>
        <v>2385</v>
      </c>
      <c r="G21" s="13">
        <f t="shared" si="6"/>
        <v>0.81120080011162232</v>
      </c>
      <c r="H21" s="13">
        <f t="shared" si="7"/>
        <v>1934.7139082662193</v>
      </c>
      <c r="J21" s="10">
        <v>8</v>
      </c>
      <c r="K21" s="12">
        <f t="shared" si="0"/>
        <v>30000</v>
      </c>
      <c r="L21" s="12">
        <f t="shared" si="1"/>
        <v>0</v>
      </c>
      <c r="M21" s="12">
        <f t="shared" si="8"/>
        <v>30000</v>
      </c>
    </row>
    <row r="22" spans="1:13" ht="21.75" customHeight="1" x14ac:dyDescent="0.3">
      <c r="A22" s="10">
        <v>9</v>
      </c>
      <c r="B22" s="13">
        <f t="shared" si="9"/>
        <v>60000</v>
      </c>
      <c r="C22" s="13">
        <f t="shared" si="2"/>
        <v>30000</v>
      </c>
      <c r="D22" s="13">
        <f t="shared" si="3"/>
        <v>1590</v>
      </c>
      <c r="E22" s="13">
        <f t="shared" si="4"/>
        <v>0</v>
      </c>
      <c r="F22" s="13">
        <f t="shared" si="5"/>
        <v>1590</v>
      </c>
      <c r="G22" s="13">
        <f t="shared" si="6"/>
        <v>0.79025893824804905</v>
      </c>
      <c r="H22" s="13">
        <f t="shared" si="7"/>
        <v>1256.511711814398</v>
      </c>
      <c r="J22" s="10">
        <v>9</v>
      </c>
      <c r="K22" s="12">
        <f t="shared" si="0"/>
        <v>30000</v>
      </c>
      <c r="L22" s="12">
        <f t="shared" si="1"/>
        <v>0</v>
      </c>
      <c r="M22" s="12">
        <f t="shared" si="8"/>
        <v>30000</v>
      </c>
    </row>
    <row r="23" spans="1:13" ht="21.75" customHeight="1" x14ac:dyDescent="0.3">
      <c r="A23" s="10">
        <v>10</v>
      </c>
      <c r="B23" s="13">
        <f t="shared" si="9"/>
        <v>30000</v>
      </c>
      <c r="C23" s="13">
        <f t="shared" si="2"/>
        <v>30000</v>
      </c>
      <c r="D23" s="13">
        <f t="shared" si="3"/>
        <v>795</v>
      </c>
      <c r="E23" s="13">
        <f t="shared" si="4"/>
        <v>0</v>
      </c>
      <c r="F23" s="13">
        <f t="shared" si="5"/>
        <v>795</v>
      </c>
      <c r="G23" s="13">
        <f t="shared" si="6"/>
        <v>0.76985770896059336</v>
      </c>
      <c r="H23" s="13">
        <f t="shared" si="7"/>
        <v>612.03687862367167</v>
      </c>
      <c r="J23" s="10">
        <v>10</v>
      </c>
      <c r="K23" s="12">
        <f t="shared" si="0"/>
        <v>30000</v>
      </c>
      <c r="L23" s="12">
        <f t="shared" si="1"/>
        <v>0</v>
      </c>
      <c r="M23" s="12">
        <f t="shared" si="8"/>
        <v>30000</v>
      </c>
    </row>
    <row r="24" spans="1:13" ht="21.75" customHeight="1" x14ac:dyDescent="0.3">
      <c r="A24" s="34" t="s">
        <v>29</v>
      </c>
      <c r="B24" s="34"/>
      <c r="C24" s="34"/>
      <c r="D24" s="34"/>
      <c r="E24" s="34"/>
      <c r="F24" s="34"/>
      <c r="G24" s="34"/>
      <c r="H24" s="14">
        <f>SUM(H14:H23)</f>
        <v>39461.557313878962</v>
      </c>
    </row>
    <row r="25" spans="1:13" ht="21.75" customHeight="1" x14ac:dyDescent="0.3">
      <c r="B25" s="6"/>
      <c r="C25" s="6"/>
      <c r="H25" s="7"/>
    </row>
    <row r="26" spans="1:13" ht="21.75" customHeight="1" x14ac:dyDescent="0.3">
      <c r="B26" s="6"/>
      <c r="C26" s="6"/>
    </row>
    <row r="27" spans="1:13" ht="21.75" customHeight="1" x14ac:dyDescent="0.3">
      <c r="A27" s="2"/>
      <c r="B27" s="6"/>
      <c r="C27" s="6"/>
    </row>
    <row r="28" spans="1:13" ht="21.75" customHeight="1" x14ac:dyDescent="0.3">
      <c r="B28" s="6"/>
      <c r="C28" s="6"/>
    </row>
    <row r="29" spans="1:13" ht="37.5" customHeight="1" x14ac:dyDescent="0.3"/>
  </sheetData>
  <sheetProtection algorithmName="SHA-512" hashValue="4slvQ7HNaqaMgHT8ITIzY2qkA/AOKa7ENNOdWGh2lGQ36IWCh4F7ydvaz6jWtCHc/m3jrAP6EY9ca61nwah+3Q==" saltValue="OZ0IDg2ClU4Gd8QVHaTILQ==" spinCount="100000" sheet="1" objects="1" scenarios="1"/>
  <mergeCells count="2">
    <mergeCell ref="A24:G24"/>
    <mergeCell ref="A12:H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</sheetPr>
  <dimension ref="A2:M35"/>
  <sheetViews>
    <sheetView showGridLines="0" workbookViewId="0">
      <selection activeCell="F5" sqref="F5"/>
    </sheetView>
  </sheetViews>
  <sheetFormatPr defaultColWidth="9.140625" defaultRowHeight="18.75" x14ac:dyDescent="0.3"/>
  <cols>
    <col min="1" max="1" width="14.42578125" style="1" customWidth="1"/>
    <col min="2" max="2" width="32.85546875" style="1" customWidth="1"/>
    <col min="3" max="3" width="23" style="1" customWidth="1"/>
    <col min="4" max="4" width="21.5703125" style="1" customWidth="1"/>
    <col min="5" max="5" width="22" style="1" customWidth="1"/>
    <col min="6" max="6" width="18" style="1" customWidth="1"/>
    <col min="7" max="7" width="15.28515625" style="1" customWidth="1"/>
    <col min="8" max="8" width="21.7109375" style="1" customWidth="1"/>
    <col min="9" max="9" width="9.140625" style="1"/>
    <col min="10" max="10" width="17" style="1" customWidth="1"/>
    <col min="11" max="12" width="25.28515625" style="1" customWidth="1"/>
    <col min="13" max="13" width="28.140625" style="1" customWidth="1"/>
    <col min="14" max="16384" width="9.140625" style="1"/>
  </cols>
  <sheetData>
    <row r="2" spans="1:13" x14ac:dyDescent="0.3">
      <c r="B2" s="2" t="s">
        <v>17</v>
      </c>
      <c r="H2" s="2" t="s">
        <v>21</v>
      </c>
    </row>
    <row r="4" spans="1:13" ht="27.75" customHeight="1" x14ac:dyDescent="0.3">
      <c r="B4" s="26" t="s">
        <v>0</v>
      </c>
      <c r="C4" s="28">
        <v>300000</v>
      </c>
      <c r="D4" s="32"/>
      <c r="E4" s="32"/>
      <c r="H4" s="26" t="s">
        <v>31</v>
      </c>
      <c r="I4" s="26"/>
      <c r="J4" s="26"/>
      <c r="K4" s="26"/>
      <c r="L4" s="27">
        <v>0</v>
      </c>
    </row>
    <row r="5" spans="1:13" ht="27.75" customHeight="1" x14ac:dyDescent="0.3">
      <c r="B5" s="26" t="s">
        <v>1</v>
      </c>
      <c r="C5" s="29">
        <v>0</v>
      </c>
      <c r="D5" s="32">
        <f>+C5/4</f>
        <v>0</v>
      </c>
      <c r="E5" s="32"/>
      <c r="H5" s="26" t="s">
        <v>19</v>
      </c>
      <c r="I5" s="26"/>
      <c r="J5" s="26"/>
      <c r="K5" s="26"/>
      <c r="L5" s="27">
        <v>4.2699999999999996</v>
      </c>
    </row>
    <row r="6" spans="1:13" ht="27.75" customHeight="1" x14ac:dyDescent="0.3">
      <c r="B6" s="10" t="s">
        <v>5</v>
      </c>
      <c r="C6" s="11">
        <v>5.2999999999999999E-2</v>
      </c>
      <c r="D6" s="33">
        <f>+C6/4</f>
        <v>1.325E-2</v>
      </c>
      <c r="E6" s="32"/>
      <c r="H6" s="19" t="s">
        <v>20</v>
      </c>
      <c r="I6" s="20"/>
      <c r="J6" s="20"/>
      <c r="K6" s="21"/>
      <c r="L6" s="18">
        <f>+H34/L5</f>
        <v>8892.8259912967478</v>
      </c>
    </row>
    <row r="7" spans="1:13" ht="27.75" customHeight="1" x14ac:dyDescent="0.3">
      <c r="B7" s="10" t="s">
        <v>6</v>
      </c>
      <c r="C7" s="11">
        <v>5.2999999999999999E-2</v>
      </c>
      <c r="D7" s="33">
        <f>+C7/4</f>
        <v>1.325E-2</v>
      </c>
      <c r="E7" s="32"/>
      <c r="H7" s="19" t="s">
        <v>22</v>
      </c>
      <c r="I7" s="20"/>
      <c r="J7" s="20"/>
      <c r="K7" s="21"/>
      <c r="L7" s="22" t="b">
        <f>IF(20000-(L4+L6)&gt;=0,TRUE,FALSE)</f>
        <v>1</v>
      </c>
    </row>
    <row r="8" spans="1:13" ht="27.75" customHeight="1" x14ac:dyDescent="0.3">
      <c r="B8" s="26" t="s">
        <v>2</v>
      </c>
      <c r="C8" s="30">
        <v>20</v>
      </c>
      <c r="D8" s="32"/>
      <c r="E8" s="32"/>
    </row>
    <row r="9" spans="1:13" ht="27.75" customHeight="1" x14ac:dyDescent="0.3">
      <c r="B9" s="10" t="s">
        <v>11</v>
      </c>
      <c r="C9" s="12">
        <f>+C4/C8</f>
        <v>15000</v>
      </c>
    </row>
    <row r="10" spans="1:13" x14ac:dyDescent="0.3">
      <c r="C10" s="5"/>
    </row>
    <row r="11" spans="1:13" x14ac:dyDescent="0.3">
      <c r="J11" s="2"/>
      <c r="K11" s="6"/>
      <c r="L11" s="6"/>
    </row>
    <row r="12" spans="1:13" ht="45" customHeight="1" x14ac:dyDescent="0.3">
      <c r="A12" s="35" t="s">
        <v>18</v>
      </c>
      <c r="B12" s="35"/>
      <c r="C12" s="35"/>
      <c r="D12" s="35"/>
      <c r="E12" s="35"/>
      <c r="F12" s="35"/>
      <c r="G12" s="35"/>
      <c r="H12" s="35"/>
      <c r="J12" s="2" t="s">
        <v>13</v>
      </c>
      <c r="K12" s="6"/>
      <c r="L12" s="6"/>
    </row>
    <row r="13" spans="1:13" s="2" customFormat="1" ht="41.25" customHeight="1" x14ac:dyDescent="0.3">
      <c r="A13" s="15" t="s">
        <v>3</v>
      </c>
      <c r="B13" s="16" t="s">
        <v>4</v>
      </c>
      <c r="C13" s="16" t="s">
        <v>12</v>
      </c>
      <c r="D13" s="16" t="s">
        <v>7</v>
      </c>
      <c r="E13" s="16" t="s">
        <v>1</v>
      </c>
      <c r="F13" s="16" t="s">
        <v>8</v>
      </c>
      <c r="G13" s="16" t="s">
        <v>9</v>
      </c>
      <c r="H13" s="16" t="s">
        <v>10</v>
      </c>
      <c r="J13" s="15" t="s">
        <v>3</v>
      </c>
      <c r="K13" s="16" t="s">
        <v>12</v>
      </c>
      <c r="L13" s="16" t="s">
        <v>1</v>
      </c>
      <c r="M13" s="17" t="s">
        <v>14</v>
      </c>
    </row>
    <row r="14" spans="1:13" x14ac:dyDescent="0.3">
      <c r="A14" s="10">
        <v>1</v>
      </c>
      <c r="B14" s="12">
        <f>+C4</f>
        <v>300000</v>
      </c>
      <c r="C14" s="12">
        <f>IF(A14&lt;=$C$8,$C$9,0)</f>
        <v>15000</v>
      </c>
      <c r="D14" s="12">
        <f>+B14*$D$6</f>
        <v>3975</v>
      </c>
      <c r="E14" s="12">
        <f>+B14*$D$5</f>
        <v>0</v>
      </c>
      <c r="F14" s="12">
        <f>+D14-E14</f>
        <v>3975</v>
      </c>
      <c r="G14" s="13">
        <f>1/(1+$D$7)^A14</f>
        <v>0.98692326671601283</v>
      </c>
      <c r="H14" s="12">
        <f>+G14*F14</f>
        <v>3923.0199851961511</v>
      </c>
      <c r="I14" s="6"/>
      <c r="J14" s="10">
        <v>1</v>
      </c>
      <c r="K14" s="12">
        <f t="shared" ref="K14:K33" si="0">+C14</f>
        <v>15000</v>
      </c>
      <c r="L14" s="12">
        <f t="shared" ref="L14:L33" si="1">+E14</f>
        <v>0</v>
      </c>
      <c r="M14" s="12">
        <f>+K14+L14</f>
        <v>15000</v>
      </c>
    </row>
    <row r="15" spans="1:13" x14ac:dyDescent="0.3">
      <c r="A15" s="10">
        <v>2</v>
      </c>
      <c r="B15" s="12">
        <f>+B14-C14</f>
        <v>285000</v>
      </c>
      <c r="C15" s="12">
        <f t="shared" ref="C15:C23" si="2">IF(A15&lt;=$C$8,$C$9,0)</f>
        <v>15000</v>
      </c>
      <c r="D15" s="12">
        <f t="shared" ref="D15:D23" si="3">+B15*$D$6</f>
        <v>3776.25</v>
      </c>
      <c r="E15" s="12">
        <f t="shared" ref="E15:E33" si="4">+B15*$D$5</f>
        <v>0</v>
      </c>
      <c r="F15" s="12">
        <f t="shared" ref="F15:F23" si="5">+D15-E15</f>
        <v>3776.25</v>
      </c>
      <c r="G15" s="13">
        <f t="shared" ref="G15:G23" si="6">1/(1+$D$7)^A15</f>
        <v>0.97401753438540628</v>
      </c>
      <c r="H15" s="12">
        <f t="shared" ref="H15:H23" si="7">+G15*F15</f>
        <v>3678.1337142228904</v>
      </c>
      <c r="I15" s="6"/>
      <c r="J15" s="10">
        <v>2</v>
      </c>
      <c r="K15" s="12">
        <f t="shared" si="0"/>
        <v>15000</v>
      </c>
      <c r="L15" s="12">
        <f t="shared" si="1"/>
        <v>0</v>
      </c>
      <c r="M15" s="12">
        <f t="shared" ref="M15:M33" si="8">+K15+L15</f>
        <v>15000</v>
      </c>
    </row>
    <row r="16" spans="1:13" x14ac:dyDescent="0.3">
      <c r="A16" s="10">
        <v>3</v>
      </c>
      <c r="B16" s="12">
        <f t="shared" ref="B16:B23" si="9">+B15-C15</f>
        <v>270000</v>
      </c>
      <c r="C16" s="12">
        <f t="shared" si="2"/>
        <v>15000</v>
      </c>
      <c r="D16" s="12">
        <f t="shared" si="3"/>
        <v>3577.5</v>
      </c>
      <c r="E16" s="12">
        <f t="shared" si="4"/>
        <v>0</v>
      </c>
      <c r="F16" s="12">
        <f t="shared" si="5"/>
        <v>3577.5</v>
      </c>
      <c r="G16" s="13">
        <f t="shared" si="6"/>
        <v>0.96128056687432162</v>
      </c>
      <c r="H16" s="12">
        <f t="shared" si="7"/>
        <v>3438.9812279928856</v>
      </c>
      <c r="I16" s="6"/>
      <c r="J16" s="10">
        <v>3</v>
      </c>
      <c r="K16" s="12">
        <f t="shared" si="0"/>
        <v>15000</v>
      </c>
      <c r="L16" s="12">
        <f t="shared" si="1"/>
        <v>0</v>
      </c>
      <c r="M16" s="12">
        <f t="shared" si="8"/>
        <v>15000</v>
      </c>
    </row>
    <row r="17" spans="1:13" x14ac:dyDescent="0.3">
      <c r="A17" s="10">
        <v>4</v>
      </c>
      <c r="B17" s="12">
        <f t="shared" si="9"/>
        <v>255000</v>
      </c>
      <c r="C17" s="12">
        <f t="shared" si="2"/>
        <v>15000</v>
      </c>
      <c r="D17" s="12">
        <f t="shared" si="3"/>
        <v>3378.75</v>
      </c>
      <c r="E17" s="12">
        <f t="shared" si="4"/>
        <v>0</v>
      </c>
      <c r="F17" s="12">
        <f t="shared" si="5"/>
        <v>3378.75</v>
      </c>
      <c r="G17" s="13">
        <f t="shared" si="6"/>
        <v>0.94871015729022623</v>
      </c>
      <c r="H17" s="12">
        <f t="shared" si="7"/>
        <v>3205.4544439443521</v>
      </c>
      <c r="I17" s="6"/>
      <c r="J17" s="10">
        <v>4</v>
      </c>
      <c r="K17" s="12">
        <f t="shared" si="0"/>
        <v>15000</v>
      </c>
      <c r="L17" s="12">
        <f t="shared" si="1"/>
        <v>0</v>
      </c>
      <c r="M17" s="12">
        <f t="shared" si="8"/>
        <v>15000</v>
      </c>
    </row>
    <row r="18" spans="1:13" x14ac:dyDescent="0.3">
      <c r="A18" s="10">
        <v>5</v>
      </c>
      <c r="B18" s="12">
        <f t="shared" si="9"/>
        <v>240000</v>
      </c>
      <c r="C18" s="12">
        <f t="shared" si="2"/>
        <v>15000</v>
      </c>
      <c r="D18" s="12">
        <f t="shared" si="3"/>
        <v>3180</v>
      </c>
      <c r="E18" s="12">
        <f t="shared" si="4"/>
        <v>0</v>
      </c>
      <c r="F18" s="12">
        <f t="shared" si="5"/>
        <v>3180</v>
      </c>
      <c r="G18" s="13">
        <f t="shared" si="6"/>
        <v>0.9363041275995323</v>
      </c>
      <c r="H18" s="12">
        <f t="shared" si="7"/>
        <v>2977.4471257665127</v>
      </c>
      <c r="I18" s="6"/>
      <c r="J18" s="10">
        <v>5</v>
      </c>
      <c r="K18" s="12">
        <f t="shared" si="0"/>
        <v>15000</v>
      </c>
      <c r="L18" s="12">
        <f t="shared" si="1"/>
        <v>0</v>
      </c>
      <c r="M18" s="12">
        <f t="shared" si="8"/>
        <v>15000</v>
      </c>
    </row>
    <row r="19" spans="1:13" x14ac:dyDescent="0.3">
      <c r="A19" s="10">
        <v>6</v>
      </c>
      <c r="B19" s="12">
        <f t="shared" si="9"/>
        <v>225000</v>
      </c>
      <c r="C19" s="12">
        <f t="shared" si="2"/>
        <v>15000</v>
      </c>
      <c r="D19" s="12">
        <f t="shared" si="3"/>
        <v>2981.25</v>
      </c>
      <c r="E19" s="12">
        <f t="shared" si="4"/>
        <v>0</v>
      </c>
      <c r="F19" s="12">
        <f t="shared" si="5"/>
        <v>2981.25</v>
      </c>
      <c r="G19" s="13">
        <f t="shared" si="6"/>
        <v>0.92406032825021711</v>
      </c>
      <c r="H19" s="12">
        <f t="shared" si="7"/>
        <v>2754.8548535959599</v>
      </c>
      <c r="J19" s="10">
        <v>6</v>
      </c>
      <c r="K19" s="12">
        <f t="shared" si="0"/>
        <v>15000</v>
      </c>
      <c r="L19" s="12">
        <f t="shared" si="1"/>
        <v>0</v>
      </c>
      <c r="M19" s="12">
        <f t="shared" si="8"/>
        <v>15000</v>
      </c>
    </row>
    <row r="20" spans="1:13" x14ac:dyDescent="0.3">
      <c r="A20" s="10">
        <v>7</v>
      </c>
      <c r="B20" s="12">
        <f t="shared" si="9"/>
        <v>210000</v>
      </c>
      <c r="C20" s="12">
        <f t="shared" si="2"/>
        <v>15000</v>
      </c>
      <c r="D20" s="12">
        <f t="shared" si="3"/>
        <v>2782.5</v>
      </c>
      <c r="E20" s="12">
        <f t="shared" si="4"/>
        <v>0</v>
      </c>
      <c r="F20" s="12">
        <f t="shared" si="5"/>
        <v>2782.5</v>
      </c>
      <c r="G20" s="13">
        <f t="shared" si="6"/>
        <v>0.91197663779937543</v>
      </c>
      <c r="H20" s="12">
        <f t="shared" si="7"/>
        <v>2537.5749946767623</v>
      </c>
      <c r="J20" s="10">
        <v>7</v>
      </c>
      <c r="K20" s="12">
        <f t="shared" si="0"/>
        <v>15000</v>
      </c>
      <c r="L20" s="12">
        <f t="shared" si="1"/>
        <v>0</v>
      </c>
      <c r="M20" s="12">
        <f t="shared" si="8"/>
        <v>15000</v>
      </c>
    </row>
    <row r="21" spans="1:13" x14ac:dyDescent="0.3">
      <c r="A21" s="10">
        <v>8</v>
      </c>
      <c r="B21" s="12">
        <f t="shared" si="9"/>
        <v>195000</v>
      </c>
      <c r="C21" s="12">
        <f t="shared" si="2"/>
        <v>15000</v>
      </c>
      <c r="D21" s="12">
        <f t="shared" si="3"/>
        <v>2583.75</v>
      </c>
      <c r="E21" s="12">
        <f t="shared" si="4"/>
        <v>0</v>
      </c>
      <c r="F21" s="12">
        <f t="shared" si="5"/>
        <v>2583.75</v>
      </c>
      <c r="G21" s="13">
        <f t="shared" si="6"/>
        <v>0.90005096254564565</v>
      </c>
      <c r="H21" s="12">
        <f t="shared" si="7"/>
        <v>2325.5066744773121</v>
      </c>
      <c r="J21" s="10">
        <v>8</v>
      </c>
      <c r="K21" s="12">
        <f t="shared" si="0"/>
        <v>15000</v>
      </c>
      <c r="L21" s="12">
        <f t="shared" si="1"/>
        <v>0</v>
      </c>
      <c r="M21" s="12">
        <f t="shared" si="8"/>
        <v>15000</v>
      </c>
    </row>
    <row r="22" spans="1:13" x14ac:dyDescent="0.3">
      <c r="A22" s="10">
        <v>9</v>
      </c>
      <c r="B22" s="12">
        <f t="shared" si="9"/>
        <v>180000</v>
      </c>
      <c r="C22" s="12">
        <f t="shared" si="2"/>
        <v>15000</v>
      </c>
      <c r="D22" s="12">
        <f t="shared" si="3"/>
        <v>2385</v>
      </c>
      <c r="E22" s="12">
        <f t="shared" si="4"/>
        <v>0</v>
      </c>
      <c r="F22" s="12">
        <f t="shared" si="5"/>
        <v>2385</v>
      </c>
      <c r="G22" s="13">
        <f t="shared" si="6"/>
        <v>0.88828123616644039</v>
      </c>
      <c r="H22" s="12">
        <f t="shared" si="7"/>
        <v>2118.5507482569601</v>
      </c>
      <c r="J22" s="10">
        <v>9</v>
      </c>
      <c r="K22" s="12">
        <f t="shared" si="0"/>
        <v>15000</v>
      </c>
      <c r="L22" s="12">
        <f t="shared" si="1"/>
        <v>0</v>
      </c>
      <c r="M22" s="12">
        <f t="shared" si="8"/>
        <v>15000</v>
      </c>
    </row>
    <row r="23" spans="1:13" x14ac:dyDescent="0.3">
      <c r="A23" s="10">
        <v>10</v>
      </c>
      <c r="B23" s="12">
        <f t="shared" si="9"/>
        <v>165000</v>
      </c>
      <c r="C23" s="12">
        <f t="shared" si="2"/>
        <v>15000</v>
      </c>
      <c r="D23" s="12">
        <f t="shared" si="3"/>
        <v>2186.25</v>
      </c>
      <c r="E23" s="12">
        <f t="shared" si="4"/>
        <v>0</v>
      </c>
      <c r="F23" s="12">
        <f t="shared" si="5"/>
        <v>2186.25</v>
      </c>
      <c r="G23" s="13">
        <f t="shared" si="6"/>
        <v>0.87666541935992148</v>
      </c>
      <c r="H23" s="12">
        <f t="shared" si="7"/>
        <v>1916.6097730756283</v>
      </c>
      <c r="J23" s="10">
        <v>10</v>
      </c>
      <c r="K23" s="12">
        <f t="shared" si="0"/>
        <v>15000</v>
      </c>
      <c r="L23" s="12">
        <f t="shared" si="1"/>
        <v>0</v>
      </c>
      <c r="M23" s="12">
        <f t="shared" si="8"/>
        <v>15000</v>
      </c>
    </row>
    <row r="24" spans="1:13" x14ac:dyDescent="0.3">
      <c r="A24" s="10">
        <v>11</v>
      </c>
      <c r="B24" s="12">
        <f t="shared" ref="B24:B33" si="10">+B23-C23</f>
        <v>150000</v>
      </c>
      <c r="C24" s="12">
        <f t="shared" ref="C24:C33" si="11">IF(A24&lt;=$C$8,$C$9,0)</f>
        <v>15000</v>
      </c>
      <c r="D24" s="12">
        <f t="shared" ref="D24:D33" si="12">+B24*$D$6</f>
        <v>1987.5</v>
      </c>
      <c r="E24" s="12">
        <f t="shared" si="4"/>
        <v>0</v>
      </c>
      <c r="F24" s="12">
        <f t="shared" ref="F24:F33" si="13">+D24-E24</f>
        <v>1987.5</v>
      </c>
      <c r="G24" s="13">
        <f t="shared" ref="G24:G33" si="14">1/(1+$D$7)^A24</f>
        <v>0.86520149949165714</v>
      </c>
      <c r="H24" s="12">
        <f t="shared" ref="H24:H33" si="15">+G24*F24</f>
        <v>1719.5879802396685</v>
      </c>
      <c r="J24" s="10">
        <v>11</v>
      </c>
      <c r="K24" s="12">
        <f t="shared" si="0"/>
        <v>15000</v>
      </c>
      <c r="L24" s="12">
        <f t="shared" si="1"/>
        <v>0</v>
      </c>
      <c r="M24" s="12">
        <f t="shared" si="8"/>
        <v>15000</v>
      </c>
    </row>
    <row r="25" spans="1:13" x14ac:dyDescent="0.3">
      <c r="A25" s="10">
        <v>12</v>
      </c>
      <c r="B25" s="12">
        <f t="shared" si="10"/>
        <v>135000</v>
      </c>
      <c r="C25" s="12">
        <f t="shared" si="11"/>
        <v>15000</v>
      </c>
      <c r="D25" s="12">
        <f t="shared" si="12"/>
        <v>1788.75</v>
      </c>
      <c r="E25" s="12">
        <f t="shared" si="4"/>
        <v>0</v>
      </c>
      <c r="F25" s="12">
        <f t="shared" si="13"/>
        <v>1788.75</v>
      </c>
      <c r="G25" s="13">
        <f t="shared" si="14"/>
        <v>0.85388749024589905</v>
      </c>
      <c r="H25" s="12">
        <f t="shared" si="15"/>
        <v>1527.3912481773518</v>
      </c>
      <c r="J25" s="10">
        <v>12</v>
      </c>
      <c r="K25" s="12">
        <f t="shared" si="0"/>
        <v>15000</v>
      </c>
      <c r="L25" s="12">
        <f t="shared" si="1"/>
        <v>0</v>
      </c>
      <c r="M25" s="12">
        <f t="shared" si="8"/>
        <v>15000</v>
      </c>
    </row>
    <row r="26" spans="1:13" x14ac:dyDescent="0.3">
      <c r="A26" s="10">
        <v>13</v>
      </c>
      <c r="B26" s="12">
        <f t="shared" si="10"/>
        <v>120000</v>
      </c>
      <c r="C26" s="12">
        <f t="shared" si="11"/>
        <v>15000</v>
      </c>
      <c r="D26" s="12">
        <f t="shared" si="12"/>
        <v>1590</v>
      </c>
      <c r="E26" s="12">
        <f t="shared" si="4"/>
        <v>0</v>
      </c>
      <c r="F26" s="12">
        <f t="shared" si="13"/>
        <v>1590</v>
      </c>
      <c r="G26" s="13">
        <f t="shared" si="14"/>
        <v>0.84272143128142019</v>
      </c>
      <c r="H26" s="12">
        <f t="shared" si="15"/>
        <v>1339.9270757374582</v>
      </c>
      <c r="J26" s="10">
        <v>13</v>
      </c>
      <c r="K26" s="12">
        <f t="shared" si="0"/>
        <v>15000</v>
      </c>
      <c r="L26" s="12">
        <f t="shared" si="1"/>
        <v>0</v>
      </c>
      <c r="M26" s="12">
        <f t="shared" si="8"/>
        <v>15000</v>
      </c>
    </row>
    <row r="27" spans="1:13" x14ac:dyDescent="0.3">
      <c r="A27" s="10">
        <v>14</v>
      </c>
      <c r="B27" s="12">
        <f t="shared" si="10"/>
        <v>105000</v>
      </c>
      <c r="C27" s="12">
        <f t="shared" si="11"/>
        <v>15000</v>
      </c>
      <c r="D27" s="12">
        <f t="shared" si="12"/>
        <v>1391.25</v>
      </c>
      <c r="E27" s="12">
        <f t="shared" si="4"/>
        <v>0</v>
      </c>
      <c r="F27" s="12">
        <f t="shared" si="13"/>
        <v>1391.25</v>
      </c>
      <c r="G27" s="13">
        <f t="shared" si="14"/>
        <v>0.83170138789185322</v>
      </c>
      <c r="H27" s="12">
        <f t="shared" si="15"/>
        <v>1157.1045559045408</v>
      </c>
      <c r="J27" s="10">
        <v>14</v>
      </c>
      <c r="K27" s="12">
        <f t="shared" si="0"/>
        <v>15000</v>
      </c>
      <c r="L27" s="12">
        <f t="shared" si="1"/>
        <v>0</v>
      </c>
      <c r="M27" s="12">
        <f t="shared" si="8"/>
        <v>15000</v>
      </c>
    </row>
    <row r="28" spans="1:13" x14ac:dyDescent="0.3">
      <c r="A28" s="10">
        <v>15</v>
      </c>
      <c r="B28" s="12">
        <f t="shared" si="10"/>
        <v>90000</v>
      </c>
      <c r="C28" s="12">
        <f t="shared" si="11"/>
        <v>15000</v>
      </c>
      <c r="D28" s="12">
        <f t="shared" si="12"/>
        <v>1192.5</v>
      </c>
      <c r="E28" s="12">
        <f t="shared" si="4"/>
        <v>0</v>
      </c>
      <c r="F28" s="12">
        <f t="shared" si="13"/>
        <v>1192.5</v>
      </c>
      <c r="G28" s="13">
        <f t="shared" si="14"/>
        <v>0.82082545067046953</v>
      </c>
      <c r="H28" s="12">
        <f t="shared" si="15"/>
        <v>978.83434992453488</v>
      </c>
      <c r="J28" s="10">
        <v>15</v>
      </c>
      <c r="K28" s="12">
        <f t="shared" si="0"/>
        <v>15000</v>
      </c>
      <c r="L28" s="12">
        <f t="shared" si="1"/>
        <v>0</v>
      </c>
      <c r="M28" s="12">
        <f t="shared" si="8"/>
        <v>15000</v>
      </c>
    </row>
    <row r="29" spans="1:13" x14ac:dyDescent="0.3">
      <c r="A29" s="10">
        <v>16</v>
      </c>
      <c r="B29" s="12">
        <f t="shared" si="10"/>
        <v>75000</v>
      </c>
      <c r="C29" s="12">
        <f t="shared" si="11"/>
        <v>15000</v>
      </c>
      <c r="D29" s="12">
        <f t="shared" si="12"/>
        <v>993.75</v>
      </c>
      <c r="E29" s="12">
        <f t="shared" si="4"/>
        <v>0</v>
      </c>
      <c r="F29" s="12">
        <f t="shared" si="13"/>
        <v>993.75</v>
      </c>
      <c r="G29" s="13">
        <f t="shared" si="14"/>
        <v>0.8100917351793433</v>
      </c>
      <c r="H29" s="12">
        <f t="shared" si="15"/>
        <v>805.02866183447236</v>
      </c>
      <c r="J29" s="10">
        <v>16</v>
      </c>
      <c r="K29" s="12">
        <f t="shared" si="0"/>
        <v>15000</v>
      </c>
      <c r="L29" s="12">
        <f t="shared" si="1"/>
        <v>0</v>
      </c>
      <c r="M29" s="12">
        <f t="shared" si="8"/>
        <v>15000</v>
      </c>
    </row>
    <row r="30" spans="1:13" x14ac:dyDescent="0.3">
      <c r="A30" s="10">
        <v>17</v>
      </c>
      <c r="B30" s="12">
        <f t="shared" si="10"/>
        <v>60000</v>
      </c>
      <c r="C30" s="12">
        <f t="shared" si="11"/>
        <v>15000</v>
      </c>
      <c r="D30" s="12">
        <f t="shared" si="12"/>
        <v>795</v>
      </c>
      <c r="E30" s="12">
        <f t="shared" si="4"/>
        <v>0</v>
      </c>
      <c r="F30" s="12">
        <f t="shared" si="13"/>
        <v>795</v>
      </c>
      <c r="G30" s="13">
        <f t="shared" si="14"/>
        <v>0.7994983816228407</v>
      </c>
      <c r="H30" s="12">
        <f t="shared" si="15"/>
        <v>635.60121339015836</v>
      </c>
      <c r="J30" s="10">
        <v>17</v>
      </c>
      <c r="K30" s="12">
        <f t="shared" si="0"/>
        <v>15000</v>
      </c>
      <c r="L30" s="12">
        <f t="shared" si="1"/>
        <v>0</v>
      </c>
      <c r="M30" s="12">
        <f t="shared" si="8"/>
        <v>15000</v>
      </c>
    </row>
    <row r="31" spans="1:13" x14ac:dyDescent="0.3">
      <c r="A31" s="10">
        <v>18</v>
      </c>
      <c r="B31" s="12">
        <f t="shared" si="10"/>
        <v>45000</v>
      </c>
      <c r="C31" s="12">
        <f t="shared" si="11"/>
        <v>15000</v>
      </c>
      <c r="D31" s="12">
        <f t="shared" si="12"/>
        <v>596.25</v>
      </c>
      <c r="E31" s="12">
        <f t="shared" si="4"/>
        <v>0</v>
      </c>
      <c r="F31" s="12">
        <f t="shared" si="13"/>
        <v>596.25</v>
      </c>
      <c r="G31" s="13">
        <f t="shared" si="14"/>
        <v>0.78904355452537944</v>
      </c>
      <c r="H31" s="12">
        <f t="shared" si="15"/>
        <v>470.46721938575752</v>
      </c>
      <c r="J31" s="10">
        <v>18</v>
      </c>
      <c r="K31" s="12">
        <f t="shared" si="0"/>
        <v>15000</v>
      </c>
      <c r="L31" s="12">
        <f t="shared" si="1"/>
        <v>0</v>
      </c>
      <c r="M31" s="12">
        <f t="shared" si="8"/>
        <v>15000</v>
      </c>
    </row>
    <row r="32" spans="1:13" x14ac:dyDescent="0.3">
      <c r="A32" s="10">
        <v>19</v>
      </c>
      <c r="B32" s="12">
        <f t="shared" si="10"/>
        <v>30000</v>
      </c>
      <c r="C32" s="12">
        <f t="shared" si="11"/>
        <v>15000</v>
      </c>
      <c r="D32" s="12">
        <f t="shared" si="12"/>
        <v>397.5</v>
      </c>
      <c r="E32" s="12">
        <f t="shared" si="4"/>
        <v>0</v>
      </c>
      <c r="F32" s="12">
        <f t="shared" si="13"/>
        <v>397.5</v>
      </c>
      <c r="G32" s="13">
        <f t="shared" si="14"/>
        <v>0.77872544241340202</v>
      </c>
      <c r="H32" s="12">
        <f t="shared" si="15"/>
        <v>309.54336335932732</v>
      </c>
      <c r="J32" s="10">
        <v>19</v>
      </c>
      <c r="K32" s="12">
        <f t="shared" si="0"/>
        <v>15000</v>
      </c>
      <c r="L32" s="12">
        <f t="shared" si="1"/>
        <v>0</v>
      </c>
      <c r="M32" s="12">
        <f t="shared" si="8"/>
        <v>15000</v>
      </c>
    </row>
    <row r="33" spans="1:13" x14ac:dyDescent="0.3">
      <c r="A33" s="10">
        <v>20</v>
      </c>
      <c r="B33" s="12">
        <f t="shared" si="10"/>
        <v>15000</v>
      </c>
      <c r="C33" s="12">
        <f t="shared" si="11"/>
        <v>15000</v>
      </c>
      <c r="D33" s="12">
        <f t="shared" si="12"/>
        <v>198.75</v>
      </c>
      <c r="E33" s="12">
        <f t="shared" si="4"/>
        <v>0</v>
      </c>
      <c r="F33" s="12">
        <f t="shared" si="13"/>
        <v>198.75</v>
      </c>
      <c r="G33" s="13">
        <f t="shared" si="14"/>
        <v>0.76854225750150695</v>
      </c>
      <c r="H33" s="12">
        <f t="shared" si="15"/>
        <v>152.74777367842449</v>
      </c>
      <c r="J33" s="10">
        <v>20</v>
      </c>
      <c r="K33" s="12">
        <f t="shared" si="0"/>
        <v>15000</v>
      </c>
      <c r="L33" s="12">
        <f t="shared" si="1"/>
        <v>0</v>
      </c>
      <c r="M33" s="12">
        <f t="shared" si="8"/>
        <v>15000</v>
      </c>
    </row>
    <row r="34" spans="1:13" x14ac:dyDescent="0.3">
      <c r="A34" s="34" t="s">
        <v>29</v>
      </c>
      <c r="B34" s="34"/>
      <c r="C34" s="34"/>
      <c r="D34" s="34"/>
      <c r="E34" s="34"/>
      <c r="F34" s="34"/>
      <c r="G34" s="34"/>
      <c r="H34" s="14">
        <f>SUM(H14:H33)</f>
        <v>37972.366982837113</v>
      </c>
    </row>
    <row r="35" spans="1:13" x14ac:dyDescent="0.3">
      <c r="H35" s="7"/>
    </row>
  </sheetData>
  <sheetProtection algorithmName="SHA-512" hashValue="qY0Q08NLEiU9fqzJpNkT2YAayJu5injiLNeX0GrcD+cEJ7hOk2QH49ppEwdgQxCPrqvP2HN2MJJB83UTAN1/sA==" saltValue="O1JWR6O9AktIprzMMAK1DQ==" spinCount="100000" sheet="1" objects="1" scenarios="1"/>
  <mergeCells count="2">
    <mergeCell ref="A34:G34"/>
    <mergeCell ref="A12:H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INSTRUKCJA</vt:lpstr>
      <vt:lpstr>Raty roczne</vt:lpstr>
      <vt:lpstr>Raty półroczne</vt:lpstr>
      <vt:lpstr>Raty kwartalne</vt:lpstr>
      <vt:lpstr>NIE</vt:lpstr>
      <vt:lpstr>TAK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Wyszkowska Anna</dc:creator>
  <cp:lastModifiedBy>Kapusta Katarzyna</cp:lastModifiedBy>
  <cp:lastPrinted>2023-03-09T10:16:29Z</cp:lastPrinted>
  <dcterms:created xsi:type="dcterms:W3CDTF">2023-03-09T08:19:27Z</dcterms:created>
  <dcterms:modified xsi:type="dcterms:W3CDTF">2026-04-13T08:13:43Z</dcterms:modified>
</cp:coreProperties>
</file>