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  <sheet name="definicja" sheetId="2" r:id="rId2"/>
  </sheets>
  <definedNames/>
  <calcPr fullCalcOnLoad="1"/>
</workbook>
</file>

<file path=xl/sharedStrings.xml><?xml version="1.0" encoding="utf-8"?>
<sst xmlns="http://schemas.openxmlformats.org/spreadsheetml/2006/main" count="272" uniqueCount="156">
  <si>
    <t>Wyszczególnienie</t>
  </si>
  <si>
    <t>ZO</t>
  </si>
  <si>
    <t>ogółem</t>
  </si>
  <si>
    <t>sektora finansów publicznych (kol.5+7+8)</t>
  </si>
  <si>
    <t>banku centralnego</t>
  </si>
  <si>
    <t>Poręczenia i gwarancje</t>
  </si>
  <si>
    <t>sektora finansów publicznych (kol.4+6+7)</t>
  </si>
  <si>
    <t>Liczba jednostek</t>
  </si>
  <si>
    <t>Wykonanie</t>
  </si>
  <si>
    <t>KO</t>
  </si>
  <si>
    <t>KFP</t>
  </si>
  <si>
    <t>KG1</t>
  </si>
  <si>
    <t>KG2</t>
  </si>
  <si>
    <t>KG3</t>
  </si>
  <si>
    <t>KBC</t>
  </si>
  <si>
    <t>KBK</t>
  </si>
  <si>
    <t>FP</t>
  </si>
  <si>
    <t>G1</t>
  </si>
  <si>
    <t>G2</t>
  </si>
  <si>
    <t>G3</t>
  </si>
  <si>
    <t>O</t>
  </si>
  <si>
    <t>Z</t>
  </si>
  <si>
    <t>N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</si>
  <si>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</si>
  <si>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</si>
  <si>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</si>
  <si>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</si>
  <si>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</si>
  <si>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</si>
  <si>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[w]&gt;0</t>
  </si>
  <si>
    <t>[w]&lt;0</t>
  </si>
  <si>
    <t>[w]=0</t>
  </si>
  <si>
    <t>w</t>
  </si>
  <si>
    <t>kodGus</t>
  </si>
  <si>
    <t>Symbol=E</t>
  </si>
  <si>
    <t>Symbol=E1</t>
  </si>
  <si>
    <t>Symbol=E11</t>
  </si>
  <si>
    <t>Symbol=E2</t>
  </si>
  <si>
    <t>Symbol=E21</t>
  </si>
  <si>
    <t>Symbol=E3</t>
  </si>
  <si>
    <t>Symbol=E4</t>
  </si>
  <si>
    <t>Symbol=E41</t>
  </si>
  <si>
    <t>Symbol=N</t>
  </si>
  <si>
    <t>Symbol=N1</t>
  </si>
  <si>
    <t>Symbol=N11</t>
  </si>
  <si>
    <t>Symbol=N21</t>
  </si>
  <si>
    <t>Symbol=N3</t>
  </si>
  <si>
    <t>Symbol=N4</t>
  </si>
  <si>
    <t>Symbol=N41</t>
  </si>
  <si>
    <t>Symbol=F1</t>
  </si>
  <si>
    <t>Symbol=F2</t>
  </si>
  <si>
    <t>Symbol=F3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</si>
  <si>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</si>
  <si>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</si>
  <si>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</si>
  <si>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</si>
  <si>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5+6+7+8))</t>
  </si>
  <si>
    <t>sektor 
finansów 
publicznych 
ogółem 
(kol 5+6+7+8)</t>
  </si>
  <si>
    <t>KG4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</si>
  <si>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</si>
  <si>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</si>
  <si>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</si>
  <si>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</si>
  <si>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</si>
  <si>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</si>
  <si>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</si>
  <si>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</si>
  <si>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KIF</t>
  </si>
  <si>
    <t>KPN</t>
  </si>
  <si>
    <t>KGD</t>
  </si>
  <si>
    <t>KIN</t>
  </si>
  <si>
    <t>ZSE</t>
  </si>
  <si>
    <t>ZPZ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</si>
  <si>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</si>
  <si>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</si>
  <si>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</si>
  <si>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</si>
  <si>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</si>
  <si>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bank centralny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</si>
  <si>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</si>
  <si>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</si>
  <si>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</si>
  <si>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</si>
  <si>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</si>
  <si>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</si>
  <si>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</si>
  <si>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</si>
  <si>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</si>
  <si>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</si>
  <si>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</si>
  <si>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</si>
  <si>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</si>
  <si>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</si>
  <si>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</si>
  <si>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</si>
  <si>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</si>
  <si>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</si>
  <si>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Symbol=N12</t>
  </si>
  <si>
    <t>Symbol=N22</t>
  </si>
  <si>
    <t>Symbol=N31</t>
  </si>
  <si>
    <t>Symbol=N32</t>
  </si>
  <si>
    <t>Symbol=N33</t>
  </si>
  <si>
    <t>Symbol=N42</t>
  </si>
  <si>
    <t>Symbol=N5</t>
  </si>
  <si>
    <t>Symbol=N51</t>
  </si>
  <si>
    <t>Symbol=N52</t>
  </si>
  <si>
    <t>Symbol=N53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</si>
  <si>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</si>
  <si>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</si>
  <si>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</si>
  <si>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</si>
  <si>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</si>
  <si>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</si>
  <si>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</si>
  <si>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</si>
  <si>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</si>
  <si>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</si>
  <si>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</si>
  <si>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Symbol=E12</t>
  </si>
  <si>
    <t>Symbol=E22</t>
  </si>
  <si>
    <t>Symbol=E42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</si>
  <si>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</si>
  <si>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</si>
  <si>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</si>
  <si>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</si>
  <si>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</si>
  <si>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</si>
  <si>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</si>
  <si>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Symbol=B1</t>
  </si>
  <si>
    <t>Symbol=B2</t>
  </si>
  <si>
    <t>Symbol=B3</t>
  </si>
  <si>
    <t>Symbol=B4</t>
  </si>
  <si>
    <t>G4</t>
  </si>
  <si>
    <t>PP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</si>
  <si>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</si>
  <si>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</si>
  <si>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</si>
  <si>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</si>
  <si>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</si>
  <si>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</si>
  <si>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</si>
  <si>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</si>
  <si>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</si>
  <si>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</si>
  <si>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</si>
  <si>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</si>
  <si>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</si>
  <si>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</si>
  <si>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Symbol=N2</t>
  </si>
  <si>
    <t>sektora finansów publicznych (kol.5+6+7+8)</t>
  </si>
  <si>
    <t>wierzyciele i dłużnicy</t>
  </si>
  <si>
    <t>tytul</t>
  </si>
  <si>
    <t>w złotych</t>
  </si>
  <si>
    <t>E  ZOBOWIĄZANIA WG TYTUŁÓW DŁUŻNYCH (E1+E2+E3+E4)</t>
  </si>
  <si>
    <t>E4  wymagalne zobowiązania (E4.1+E4.2)</t>
  </si>
  <si>
    <t>N5.2 z tytułu podatków i składek na ubezpieczenia społ.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</si>
</sst>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6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12" fillId="39" borderId="0" applyNumberFormat="0" applyBorder="0" applyAlignment="0" applyProtection="0"/>
    <xf numFmtId="0" fontId="13" fillId="40" borderId="1" applyNumberFormat="0" applyAlignment="0" applyProtection="0"/>
    <xf numFmtId="0" fontId="14" fillId="41" borderId="2" applyNumberFormat="0" applyAlignment="0" applyProtection="0"/>
    <xf numFmtId="0" fontId="34" fillId="42" borderId="3" applyNumberFormat="0" applyAlignment="0" applyProtection="0"/>
    <xf numFmtId="0" fontId="35" fillId="43" borderId="4" applyNumberFormat="0" applyAlignment="0" applyProtection="0"/>
    <xf numFmtId="0" fontId="36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5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6" borderId="1" applyNumberFormat="0" applyAlignment="0" applyProtection="0"/>
    <xf numFmtId="0" fontId="37" fillId="0" borderId="8" applyNumberFormat="0" applyFill="0" applyAlignment="0" applyProtection="0"/>
    <xf numFmtId="0" fontId="38" fillId="46" borderId="9" applyNumberFormat="0" applyAlignment="0" applyProtection="0"/>
    <xf numFmtId="0" fontId="21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42" fillId="47" borderId="0" applyNumberFormat="0" applyBorder="0" applyAlignment="0" applyProtection="0"/>
    <xf numFmtId="0" fontId="6" fillId="0" borderId="0">
      <alignment/>
      <protection/>
    </xf>
    <xf numFmtId="0" fontId="0" fillId="4" borderId="14" applyNumberFormat="0" applyFont="0" applyAlignment="0" applyProtection="0"/>
    <xf numFmtId="0" fontId="43" fillId="43" borderId="3" applyNumberFormat="0" applyAlignment="0" applyProtection="0"/>
    <xf numFmtId="0" fontId="2" fillId="0" borderId="0" applyNumberFormat="0" applyFill="0" applyBorder="0" applyAlignment="0" applyProtection="0"/>
    <xf numFmtId="0" fontId="23" fillId="40" borderId="15" applyNumberFormat="0" applyAlignment="0" applyProtection="0"/>
    <xf numFmtId="9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8" fillId="49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88" applyFont="1" applyAlignment="1">
      <alignment horizontal="center" vertical="center" wrapText="1"/>
      <protection/>
    </xf>
    <xf numFmtId="0" fontId="6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4" fillId="2" borderId="19" xfId="88" applyFont="1" applyFill="1" applyBorder="1" applyAlignment="1">
      <alignment horizontal="center" vertical="center" wrapText="1"/>
      <protection/>
    </xf>
    <xf numFmtId="0" fontId="4" fillId="0" borderId="19" xfId="88" applyFont="1" applyBorder="1" applyAlignment="1">
      <alignment horizontal="left" vertical="center" wrapText="1"/>
      <protection/>
    </xf>
    <xf numFmtId="0" fontId="6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169" fontId="6" fillId="0" borderId="19" xfId="0" applyNumberFormat="1" applyFont="1" applyBorder="1" applyAlignment="1">
      <alignment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6" fillId="2" borderId="27" xfId="88" applyFill="1" applyBorder="1" applyAlignment="1">
      <alignment horizontal="center" vertical="center" wrapText="1"/>
      <protection/>
    </xf>
    <xf numFmtId="0" fontId="4" fillId="2" borderId="26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9" fillId="0" borderId="26" xfId="88" applyFont="1" applyBorder="1" applyAlignment="1">
      <alignment horizontal="left" vertical="center" wrapText="1"/>
      <protection/>
    </xf>
    <xf numFmtId="0" fontId="27" fillId="0" borderId="29" xfId="0" applyFont="1" applyFill="1" applyBorder="1" applyAlignment="1">
      <alignment wrapText="1"/>
    </xf>
    <xf numFmtId="0" fontId="27" fillId="0" borderId="28" xfId="0" applyFont="1" applyFill="1" applyBorder="1" applyAlignment="1">
      <alignment horizontal="left" wrapText="1"/>
    </xf>
    <xf numFmtId="0" fontId="27" fillId="0" borderId="28" xfId="0" applyFont="1" applyFill="1" applyBorder="1" applyAlignment="1">
      <alignment wrapText="1"/>
    </xf>
    <xf numFmtId="0" fontId="27" fillId="0" borderId="30" xfId="0" applyFont="1" applyFill="1" applyBorder="1" applyAlignment="1">
      <alignment horizontal="left" wrapText="1"/>
    </xf>
    <xf numFmtId="0" fontId="29" fillId="0" borderId="31" xfId="0" applyFont="1" applyFill="1" applyBorder="1" applyAlignment="1">
      <alignment wrapText="1"/>
    </xf>
    <xf numFmtId="0" fontId="29" fillId="0" borderId="31" xfId="0" applyFont="1" applyFill="1" applyBorder="1" applyAlignment="1">
      <alignment horizontal="left" wrapText="1" indent="1"/>
    </xf>
    <xf numFmtId="0" fontId="29" fillId="0" borderId="32" xfId="0" applyFont="1" applyFill="1" applyBorder="1" applyAlignment="1">
      <alignment wrapText="1"/>
    </xf>
    <xf numFmtId="0" fontId="29" fillId="0" borderId="32" xfId="0" applyFont="1" applyFill="1" applyBorder="1" applyAlignment="1">
      <alignment horizontal="left" wrapText="1" indent="1"/>
    </xf>
    <xf numFmtId="0" fontId="29" fillId="0" borderId="31" xfId="0" applyFont="1" applyFill="1" applyBorder="1" applyAlignment="1">
      <alignment horizontal="left" indent="1"/>
    </xf>
    <xf numFmtId="0" fontId="29" fillId="0" borderId="32" xfId="0" applyFont="1" applyFill="1" applyBorder="1" applyAlignment="1">
      <alignment/>
    </xf>
    <xf numFmtId="0" fontId="29" fillId="0" borderId="33" xfId="0" applyFont="1" applyFill="1" applyBorder="1" applyAlignment="1">
      <alignment horizontal="left" indent="1"/>
    </xf>
    <xf numFmtId="0" fontId="6" fillId="0" borderId="0" xfId="88" applyBorder="1" applyAlignment="1">
      <alignment horizontal="center" vertical="center" wrapText="1"/>
      <protection/>
    </xf>
    <xf numFmtId="0" fontId="3" fillId="0" borderId="34" xfId="88" applyFont="1" applyBorder="1" applyAlignment="1">
      <alignment horizontal="left" vertical="center" wrapText="1"/>
      <protection/>
    </xf>
    <xf numFmtId="0" fontId="6" fillId="2" borderId="0" xfId="88" applyFont="1" applyFill="1" applyAlignment="1">
      <alignment horizontal="center" vertical="center" wrapText="1"/>
      <protection/>
    </xf>
    <xf numFmtId="0" fontId="28" fillId="0" borderId="0" xfId="88" applyFont="1" applyAlignment="1">
      <alignment horizontal="center" vertical="center" wrapText="1"/>
      <protection/>
    </xf>
    <xf numFmtId="0" fontId="28" fillId="0" borderId="0" xfId="88" applyFont="1" applyFill="1" applyBorder="1" applyAlignment="1">
      <alignment horizontal="center" vertical="center" wrapText="1"/>
      <protection/>
    </xf>
    <xf numFmtId="0" fontId="6" fillId="2" borderId="19" xfId="88" applyFill="1" applyBorder="1" applyAlignment="1">
      <alignment horizontal="center" vertical="center" wrapText="1"/>
      <protection/>
    </xf>
    <xf numFmtId="0" fontId="8" fillId="2" borderId="19" xfId="88" applyFont="1" applyFill="1" applyBorder="1" applyAlignment="1">
      <alignment horizontal="center" vertical="center" wrapText="1"/>
      <protection/>
    </xf>
    <xf numFmtId="0" fontId="30" fillId="0" borderId="19" xfId="88" applyFont="1" applyBorder="1" applyAlignment="1">
      <alignment horizontal="left" vertical="center" wrapText="1"/>
      <protection/>
    </xf>
    <xf numFmtId="4" fontId="8" fillId="0" borderId="19" xfId="88" applyNumberFormat="1" applyFont="1" applyBorder="1" applyAlignment="1">
      <alignment vertical="center" wrapText="1"/>
      <protection/>
    </xf>
    <xf numFmtId="0" fontId="6" fillId="2" borderId="19" xfId="88" applyFont="1" applyFill="1" applyBorder="1" applyAlignment="1">
      <alignment horizontal="center" vertical="center" wrapText="1"/>
      <protection/>
    </xf>
    <xf numFmtId="0" fontId="6" fillId="0" borderId="19" xfId="88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indent="1"/>
    </xf>
    <xf numFmtId="4" fontId="8" fillId="0" borderId="0" xfId="88" applyNumberFormat="1" applyFont="1" applyBorder="1" applyAlignment="1">
      <alignment horizontal="right" vertical="center" wrapText="1"/>
      <protection/>
    </xf>
    <xf numFmtId="0" fontId="9" fillId="0" borderId="19" xfId="88" applyFont="1" applyBorder="1" applyAlignment="1">
      <alignment horizontal="left" vertical="center" wrapText="1"/>
      <protection/>
    </xf>
    <xf numFmtId="0" fontId="27" fillId="0" borderId="31" xfId="0" applyFont="1" applyFill="1" applyBorder="1" applyAlignment="1">
      <alignment vertical="center" wrapText="1"/>
    </xf>
    <xf numFmtId="0" fontId="9" fillId="40" borderId="19" xfId="88" applyFont="1" applyFill="1" applyBorder="1" applyAlignment="1">
      <alignment horizontal="left" vertical="center" wrapText="1"/>
      <protection/>
    </xf>
    <xf numFmtId="0" fontId="31" fillId="40" borderId="31" xfId="0" applyFont="1" applyFill="1" applyBorder="1" applyAlignment="1">
      <alignment vertical="center" wrapText="1"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0" fillId="2" borderId="35" xfId="88" applyFont="1" applyFill="1" applyBorder="1" applyAlignment="1">
      <alignment horizontal="center" vertical="center" wrapText="1"/>
      <protection/>
    </xf>
    <xf numFmtId="0" fontId="30" fillId="2" borderId="36" xfId="88" applyFont="1" applyFill="1" applyBorder="1" applyAlignment="1">
      <alignment horizontal="center" vertical="center" wrapText="1"/>
      <protection/>
    </xf>
    <xf numFmtId="0" fontId="30" fillId="2" borderId="21" xfId="88" applyFont="1" applyFill="1" applyBorder="1" applyAlignment="1">
      <alignment horizontal="center" vertical="center" wrapText="1"/>
      <protection/>
    </xf>
    <xf numFmtId="0" fontId="8" fillId="2" borderId="36" xfId="88" applyFont="1" applyFill="1" applyBorder="1" applyAlignment="1">
      <alignment horizontal="center" vertical="center" wrapText="1"/>
      <protection/>
    </xf>
    <xf numFmtId="0" fontId="8" fillId="2" borderId="21" xfId="88" applyFont="1" applyFill="1" applyBorder="1" applyAlignment="1">
      <alignment horizontal="center" vertical="center" wrapText="1"/>
      <protection/>
    </xf>
    <xf numFmtId="0" fontId="8" fillId="2" borderId="19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0" fillId="2" borderId="24" xfId="88" applyFont="1" applyFill="1" applyBorder="1" applyAlignment="1">
      <alignment horizontal="center" vertical="center" wrapText="1"/>
      <protection/>
    </xf>
    <xf numFmtId="0" fontId="30" fillId="2" borderId="23" xfId="88" applyFont="1" applyFill="1" applyBorder="1" applyAlignment="1">
      <alignment horizontal="center" vertical="center" wrapText="1"/>
      <protection/>
    </xf>
    <xf numFmtId="0" fontId="30" fillId="2" borderId="20" xfId="88" applyFont="1" applyFill="1" applyBorder="1" applyAlignment="1">
      <alignment horizontal="center" vertical="center" wrapText="1"/>
      <protection/>
    </xf>
    <xf numFmtId="0" fontId="5" fillId="0" borderId="0" xfId="88" applyFont="1" applyAlignment="1">
      <alignment horizontal="center" vertical="center" wrapText="1"/>
      <protection/>
    </xf>
    <xf numFmtId="0" fontId="7" fillId="0" borderId="0" xfId="88" applyFont="1" applyAlignment="1">
      <alignment horizontal="left" vertical="center" wrapText="1"/>
      <protection/>
    </xf>
    <xf numFmtId="0" fontId="8" fillId="2" borderId="35" xfId="88" applyFont="1" applyFill="1" applyBorder="1" applyAlignment="1">
      <alignment horizontal="center" vertical="center" wrapText="1"/>
      <protection/>
    </xf>
    <xf numFmtId="0" fontId="28" fillId="0" borderId="0" xfId="88" applyFont="1" applyFill="1" applyBorder="1" applyAlignment="1">
      <alignment horizontal="center" vertical="center" wrapText="1"/>
      <protection/>
    </xf>
    <xf numFmtId="0" fontId="3" fillId="2" borderId="37" xfId="88" applyFont="1" applyFill="1" applyBorder="1" applyAlignment="1">
      <alignment horizontal="center" vertical="center" wrapText="1"/>
      <protection/>
    </xf>
    <xf numFmtId="0" fontId="3" fillId="2" borderId="38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8" fillId="2" borderId="19" xfId="88" applyFont="1" applyFill="1" applyBorder="1" applyAlignment="1">
      <alignment horizontal="center" vertical="center" wrapText="1"/>
      <protection/>
    </xf>
    <xf numFmtId="0" fontId="8" fillId="2" borderId="38" xfId="88" applyFont="1" applyFill="1" applyBorder="1" applyAlignment="1">
      <alignment horizontal="center" vertical="center" wrapText="1"/>
      <protection/>
    </xf>
    <xf numFmtId="0" fontId="8" fillId="2" borderId="22" xfId="88" applyFont="1" applyFill="1" applyBorder="1" applyAlignment="1">
      <alignment horizontal="center" vertical="center" wrapText="1"/>
      <protection/>
    </xf>
    <xf numFmtId="4" fontId="8" fillId="0" borderId="24" xfId="88" applyNumberFormat="1" applyFont="1" applyBorder="1" applyAlignment="1">
      <alignment horizontal="right" vertical="center" wrapText="1"/>
      <protection/>
    </xf>
    <xf numFmtId="4" fontId="8" fillId="0" borderId="20" xfId="88" applyNumberFormat="1" applyFont="1" applyBorder="1" applyAlignment="1">
      <alignment horizontal="right" vertical="center" wrapText="1"/>
      <protection/>
    </xf>
    <xf numFmtId="4" fontId="8" fillId="40" borderId="24" xfId="88" applyNumberFormat="1" applyFont="1" applyFill="1" applyBorder="1" applyAlignment="1">
      <alignment horizontal="right" vertical="center" wrapText="1"/>
      <protection/>
    </xf>
    <xf numFmtId="4" fontId="8" fillId="40" borderId="20" xfId="88" applyNumberFormat="1" applyFont="1" applyFill="1" applyBorder="1" applyAlignment="1">
      <alignment horizontal="right" vertical="center" wrapText="1"/>
      <protection/>
    </xf>
    <xf numFmtId="0" fontId="8" fillId="2" borderId="24" xfId="88" applyFont="1" applyFill="1" applyBorder="1" applyAlignment="1">
      <alignment horizontal="center" vertical="center" wrapText="1"/>
      <protection/>
    </xf>
    <xf numFmtId="0" fontId="8" fillId="2" borderId="23" xfId="88" applyFont="1" applyFill="1" applyBorder="1" applyAlignment="1">
      <alignment horizontal="center" vertical="center" wrapText="1"/>
      <protection/>
    </xf>
    <xf numFmtId="0" fontId="8" fillId="2" borderId="20" xfId="88" applyFont="1" applyFill="1" applyBorder="1" applyAlignment="1">
      <alignment horizontal="center" vertical="center" wrapText="1"/>
      <protection/>
    </xf>
    <xf numFmtId="0" fontId="3" fillId="0" borderId="24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0" xfId="88" applyFont="1" applyFill="1" applyBorder="1" applyAlignment="1">
      <alignment horizontal="left" vertical="center" wrapText="1"/>
      <protection/>
    </xf>
    <xf numFmtId="0" fontId="3" fillId="0" borderId="24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0" xfId="88" applyFont="1" applyBorder="1" applyAlignment="1">
      <alignment horizontal="left" vertical="center" wrapText="1"/>
      <protection/>
    </xf>
    <xf numFmtId="0" fontId="3" fillId="40" borderId="24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0" fontId="3" fillId="40" borderId="20" xfId="88" applyFont="1" applyFill="1" applyBorder="1" applyAlignment="1">
      <alignment horizontal="left" vertical="center" wrapText="1"/>
      <protection/>
    </xf>
    <xf numFmtId="3" fontId="8" fillId="0" borderId="24" xfId="88" applyNumberFormat="1" applyFont="1" applyBorder="1" applyAlignment="1">
      <alignment horizontal="right" vertical="center" wrapText="1"/>
      <protection/>
    </xf>
    <xf numFmtId="3" fontId="8" fillId="0" borderId="20" xfId="88" applyNumberFormat="1" applyFont="1" applyBorder="1" applyAlignment="1">
      <alignment horizontal="right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3" fontId="8" fillId="40" borderId="24" xfId="88" applyNumberFormat="1" applyFont="1" applyFill="1" applyBorder="1" applyAlignment="1">
      <alignment horizontal="right" vertical="center" wrapText="1"/>
      <protection/>
    </xf>
    <xf numFmtId="3" fontId="8" fillId="40" borderId="20" xfId="88" applyNumberFormat="1" applyFont="1" applyFill="1" applyBorder="1" applyAlignment="1">
      <alignment horizontal="right" vertical="center" wrapText="1"/>
      <protection/>
    </xf>
    <xf numFmtId="0" fontId="9" fillId="2" borderId="37" xfId="88" applyFont="1" applyFill="1" applyBorder="1" applyAlignment="1">
      <alignment horizontal="center" vertical="center" wrapText="1"/>
      <protection/>
    </xf>
    <xf numFmtId="0" fontId="9" fillId="2" borderId="34" xfId="88" applyFont="1" applyFill="1" applyBorder="1" applyAlignment="1">
      <alignment horizontal="center" vertical="center" wrapText="1"/>
      <protection/>
    </xf>
    <xf numFmtId="0" fontId="9" fillId="2" borderId="39" xfId="88" applyFont="1" applyFill="1" applyBorder="1" applyAlignment="1">
      <alignment horizontal="center" vertical="center" wrapText="1"/>
      <protection/>
    </xf>
    <xf numFmtId="0" fontId="9" fillId="2" borderId="38" xfId="88" applyFont="1" applyFill="1" applyBorder="1" applyAlignment="1">
      <alignment horizontal="center" vertical="center" wrapText="1"/>
      <protection/>
    </xf>
    <xf numFmtId="0" fontId="9" fillId="2" borderId="0" xfId="88" applyFont="1" applyFill="1" applyBorder="1" applyAlignment="1">
      <alignment horizontal="center" vertical="center" wrapText="1"/>
      <protection/>
    </xf>
    <xf numFmtId="0" fontId="9" fillId="2" borderId="40" xfId="88" applyFont="1" applyFill="1" applyBorder="1" applyAlignment="1">
      <alignment horizontal="center" vertical="center" wrapText="1"/>
      <protection/>
    </xf>
    <xf numFmtId="0" fontId="9" fillId="2" borderId="22" xfId="88" applyFont="1" applyFill="1" applyBorder="1" applyAlignment="1">
      <alignment horizontal="center" vertical="center" wrapText="1"/>
      <protection/>
    </xf>
    <xf numFmtId="0" fontId="9" fillId="2" borderId="41" xfId="88" applyFont="1" applyFill="1" applyBorder="1" applyAlignment="1">
      <alignment horizontal="center" vertical="center" wrapText="1"/>
      <protection/>
    </xf>
    <xf numFmtId="0" fontId="9" fillId="2" borderId="25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8" fillId="2" borderId="19" xfId="88" applyNumberFormat="1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2" borderId="19" xfId="88" applyNumberFormat="1" applyFont="1" applyFill="1" applyBorder="1" applyAlignment="1">
      <alignment horizontal="center" vertical="center" wrapText="1"/>
      <protection/>
    </xf>
    <xf numFmtId="0" fontId="6" fillId="2" borderId="35" xfId="88" applyFont="1" applyFill="1" applyBorder="1" applyAlignment="1">
      <alignment horizontal="center" vertical="center" wrapText="1"/>
      <protection/>
    </xf>
    <xf numFmtId="0" fontId="6" fillId="2" borderId="36" xfId="88" applyFont="1" applyFill="1" applyBorder="1" applyAlignment="1">
      <alignment horizontal="center" vertical="center" wrapText="1"/>
      <protection/>
    </xf>
    <xf numFmtId="0" fontId="6" fillId="2" borderId="21" xfId="88" applyFont="1" applyFill="1" applyBorder="1" applyAlignment="1">
      <alignment horizontal="center" vertical="center" wrapText="1"/>
      <protection/>
    </xf>
    <xf numFmtId="0" fontId="3" fillId="2" borderId="34" xfId="88" applyFont="1" applyFill="1" applyBorder="1" applyAlignment="1">
      <alignment horizontal="center" vertical="center" wrapText="1"/>
      <protection/>
    </xf>
    <xf numFmtId="0" fontId="3" fillId="2" borderId="0" xfId="88" applyFont="1" applyFill="1" applyBorder="1" applyAlignment="1">
      <alignment horizontal="center" vertical="center" wrapText="1"/>
      <protection/>
    </xf>
    <xf numFmtId="0" fontId="3" fillId="2" borderId="41" xfId="88" applyFont="1" applyFill="1" applyBorder="1" applyAlignment="1">
      <alignment horizontal="center" vertical="center" wrapText="1"/>
      <protection/>
    </xf>
    <xf numFmtId="0" fontId="3" fillId="2" borderId="39" xfId="88" applyFont="1" applyFill="1" applyBorder="1" applyAlignment="1">
      <alignment horizontal="center" vertical="center" wrapText="1"/>
      <protection/>
    </xf>
    <xf numFmtId="0" fontId="3" fillId="2" borderId="40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6" fillId="2" borderId="19" xfId="88" applyFont="1" applyFill="1" applyBorder="1" applyAlignment="1">
      <alignment horizontal="center" vertical="center" wrapText="1"/>
      <protection/>
    </xf>
    <xf numFmtId="0" fontId="3" fillId="40" borderId="19" xfId="88" applyFont="1" applyFill="1" applyBorder="1" applyAlignment="1">
      <alignment horizontal="left" vertical="center" wrapText="1"/>
      <protection/>
    </xf>
    <xf numFmtId="0" fontId="3" fillId="0" borderId="0" xfId="88" applyFont="1" applyBorder="1" applyAlignment="1">
      <alignment horizontal="left" vertical="center" wrapText="1"/>
      <protection/>
    </xf>
    <xf numFmtId="1" fontId="3" fillId="0" borderId="19" xfId="88" applyNumberFormat="1" applyFont="1" applyBorder="1" applyAlignment="1">
      <alignment horizontal="left" vertical="center" wrapText="1"/>
      <protection/>
    </xf>
    <xf numFmtId="0" fontId="3" fillId="40" borderId="19" xfId="88" applyFont="1" applyFill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0" borderId="24" xfId="88" applyFont="1" applyBorder="1" applyAlignment="1">
      <alignment horizontal="center" vertical="center" wrapText="1"/>
      <protection/>
    </xf>
    <xf numFmtId="0" fontId="3" fillId="0" borderId="23" xfId="88" applyFont="1" applyBorder="1" applyAlignment="1">
      <alignment horizontal="center" vertical="center" wrapText="1"/>
      <protection/>
    </xf>
    <xf numFmtId="0" fontId="3" fillId="0" borderId="20" xfId="88" applyFont="1" applyBorder="1" applyAlignment="1">
      <alignment horizontal="center" vertical="center" wrapText="1"/>
      <protection/>
    </xf>
    <xf numFmtId="0" fontId="3" fillId="40" borderId="24" xfId="88" applyFont="1" applyFill="1" applyBorder="1" applyAlignment="1">
      <alignment horizontal="center" vertical="center" wrapText="1"/>
      <protection/>
    </xf>
    <xf numFmtId="0" fontId="3" fillId="40" borderId="23" xfId="88" applyFont="1" applyFill="1" applyBorder="1" applyAlignment="1">
      <alignment horizontal="center" vertical="center" wrapText="1"/>
      <protection/>
    </xf>
    <xf numFmtId="0" fontId="3" fillId="40" borderId="20" xfId="88" applyFont="1" applyFill="1" applyBorder="1" applyAlignment="1">
      <alignment horizontal="center" vertical="center" wrapText="1"/>
      <protection/>
    </xf>
    <xf numFmtId="0" fontId="4" fillId="2" borderId="19" xfId="88" applyFont="1" applyFill="1" applyBorder="1" applyAlignment="1">
      <alignment horizontal="center" vertical="center" wrapText="1"/>
      <protection/>
    </xf>
    <xf numFmtId="0" fontId="4" fillId="0" borderId="19" xfId="88" applyFont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0" fontId="3" fillId="40" borderId="20" xfId="88" applyFont="1" applyFill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0" xfId="88" applyFont="1" applyBorder="1" applyAlignment="1">
      <alignment horizontal="left" vertical="center" wrapText="1"/>
      <protection/>
    </xf>
    <xf numFmtId="0" fontId="4" fillId="2" borderId="26" xfId="88" applyFont="1" applyFill="1" applyBorder="1" applyAlignment="1">
      <alignment horizontal="center" vertical="center" wrapText="1"/>
      <protection/>
    </xf>
    <xf numFmtId="0" fontId="9" fillId="2" borderId="28" xfId="88" applyFont="1" applyFill="1" applyBorder="1" applyAlignment="1">
      <alignment horizontal="center" vertical="center" wrapText="1"/>
      <protection/>
    </xf>
    <xf numFmtId="0" fontId="4" fillId="0" borderId="0" xfId="88" applyFont="1" applyBorder="1" applyAlignment="1">
      <alignment horizontal="left" vertical="center" wrapText="1"/>
      <protection/>
    </xf>
    <xf numFmtId="0" fontId="4" fillId="0" borderId="40" xfId="88" applyFont="1" applyBorder="1" applyAlignment="1">
      <alignment horizontal="left" vertical="center" wrapText="1"/>
      <protection/>
    </xf>
    <xf numFmtId="0" fontId="3" fillId="2" borderId="35" xfId="88" applyFont="1" applyFill="1" applyBorder="1" applyAlignment="1">
      <alignment horizontal="center" vertical="center" wrapText="1"/>
      <protection/>
    </xf>
    <xf numFmtId="0" fontId="3" fillId="2" borderId="36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9" fillId="2" borderId="23" xfId="88" applyFont="1" applyFill="1" applyBorder="1" applyAlignment="1">
      <alignment horizontal="center" vertical="center" wrapText="1"/>
      <protection/>
    </xf>
    <xf numFmtId="0" fontId="9" fillId="2" borderId="20" xfId="88" applyFont="1" applyFill="1" applyBorder="1" applyAlignment="1">
      <alignment horizontal="center" vertical="center" wrapText="1"/>
      <protection/>
    </xf>
    <xf numFmtId="0" fontId="9" fillId="2" borderId="42" xfId="88" applyFont="1" applyFill="1" applyBorder="1" applyAlignment="1">
      <alignment horizontal="center" vertical="center" wrapText="1"/>
      <protection/>
    </xf>
    <xf numFmtId="0" fontId="3" fillId="2" borderId="43" xfId="88" applyFont="1" applyFill="1" applyBorder="1" applyAlignment="1">
      <alignment horizontal="center" vertical="center" wrapText="1"/>
      <protection/>
    </xf>
    <xf numFmtId="0" fontId="3" fillId="2" borderId="44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40" borderId="32" xfId="88" applyFont="1" applyFill="1" applyBorder="1" applyAlignment="1">
      <alignment horizontal="left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8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1.75390625" style="2" customWidth="1"/>
    <col min="10" max="10" width="12.0039062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6384" width="9.125" style="2" customWidth="1"/>
  </cols>
  <sheetData>
    <row r="1" spans="1:13" ht="61.5" customHeight="1">
      <c r="A1" s="67" t="str">
        <f>CONCATENATE("Informacja z wykonania budżetów związków jednostek samorządu terytorialnego za ",$C$95," ",$B$96," roku                 ",$B$98,"")</f>
        <v>Informacja z wykonania budżetów związków jednostek samorządu terytorialnego za II Kwartały 2021 roku                 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68" t="s">
        <v>134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5" spans="2:17" ht="13.5" customHeight="1">
      <c r="B5" s="3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38"/>
      <c r="O5" s="38"/>
      <c r="P5" s="38"/>
      <c r="Q5" s="38"/>
    </row>
    <row r="6" spans="1:17" ht="13.5" customHeight="1">
      <c r="A6" s="57" t="s">
        <v>0</v>
      </c>
      <c r="B6" s="69" t="s">
        <v>135</v>
      </c>
      <c r="C6" s="81" t="s">
        <v>139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  <c r="O6" s="81" t="s">
        <v>138</v>
      </c>
      <c r="P6" s="82"/>
      <c r="Q6" s="83"/>
    </row>
    <row r="7" spans="1:17" ht="13.5" customHeight="1">
      <c r="A7" s="58"/>
      <c r="B7" s="60"/>
      <c r="C7" s="61" t="s">
        <v>136</v>
      </c>
      <c r="D7" s="61" t="s">
        <v>149</v>
      </c>
      <c r="E7" s="61" t="s">
        <v>140</v>
      </c>
      <c r="F7" s="61" t="s">
        <v>141</v>
      </c>
      <c r="G7" s="61" t="s">
        <v>76</v>
      </c>
      <c r="H7" s="61" t="s">
        <v>77</v>
      </c>
      <c r="I7" s="75" t="s">
        <v>137</v>
      </c>
      <c r="J7" s="61" t="s">
        <v>59</v>
      </c>
      <c r="K7" s="61" t="s">
        <v>60</v>
      </c>
      <c r="L7" s="61" t="s">
        <v>61</v>
      </c>
      <c r="M7" s="61" t="s">
        <v>62</v>
      </c>
      <c r="N7" s="60" t="s">
        <v>63</v>
      </c>
      <c r="O7" s="62" t="s">
        <v>64</v>
      </c>
      <c r="P7" s="62" t="s">
        <v>65</v>
      </c>
      <c r="Q7" s="62" t="s">
        <v>66</v>
      </c>
    </row>
    <row r="8" spans="1:17" ht="13.5" customHeight="1">
      <c r="A8" s="58"/>
      <c r="B8" s="60"/>
      <c r="C8" s="62"/>
      <c r="D8" s="62"/>
      <c r="E8" s="62"/>
      <c r="F8" s="62"/>
      <c r="G8" s="62"/>
      <c r="H8" s="62"/>
      <c r="I8" s="75"/>
      <c r="J8" s="62"/>
      <c r="K8" s="62"/>
      <c r="L8" s="62"/>
      <c r="M8" s="62"/>
      <c r="N8" s="60"/>
      <c r="O8" s="62"/>
      <c r="P8" s="62"/>
      <c r="Q8" s="62"/>
    </row>
    <row r="9" spans="1:17" ht="11.25" customHeight="1">
      <c r="A9" s="58"/>
      <c r="B9" s="60"/>
      <c r="C9" s="62"/>
      <c r="D9" s="62"/>
      <c r="E9" s="62"/>
      <c r="F9" s="62"/>
      <c r="G9" s="62"/>
      <c r="H9" s="62"/>
      <c r="I9" s="75"/>
      <c r="J9" s="62"/>
      <c r="K9" s="62"/>
      <c r="L9" s="62"/>
      <c r="M9" s="62"/>
      <c r="N9" s="60"/>
      <c r="O9" s="62"/>
      <c r="P9" s="62"/>
      <c r="Q9" s="62"/>
    </row>
    <row r="10" spans="1:17" ht="11.25" customHeight="1">
      <c r="A10" s="59"/>
      <c r="B10" s="61"/>
      <c r="C10" s="62"/>
      <c r="D10" s="62"/>
      <c r="E10" s="62"/>
      <c r="F10" s="62"/>
      <c r="G10" s="62"/>
      <c r="H10" s="62"/>
      <c r="I10" s="76"/>
      <c r="J10" s="62"/>
      <c r="K10" s="62"/>
      <c r="L10" s="62"/>
      <c r="M10" s="62"/>
      <c r="N10" s="61"/>
      <c r="O10" s="62"/>
      <c r="P10" s="62"/>
      <c r="Q10" s="62"/>
    </row>
    <row r="11" spans="1:17" ht="11.2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</row>
    <row r="12" spans="1:17" ht="13.5" customHeight="1">
      <c r="A12" s="40"/>
      <c r="B12" s="95" t="s">
        <v>152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96"/>
    </row>
    <row r="13" spans="1:17" ht="45.75" customHeight="1">
      <c r="A13" s="50" t="s">
        <v>153</v>
      </c>
      <c r="B13" s="52">
        <f>281917732.35</f>
        <v>281917732.35</v>
      </c>
      <c r="C13" s="52">
        <f>281917732.35</f>
        <v>281917732.35</v>
      </c>
      <c r="D13" s="52">
        <f>175091400.82</f>
        <v>175091400.82</v>
      </c>
      <c r="E13" s="52">
        <f>829552.46</f>
        <v>829552.46</v>
      </c>
      <c r="F13" s="52">
        <f>139175566.94</f>
        <v>139175566.94</v>
      </c>
      <c r="G13" s="52">
        <f>35083827.19</f>
        <v>35083827.19</v>
      </c>
      <c r="H13" s="52">
        <f>2454.23</f>
        <v>2454.23</v>
      </c>
      <c r="I13" s="52">
        <f>0</f>
        <v>0</v>
      </c>
      <c r="J13" s="52">
        <f>105864292.1</f>
        <v>105864292.1</v>
      </c>
      <c r="K13" s="52">
        <f>960991.79</f>
        <v>960991.79</v>
      </c>
      <c r="L13" s="52">
        <f>123</f>
        <v>123</v>
      </c>
      <c r="M13" s="52">
        <f>924.64</f>
        <v>924.64</v>
      </c>
      <c r="N13" s="52">
        <f>0</f>
        <v>0</v>
      </c>
      <c r="O13" s="52">
        <f>0</f>
        <v>0</v>
      </c>
      <c r="P13" s="52">
        <f>0</f>
        <v>0</v>
      </c>
      <c r="Q13" s="52">
        <f>0</f>
        <v>0</v>
      </c>
    </row>
    <row r="14" spans="1:17" ht="30.75" customHeight="1">
      <c r="A14" s="50" t="s">
        <v>108</v>
      </c>
      <c r="B14" s="52">
        <f>0</f>
        <v>0</v>
      </c>
      <c r="C14" s="52">
        <f>0</f>
        <v>0</v>
      </c>
      <c r="D14" s="52">
        <f>0</f>
        <v>0</v>
      </c>
      <c r="E14" s="52">
        <f>0</f>
        <v>0</v>
      </c>
      <c r="F14" s="52">
        <f>0</f>
        <v>0</v>
      </c>
      <c r="G14" s="52">
        <f>0</f>
        <v>0</v>
      </c>
      <c r="H14" s="52">
        <f>0</f>
        <v>0</v>
      </c>
      <c r="I14" s="52">
        <f>0</f>
        <v>0</v>
      </c>
      <c r="J14" s="52">
        <f>0</f>
        <v>0</v>
      </c>
      <c r="K14" s="52">
        <f>0</f>
        <v>0</v>
      </c>
      <c r="L14" s="52">
        <f>0</f>
        <v>0</v>
      </c>
      <c r="M14" s="52">
        <f>0</f>
        <v>0</v>
      </c>
      <c r="N14" s="52">
        <f>0</f>
        <v>0</v>
      </c>
      <c r="O14" s="52">
        <f>0</f>
        <v>0</v>
      </c>
      <c r="P14" s="52">
        <f>0</f>
        <v>0</v>
      </c>
      <c r="Q14" s="52">
        <f>0</f>
        <v>0</v>
      </c>
    </row>
    <row r="15" spans="1:17" ht="24.75" customHeight="1">
      <c r="A15" s="48" t="s">
        <v>109</v>
      </c>
      <c r="B15" s="53">
        <f>0</f>
        <v>0</v>
      </c>
      <c r="C15" s="53">
        <f>0</f>
        <v>0</v>
      </c>
      <c r="D15" s="53">
        <f>0</f>
        <v>0</v>
      </c>
      <c r="E15" s="53">
        <f>0</f>
        <v>0</v>
      </c>
      <c r="F15" s="53">
        <f>0</f>
        <v>0</v>
      </c>
      <c r="G15" s="53">
        <f>0</f>
        <v>0</v>
      </c>
      <c r="H15" s="53">
        <f>0</f>
        <v>0</v>
      </c>
      <c r="I15" s="53">
        <f>0</f>
        <v>0</v>
      </c>
      <c r="J15" s="53">
        <f>0</f>
        <v>0</v>
      </c>
      <c r="K15" s="53">
        <f>0</f>
        <v>0</v>
      </c>
      <c r="L15" s="53">
        <f>0</f>
        <v>0</v>
      </c>
      <c r="M15" s="53">
        <f>0</f>
        <v>0</v>
      </c>
      <c r="N15" s="53">
        <f>0</f>
        <v>0</v>
      </c>
      <c r="O15" s="53">
        <f>0</f>
        <v>0</v>
      </c>
      <c r="P15" s="53">
        <f>0</f>
        <v>0</v>
      </c>
      <c r="Q15" s="53">
        <f>0</f>
        <v>0</v>
      </c>
    </row>
    <row r="16" spans="1:17" ht="24.75" customHeight="1">
      <c r="A16" s="48" t="s">
        <v>110</v>
      </c>
      <c r="B16" s="53">
        <f>0</f>
        <v>0</v>
      </c>
      <c r="C16" s="53">
        <f>0</f>
        <v>0</v>
      </c>
      <c r="D16" s="53">
        <f>0</f>
        <v>0</v>
      </c>
      <c r="E16" s="53">
        <f>0</f>
        <v>0</v>
      </c>
      <c r="F16" s="53">
        <f>0</f>
        <v>0</v>
      </c>
      <c r="G16" s="53">
        <f>0</f>
        <v>0</v>
      </c>
      <c r="H16" s="53">
        <f>0</f>
        <v>0</v>
      </c>
      <c r="I16" s="53">
        <f>0</f>
        <v>0</v>
      </c>
      <c r="J16" s="53">
        <f>0</f>
        <v>0</v>
      </c>
      <c r="K16" s="53">
        <f>0</f>
        <v>0</v>
      </c>
      <c r="L16" s="53">
        <f>0</f>
        <v>0</v>
      </c>
      <c r="M16" s="53">
        <f>0</f>
        <v>0</v>
      </c>
      <c r="N16" s="53">
        <f>0</f>
        <v>0</v>
      </c>
      <c r="O16" s="53">
        <f>0</f>
        <v>0</v>
      </c>
      <c r="P16" s="53">
        <f>0</f>
        <v>0</v>
      </c>
      <c r="Q16" s="53">
        <f>0</f>
        <v>0</v>
      </c>
    </row>
    <row r="17" spans="1:17" ht="32.25" customHeight="1">
      <c r="A17" s="50" t="s">
        <v>111</v>
      </c>
      <c r="B17" s="52">
        <f>281913969.34</f>
        <v>281913969.34</v>
      </c>
      <c r="C17" s="52">
        <f>281913969.34</f>
        <v>281913969.34</v>
      </c>
      <c r="D17" s="52">
        <f>175088562.45</f>
        <v>175088562.45</v>
      </c>
      <c r="E17" s="52">
        <f>829260.46</f>
        <v>829260.46</v>
      </c>
      <c r="F17" s="52">
        <f>139175566.94</f>
        <v>139175566.94</v>
      </c>
      <c r="G17" s="52">
        <f>35083735.05</f>
        <v>35083735.05</v>
      </c>
      <c r="H17" s="52">
        <f>0</f>
        <v>0</v>
      </c>
      <c r="I17" s="52">
        <f>0</f>
        <v>0</v>
      </c>
      <c r="J17" s="52">
        <f>105864292.1</f>
        <v>105864292.1</v>
      </c>
      <c r="K17" s="52">
        <f>960991.79</f>
        <v>960991.79</v>
      </c>
      <c r="L17" s="52">
        <f>123</f>
        <v>123</v>
      </c>
      <c r="M17" s="52">
        <f>0</f>
        <v>0</v>
      </c>
      <c r="N17" s="52">
        <f>0</f>
        <v>0</v>
      </c>
      <c r="O17" s="52">
        <f>0</f>
        <v>0</v>
      </c>
      <c r="P17" s="52">
        <f>0</f>
        <v>0</v>
      </c>
      <c r="Q17" s="52">
        <f>0</f>
        <v>0</v>
      </c>
    </row>
    <row r="18" spans="1:17" ht="24.75" customHeight="1">
      <c r="A18" s="48" t="s">
        <v>112</v>
      </c>
      <c r="B18" s="53">
        <f>97171.46</f>
        <v>97171.46</v>
      </c>
      <c r="C18" s="53">
        <f>97171.46</f>
        <v>97171.46</v>
      </c>
      <c r="D18" s="53">
        <f>57733.93</f>
        <v>57733.93</v>
      </c>
      <c r="E18" s="53">
        <f>0</f>
        <v>0</v>
      </c>
      <c r="F18" s="53">
        <f>37737.93</f>
        <v>37737.93</v>
      </c>
      <c r="G18" s="53">
        <f>19996</f>
        <v>19996</v>
      </c>
      <c r="H18" s="53">
        <f>0</f>
        <v>0</v>
      </c>
      <c r="I18" s="53">
        <f>0</f>
        <v>0</v>
      </c>
      <c r="J18" s="53">
        <f>39437.53</f>
        <v>39437.53</v>
      </c>
      <c r="K18" s="53">
        <f>0</f>
        <v>0</v>
      </c>
      <c r="L18" s="53">
        <f>0</f>
        <v>0</v>
      </c>
      <c r="M18" s="53">
        <f>0</f>
        <v>0</v>
      </c>
      <c r="N18" s="53">
        <f>0</f>
        <v>0</v>
      </c>
      <c r="O18" s="53">
        <f>0</f>
        <v>0</v>
      </c>
      <c r="P18" s="53">
        <f>0</f>
        <v>0</v>
      </c>
      <c r="Q18" s="53">
        <f>0</f>
        <v>0</v>
      </c>
    </row>
    <row r="19" spans="1:17" ht="24.75" customHeight="1">
      <c r="A19" s="48" t="s">
        <v>113</v>
      </c>
      <c r="B19" s="53">
        <f>281816797.88</f>
        <v>281816797.88</v>
      </c>
      <c r="C19" s="53">
        <f>281816797.88</f>
        <v>281816797.88</v>
      </c>
      <c r="D19" s="53">
        <f>175030828.52</f>
        <v>175030828.52</v>
      </c>
      <c r="E19" s="53">
        <f>829260.46</f>
        <v>829260.46</v>
      </c>
      <c r="F19" s="53">
        <f>139137829.01</f>
        <v>139137829.01</v>
      </c>
      <c r="G19" s="53">
        <f>35063739.05</f>
        <v>35063739.05</v>
      </c>
      <c r="H19" s="53">
        <f>0</f>
        <v>0</v>
      </c>
      <c r="I19" s="53">
        <f>0</f>
        <v>0</v>
      </c>
      <c r="J19" s="53">
        <f>105824854.57</f>
        <v>105824854.57</v>
      </c>
      <c r="K19" s="53">
        <f>960991.79</f>
        <v>960991.79</v>
      </c>
      <c r="L19" s="53">
        <f>123</f>
        <v>123</v>
      </c>
      <c r="M19" s="53">
        <f>0</f>
        <v>0</v>
      </c>
      <c r="N19" s="53">
        <f>0</f>
        <v>0</v>
      </c>
      <c r="O19" s="53">
        <f>0</f>
        <v>0</v>
      </c>
      <c r="P19" s="53">
        <f>0</f>
        <v>0</v>
      </c>
      <c r="Q19" s="53">
        <f>0</f>
        <v>0</v>
      </c>
    </row>
    <row r="20" spans="1:17" ht="24.75" customHeight="1">
      <c r="A20" s="50" t="s">
        <v>114</v>
      </c>
      <c r="B20" s="52">
        <f>0</f>
        <v>0</v>
      </c>
      <c r="C20" s="52">
        <f>0</f>
        <v>0</v>
      </c>
      <c r="D20" s="52">
        <f>0</f>
        <v>0</v>
      </c>
      <c r="E20" s="52">
        <f>0</f>
        <v>0</v>
      </c>
      <c r="F20" s="52">
        <f>0</f>
        <v>0</v>
      </c>
      <c r="G20" s="52">
        <f>0</f>
        <v>0</v>
      </c>
      <c r="H20" s="52">
        <f>0</f>
        <v>0</v>
      </c>
      <c r="I20" s="52">
        <f>0</f>
        <v>0</v>
      </c>
      <c r="J20" s="52">
        <f>0</f>
        <v>0</v>
      </c>
      <c r="K20" s="52">
        <f>0</f>
        <v>0</v>
      </c>
      <c r="L20" s="52">
        <f>0</f>
        <v>0</v>
      </c>
      <c r="M20" s="52">
        <f>0</f>
        <v>0</v>
      </c>
      <c r="N20" s="52">
        <f>0</f>
        <v>0</v>
      </c>
      <c r="O20" s="52">
        <f>0</f>
        <v>0</v>
      </c>
      <c r="P20" s="52">
        <f>0</f>
        <v>0</v>
      </c>
      <c r="Q20" s="52">
        <f>0</f>
        <v>0</v>
      </c>
    </row>
    <row r="21" spans="1:17" ht="29.25" customHeight="1">
      <c r="A21" s="50" t="s">
        <v>154</v>
      </c>
      <c r="B21" s="52">
        <f>3763.01</f>
        <v>3763.01</v>
      </c>
      <c r="C21" s="52">
        <f>3763.01</f>
        <v>3763.01</v>
      </c>
      <c r="D21" s="52">
        <f>2838.37</f>
        <v>2838.37</v>
      </c>
      <c r="E21" s="52">
        <f>292</f>
        <v>292</v>
      </c>
      <c r="F21" s="52">
        <f>0</f>
        <v>0</v>
      </c>
      <c r="G21" s="52">
        <f>92.14</f>
        <v>92.14</v>
      </c>
      <c r="H21" s="52">
        <f>2454.23</f>
        <v>2454.23</v>
      </c>
      <c r="I21" s="52">
        <f>0</f>
        <v>0</v>
      </c>
      <c r="J21" s="52">
        <f>0</f>
        <v>0</v>
      </c>
      <c r="K21" s="52">
        <f>0</f>
        <v>0</v>
      </c>
      <c r="L21" s="52">
        <f>0</f>
        <v>0</v>
      </c>
      <c r="M21" s="52">
        <f>924.64</f>
        <v>924.64</v>
      </c>
      <c r="N21" s="52">
        <f>0</f>
        <v>0</v>
      </c>
      <c r="O21" s="52">
        <f>0</f>
        <v>0</v>
      </c>
      <c r="P21" s="52">
        <f>0</f>
        <v>0</v>
      </c>
      <c r="Q21" s="52">
        <f>0</f>
        <v>0</v>
      </c>
    </row>
    <row r="22" spans="1:17" ht="24.75" customHeight="1">
      <c r="A22" s="48" t="s">
        <v>116</v>
      </c>
      <c r="B22" s="53">
        <f>92.14</f>
        <v>92.14</v>
      </c>
      <c r="C22" s="53">
        <f>92.14</f>
        <v>92.14</v>
      </c>
      <c r="D22" s="53">
        <f>92.14</f>
        <v>92.14</v>
      </c>
      <c r="E22" s="53">
        <f>0</f>
        <v>0</v>
      </c>
      <c r="F22" s="53">
        <f>0</f>
        <v>0</v>
      </c>
      <c r="G22" s="53">
        <f>92.14</f>
        <v>92.14</v>
      </c>
      <c r="H22" s="53">
        <f>0</f>
        <v>0</v>
      </c>
      <c r="I22" s="53">
        <f>0</f>
        <v>0</v>
      </c>
      <c r="J22" s="53">
        <f>0</f>
        <v>0</v>
      </c>
      <c r="K22" s="53">
        <f>0</f>
        <v>0</v>
      </c>
      <c r="L22" s="53">
        <f>0</f>
        <v>0</v>
      </c>
      <c r="M22" s="53">
        <f>0</f>
        <v>0</v>
      </c>
      <c r="N22" s="53">
        <f>0</f>
        <v>0</v>
      </c>
      <c r="O22" s="53">
        <f>0</f>
        <v>0</v>
      </c>
      <c r="P22" s="53">
        <f>0</f>
        <v>0</v>
      </c>
      <c r="Q22" s="53">
        <f>0</f>
        <v>0</v>
      </c>
    </row>
    <row r="23" spans="1:17" ht="24.75" customHeight="1">
      <c r="A23" s="48" t="s">
        <v>117</v>
      </c>
      <c r="B23" s="53">
        <f>3670.87</f>
        <v>3670.87</v>
      </c>
      <c r="C23" s="53">
        <f>3670.87</f>
        <v>3670.87</v>
      </c>
      <c r="D23" s="53">
        <f>2746.23</f>
        <v>2746.23</v>
      </c>
      <c r="E23" s="53">
        <f>292</f>
        <v>292</v>
      </c>
      <c r="F23" s="53">
        <f>0</f>
        <v>0</v>
      </c>
      <c r="G23" s="53">
        <f>0</f>
        <v>0</v>
      </c>
      <c r="H23" s="53">
        <f>2454.23</f>
        <v>2454.23</v>
      </c>
      <c r="I23" s="53">
        <f>0</f>
        <v>0</v>
      </c>
      <c r="J23" s="53">
        <f>0</f>
        <v>0</v>
      </c>
      <c r="K23" s="53">
        <f>0</f>
        <v>0</v>
      </c>
      <c r="L23" s="53">
        <f>0</f>
        <v>0</v>
      </c>
      <c r="M23" s="53">
        <f>924.64</f>
        <v>924.64</v>
      </c>
      <c r="N23" s="53">
        <f>0</f>
        <v>0</v>
      </c>
      <c r="O23" s="53">
        <f>0</f>
        <v>0</v>
      </c>
      <c r="P23" s="53">
        <f>0</f>
        <v>0</v>
      </c>
      <c r="Q23" s="53">
        <f>0</f>
        <v>0</v>
      </c>
    </row>
    <row r="24" spans="1:17" ht="19.5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ht="19.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ht="19.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ht="19.5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ht="19.5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3" ht="45.75" customHeight="1">
      <c r="A29" s="67" t="str">
        <f>CONCATENATE("Informacja z wykonania budżetów związków jednostek samorządu terytorialnego za ",$C$95," ",$B$96," roku                 ",$B$98,"")</f>
        <v>Informacja z wykonania budżetów związków jednostek samorządu terytorialnego za II Kwartały 2021 roku                 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1" spans="1:13" ht="13.5" customHeight="1">
      <c r="A31" s="68" t="s">
        <v>52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3" spans="1:17" ht="13.5" customHeight="1">
      <c r="A33" s="57" t="s">
        <v>0</v>
      </c>
      <c r="B33" s="69" t="s">
        <v>53</v>
      </c>
      <c r="C33" s="64" t="s">
        <v>55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64" t="s">
        <v>73</v>
      </c>
      <c r="P33" s="65"/>
      <c r="Q33" s="66"/>
    </row>
    <row r="34" spans="1:17" ht="13.5" customHeight="1">
      <c r="A34" s="58"/>
      <c r="B34" s="60"/>
      <c r="C34" s="60" t="s">
        <v>54</v>
      </c>
      <c r="D34" s="62" t="s">
        <v>57</v>
      </c>
      <c r="E34" s="62" t="s">
        <v>74</v>
      </c>
      <c r="F34" s="62" t="s">
        <v>75</v>
      </c>
      <c r="G34" s="62" t="s">
        <v>145</v>
      </c>
      <c r="H34" s="62" t="s">
        <v>77</v>
      </c>
      <c r="I34" s="62" t="s">
        <v>4</v>
      </c>
      <c r="J34" s="62" t="s">
        <v>59</v>
      </c>
      <c r="K34" s="62" t="s">
        <v>60</v>
      </c>
      <c r="L34" s="62" t="s">
        <v>61</v>
      </c>
      <c r="M34" s="62" t="s">
        <v>62</v>
      </c>
      <c r="N34" s="109" t="s">
        <v>63</v>
      </c>
      <c r="O34" s="62" t="s">
        <v>64</v>
      </c>
      <c r="P34" s="62" t="s">
        <v>65</v>
      </c>
      <c r="Q34" s="69" t="s">
        <v>66</v>
      </c>
    </row>
    <row r="35" spans="1:17" ht="13.5" customHeight="1">
      <c r="A35" s="58"/>
      <c r="B35" s="60"/>
      <c r="C35" s="60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109"/>
      <c r="O35" s="62"/>
      <c r="P35" s="62"/>
      <c r="Q35" s="60"/>
    </row>
    <row r="36" spans="1:17" ht="11.25" customHeight="1">
      <c r="A36" s="58"/>
      <c r="B36" s="60"/>
      <c r="C36" s="60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109"/>
      <c r="O36" s="62"/>
      <c r="P36" s="62"/>
      <c r="Q36" s="60"/>
    </row>
    <row r="37" spans="1:17" ht="11.25" customHeight="1">
      <c r="A37" s="59"/>
      <c r="B37" s="61"/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109"/>
      <c r="O37" s="62"/>
      <c r="P37" s="62"/>
      <c r="Q37" s="61"/>
    </row>
    <row r="38" spans="1:17" ht="11.25" customHeight="1">
      <c r="A38" s="41">
        <v>1</v>
      </c>
      <c r="B38" s="41">
        <v>2</v>
      </c>
      <c r="C38" s="41">
        <v>3</v>
      </c>
      <c r="D38" s="41">
        <v>4</v>
      </c>
      <c r="E38" s="41">
        <v>5</v>
      </c>
      <c r="F38" s="41">
        <v>6</v>
      </c>
      <c r="G38" s="41">
        <v>7</v>
      </c>
      <c r="H38" s="41">
        <v>8</v>
      </c>
      <c r="I38" s="41">
        <v>9</v>
      </c>
      <c r="J38" s="41">
        <v>10</v>
      </c>
      <c r="K38" s="41">
        <v>11</v>
      </c>
      <c r="L38" s="41">
        <v>12</v>
      </c>
      <c r="M38" s="41">
        <v>13</v>
      </c>
      <c r="N38" s="41">
        <v>14</v>
      </c>
      <c r="O38" s="41">
        <v>15</v>
      </c>
      <c r="P38" s="41">
        <v>16</v>
      </c>
      <c r="Q38" s="41">
        <v>17</v>
      </c>
    </row>
    <row r="39" spans="1:17" ht="13.5" customHeight="1">
      <c r="A39" s="41"/>
      <c r="B39" s="110" t="s">
        <v>152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2"/>
    </row>
    <row r="40" spans="1:17" ht="27.75" customHeight="1" hidden="1">
      <c r="A40" s="42" t="s">
        <v>79</v>
      </c>
      <c r="B40" s="43">
        <f>0</f>
        <v>0</v>
      </c>
      <c r="C40" s="43">
        <f>0</f>
        <v>0</v>
      </c>
      <c r="D40" s="43">
        <f>0</f>
        <v>0</v>
      </c>
      <c r="E40" s="43">
        <f>0</f>
        <v>0</v>
      </c>
      <c r="F40" s="43">
        <f>0</f>
        <v>0</v>
      </c>
      <c r="G40" s="43">
        <f>0</f>
        <v>0</v>
      </c>
      <c r="H40" s="43">
        <f>0</f>
        <v>0</v>
      </c>
      <c r="I40" s="43">
        <f>0</f>
        <v>0</v>
      </c>
      <c r="J40" s="43">
        <f>0</f>
        <v>0</v>
      </c>
      <c r="K40" s="43">
        <f>0</f>
        <v>0</v>
      </c>
      <c r="L40" s="43">
        <f>0</f>
        <v>0</v>
      </c>
      <c r="M40" s="43">
        <f>0</f>
        <v>0</v>
      </c>
      <c r="N40" s="43">
        <f>0</f>
        <v>0</v>
      </c>
      <c r="O40" s="43">
        <f>0</f>
        <v>0</v>
      </c>
      <c r="P40" s="43">
        <f>0</f>
        <v>0</v>
      </c>
      <c r="Q40" s="43">
        <f>0</f>
        <v>0</v>
      </c>
    </row>
    <row r="41" spans="1:17" ht="33.75" customHeight="1">
      <c r="A41" s="51" t="s">
        <v>92</v>
      </c>
      <c r="B41" s="54">
        <f>0</f>
        <v>0</v>
      </c>
      <c r="C41" s="54">
        <f>0</f>
        <v>0</v>
      </c>
      <c r="D41" s="54">
        <f>0</f>
        <v>0</v>
      </c>
      <c r="E41" s="54">
        <f>0</f>
        <v>0</v>
      </c>
      <c r="F41" s="54">
        <f>0</f>
        <v>0</v>
      </c>
      <c r="G41" s="54">
        <f>0</f>
        <v>0</v>
      </c>
      <c r="H41" s="54">
        <f>0</f>
        <v>0</v>
      </c>
      <c r="I41" s="54">
        <f>0</f>
        <v>0</v>
      </c>
      <c r="J41" s="54">
        <f>0</f>
        <v>0</v>
      </c>
      <c r="K41" s="54">
        <f>0</f>
        <v>0</v>
      </c>
      <c r="L41" s="54">
        <f>0</f>
        <v>0</v>
      </c>
      <c r="M41" s="54">
        <f>0</f>
        <v>0</v>
      </c>
      <c r="N41" s="54">
        <f>0</f>
        <v>0</v>
      </c>
      <c r="O41" s="54">
        <f>0</f>
        <v>0</v>
      </c>
      <c r="P41" s="54">
        <f>0</f>
        <v>0</v>
      </c>
      <c r="Q41" s="54">
        <f>0</f>
        <v>0</v>
      </c>
    </row>
    <row r="42" spans="1:17" ht="21.75" customHeight="1">
      <c r="A42" s="49" t="s">
        <v>80</v>
      </c>
      <c r="B42" s="55">
        <f>0</f>
        <v>0</v>
      </c>
      <c r="C42" s="55">
        <f>0</f>
        <v>0</v>
      </c>
      <c r="D42" s="55">
        <f>0</f>
        <v>0</v>
      </c>
      <c r="E42" s="55">
        <f>0</f>
        <v>0</v>
      </c>
      <c r="F42" s="55">
        <f>0</f>
        <v>0</v>
      </c>
      <c r="G42" s="55">
        <f>0</f>
        <v>0</v>
      </c>
      <c r="H42" s="55">
        <f>0</f>
        <v>0</v>
      </c>
      <c r="I42" s="55">
        <f>0</f>
        <v>0</v>
      </c>
      <c r="J42" s="55">
        <f>0</f>
        <v>0</v>
      </c>
      <c r="K42" s="55">
        <f>0</f>
        <v>0</v>
      </c>
      <c r="L42" s="55">
        <f>0</f>
        <v>0</v>
      </c>
      <c r="M42" s="55">
        <f>0</f>
        <v>0</v>
      </c>
      <c r="N42" s="55">
        <f>0</f>
        <v>0</v>
      </c>
      <c r="O42" s="55">
        <f>0</f>
        <v>0</v>
      </c>
      <c r="P42" s="55">
        <f>0</f>
        <v>0</v>
      </c>
      <c r="Q42" s="55">
        <f>0</f>
        <v>0</v>
      </c>
    </row>
    <row r="43" spans="1:17" ht="21.75" customHeight="1">
      <c r="A43" s="49" t="s">
        <v>81</v>
      </c>
      <c r="B43" s="55">
        <f>0</f>
        <v>0</v>
      </c>
      <c r="C43" s="55">
        <f>0</f>
        <v>0</v>
      </c>
      <c r="D43" s="55">
        <f>0</f>
        <v>0</v>
      </c>
      <c r="E43" s="55">
        <f>0</f>
        <v>0</v>
      </c>
      <c r="F43" s="55">
        <f>0</f>
        <v>0</v>
      </c>
      <c r="G43" s="55">
        <f>0</f>
        <v>0</v>
      </c>
      <c r="H43" s="55">
        <f>0</f>
        <v>0</v>
      </c>
      <c r="I43" s="55">
        <f>0</f>
        <v>0</v>
      </c>
      <c r="J43" s="55">
        <f>0</f>
        <v>0</v>
      </c>
      <c r="K43" s="55">
        <f>0</f>
        <v>0</v>
      </c>
      <c r="L43" s="55">
        <f>0</f>
        <v>0</v>
      </c>
      <c r="M43" s="55">
        <f>0</f>
        <v>0</v>
      </c>
      <c r="N43" s="55">
        <f>0</f>
        <v>0</v>
      </c>
      <c r="O43" s="55">
        <f>0</f>
        <v>0</v>
      </c>
      <c r="P43" s="55">
        <f>0</f>
        <v>0</v>
      </c>
      <c r="Q43" s="55">
        <f>0</f>
        <v>0</v>
      </c>
    </row>
    <row r="44" spans="1:17" ht="33.75" customHeight="1">
      <c r="A44" s="51" t="s">
        <v>93</v>
      </c>
      <c r="B44" s="54">
        <f>1590.19</f>
        <v>1590.19</v>
      </c>
      <c r="C44" s="54">
        <f>1590.19</f>
        <v>1590.19</v>
      </c>
      <c r="D44" s="54">
        <f>0</f>
        <v>0</v>
      </c>
      <c r="E44" s="54">
        <f>0</f>
        <v>0</v>
      </c>
      <c r="F44" s="54">
        <f>0</f>
        <v>0</v>
      </c>
      <c r="G44" s="54">
        <f>0</f>
        <v>0</v>
      </c>
      <c r="H44" s="54">
        <f>0</f>
        <v>0</v>
      </c>
      <c r="I44" s="54">
        <f>0</f>
        <v>0</v>
      </c>
      <c r="J44" s="54">
        <f>0</f>
        <v>0</v>
      </c>
      <c r="K44" s="54">
        <f>0</f>
        <v>0</v>
      </c>
      <c r="L44" s="54">
        <f>0</f>
        <v>0</v>
      </c>
      <c r="M44" s="54">
        <f>1590.19</f>
        <v>1590.19</v>
      </c>
      <c r="N44" s="54">
        <f>0</f>
        <v>0</v>
      </c>
      <c r="O44" s="54">
        <f>0</f>
        <v>0</v>
      </c>
      <c r="P44" s="54">
        <f>0</f>
        <v>0</v>
      </c>
      <c r="Q44" s="54">
        <f>0</f>
        <v>0</v>
      </c>
    </row>
    <row r="45" spans="1:17" ht="21.75" customHeight="1">
      <c r="A45" s="49" t="s">
        <v>82</v>
      </c>
      <c r="B45" s="55">
        <f>0</f>
        <v>0</v>
      </c>
      <c r="C45" s="55">
        <f>0</f>
        <v>0</v>
      </c>
      <c r="D45" s="55">
        <f>0</f>
        <v>0</v>
      </c>
      <c r="E45" s="55">
        <f>0</f>
        <v>0</v>
      </c>
      <c r="F45" s="55">
        <f>0</f>
        <v>0</v>
      </c>
      <c r="G45" s="55">
        <f>0</f>
        <v>0</v>
      </c>
      <c r="H45" s="55">
        <f>0</f>
        <v>0</v>
      </c>
      <c r="I45" s="55">
        <f>0</f>
        <v>0</v>
      </c>
      <c r="J45" s="55">
        <f>0</f>
        <v>0</v>
      </c>
      <c r="K45" s="55">
        <f>0</f>
        <v>0</v>
      </c>
      <c r="L45" s="55">
        <f>0</f>
        <v>0</v>
      </c>
      <c r="M45" s="55">
        <f>0</f>
        <v>0</v>
      </c>
      <c r="N45" s="55">
        <f>0</f>
        <v>0</v>
      </c>
      <c r="O45" s="55">
        <f>0</f>
        <v>0</v>
      </c>
      <c r="P45" s="55">
        <f>0</f>
        <v>0</v>
      </c>
      <c r="Q45" s="55">
        <f>0</f>
        <v>0</v>
      </c>
    </row>
    <row r="46" spans="1:17" ht="21.75" customHeight="1">
      <c r="A46" s="49" t="s">
        <v>83</v>
      </c>
      <c r="B46" s="55">
        <f>1590.19</f>
        <v>1590.19</v>
      </c>
      <c r="C46" s="55">
        <f>1590.19</f>
        <v>1590.19</v>
      </c>
      <c r="D46" s="55">
        <f>0</f>
        <v>0</v>
      </c>
      <c r="E46" s="55">
        <f>0</f>
        <v>0</v>
      </c>
      <c r="F46" s="55">
        <f>0</f>
        <v>0</v>
      </c>
      <c r="G46" s="55">
        <f>0</f>
        <v>0</v>
      </c>
      <c r="H46" s="55">
        <f>0</f>
        <v>0</v>
      </c>
      <c r="I46" s="55">
        <f>0</f>
        <v>0</v>
      </c>
      <c r="J46" s="55">
        <f>0</f>
        <v>0</v>
      </c>
      <c r="K46" s="55">
        <f>0</f>
        <v>0</v>
      </c>
      <c r="L46" s="55">
        <f>0</f>
        <v>0</v>
      </c>
      <c r="M46" s="55">
        <f>1590.19</f>
        <v>1590.19</v>
      </c>
      <c r="N46" s="55">
        <f>0</f>
        <v>0</v>
      </c>
      <c r="O46" s="55">
        <f>0</f>
        <v>0</v>
      </c>
      <c r="P46" s="55">
        <f>0</f>
        <v>0</v>
      </c>
      <c r="Q46" s="55">
        <f>0</f>
        <v>0</v>
      </c>
    </row>
    <row r="47" spans="1:17" ht="38.25" customHeight="1">
      <c r="A47" s="51" t="s">
        <v>94</v>
      </c>
      <c r="B47" s="54">
        <f>994014450.21</f>
        <v>994014450.21</v>
      </c>
      <c r="C47" s="54">
        <f>994014450.21</f>
        <v>994014450.21</v>
      </c>
      <c r="D47" s="54">
        <f>1283944.91</f>
        <v>1283944.91</v>
      </c>
      <c r="E47" s="54">
        <f>0</f>
        <v>0</v>
      </c>
      <c r="F47" s="54">
        <f>0</f>
        <v>0</v>
      </c>
      <c r="G47" s="54">
        <f>1283944.91</f>
        <v>1283944.91</v>
      </c>
      <c r="H47" s="54">
        <f>0</f>
        <v>0</v>
      </c>
      <c r="I47" s="54">
        <f>0</f>
        <v>0</v>
      </c>
      <c r="J47" s="54">
        <f>992415835.21</f>
        <v>992415835.21</v>
      </c>
      <c r="K47" s="54">
        <f>1534.84</f>
        <v>1534.84</v>
      </c>
      <c r="L47" s="54">
        <f>313085.25</f>
        <v>313085.25</v>
      </c>
      <c r="M47" s="54">
        <f>50</f>
        <v>50</v>
      </c>
      <c r="N47" s="54">
        <f>0</f>
        <v>0</v>
      </c>
      <c r="O47" s="54">
        <f>0</f>
        <v>0</v>
      </c>
      <c r="P47" s="54">
        <f>0</f>
        <v>0</v>
      </c>
      <c r="Q47" s="54">
        <f>0</f>
        <v>0</v>
      </c>
    </row>
    <row r="48" spans="1:17" ht="21.75" customHeight="1">
      <c r="A48" s="49" t="s">
        <v>84</v>
      </c>
      <c r="B48" s="55">
        <f>1283113.19</f>
        <v>1283113.19</v>
      </c>
      <c r="C48" s="55">
        <f>1283113.19</f>
        <v>1283113.19</v>
      </c>
      <c r="D48" s="55">
        <f>1283113.19</f>
        <v>1283113.19</v>
      </c>
      <c r="E48" s="55">
        <f>0</f>
        <v>0</v>
      </c>
      <c r="F48" s="55">
        <f>0</f>
        <v>0</v>
      </c>
      <c r="G48" s="55">
        <f>1283113.19</f>
        <v>1283113.19</v>
      </c>
      <c r="H48" s="55">
        <f>0</f>
        <v>0</v>
      </c>
      <c r="I48" s="55">
        <f>0</f>
        <v>0</v>
      </c>
      <c r="J48" s="55">
        <f>0</f>
        <v>0</v>
      </c>
      <c r="K48" s="55">
        <f>0</f>
        <v>0</v>
      </c>
      <c r="L48" s="55">
        <f>0</f>
        <v>0</v>
      </c>
      <c r="M48" s="55">
        <f>0</f>
        <v>0</v>
      </c>
      <c r="N48" s="55">
        <f>0</f>
        <v>0</v>
      </c>
      <c r="O48" s="55">
        <f>0</f>
        <v>0</v>
      </c>
      <c r="P48" s="55">
        <f>0</f>
        <v>0</v>
      </c>
      <c r="Q48" s="55">
        <f>0</f>
        <v>0</v>
      </c>
    </row>
    <row r="49" spans="1:17" ht="21.75" customHeight="1">
      <c r="A49" s="49" t="s">
        <v>85</v>
      </c>
      <c r="B49" s="55">
        <f>625571223.14</f>
        <v>625571223.14</v>
      </c>
      <c r="C49" s="55">
        <f>625571223.14</f>
        <v>625571223.14</v>
      </c>
      <c r="D49" s="55">
        <f>0</f>
        <v>0</v>
      </c>
      <c r="E49" s="55">
        <f>0</f>
        <v>0</v>
      </c>
      <c r="F49" s="55">
        <f>0</f>
        <v>0</v>
      </c>
      <c r="G49" s="55">
        <f>0</f>
        <v>0</v>
      </c>
      <c r="H49" s="55">
        <f>0</f>
        <v>0</v>
      </c>
      <c r="I49" s="55">
        <f>0</f>
        <v>0</v>
      </c>
      <c r="J49" s="55">
        <f>625569638.3</f>
        <v>625569638.3</v>
      </c>
      <c r="K49" s="55">
        <f>1534.84</f>
        <v>1534.84</v>
      </c>
      <c r="L49" s="55">
        <f>0</f>
        <v>0</v>
      </c>
      <c r="M49" s="55">
        <f>50</f>
        <v>50</v>
      </c>
      <c r="N49" s="55">
        <f>0</f>
        <v>0</v>
      </c>
      <c r="O49" s="55">
        <f>0</f>
        <v>0</v>
      </c>
      <c r="P49" s="55">
        <f>0</f>
        <v>0</v>
      </c>
      <c r="Q49" s="55">
        <f>0</f>
        <v>0</v>
      </c>
    </row>
    <row r="50" spans="1:17" ht="21.75" customHeight="1">
      <c r="A50" s="49" t="s">
        <v>86</v>
      </c>
      <c r="B50" s="55">
        <f>367160113.88</f>
        <v>367160113.88</v>
      </c>
      <c r="C50" s="55">
        <f>367160113.88</f>
        <v>367160113.88</v>
      </c>
      <c r="D50" s="55">
        <f>831.72</f>
        <v>831.72</v>
      </c>
      <c r="E50" s="55">
        <f>0</f>
        <v>0</v>
      </c>
      <c r="F50" s="55">
        <f>0</f>
        <v>0</v>
      </c>
      <c r="G50" s="55">
        <f>831.72</f>
        <v>831.72</v>
      </c>
      <c r="H50" s="55">
        <f>0</f>
        <v>0</v>
      </c>
      <c r="I50" s="55">
        <f>0</f>
        <v>0</v>
      </c>
      <c r="J50" s="55">
        <f>366846196.91</f>
        <v>366846196.91</v>
      </c>
      <c r="K50" s="55">
        <f>0</f>
        <v>0</v>
      </c>
      <c r="L50" s="55">
        <f>313085.25</f>
        <v>313085.25</v>
      </c>
      <c r="M50" s="55">
        <f>0</f>
        <v>0</v>
      </c>
      <c r="N50" s="55">
        <f>0</f>
        <v>0</v>
      </c>
      <c r="O50" s="55">
        <f>0</f>
        <v>0</v>
      </c>
      <c r="P50" s="55">
        <f>0</f>
        <v>0</v>
      </c>
      <c r="Q50" s="55">
        <f>0</f>
        <v>0</v>
      </c>
    </row>
    <row r="51" spans="1:17" ht="38.25" customHeight="1">
      <c r="A51" s="51" t="s">
        <v>95</v>
      </c>
      <c r="B51" s="54">
        <f>425454370.71</f>
        <v>425454370.71</v>
      </c>
      <c r="C51" s="54">
        <f>425454370.71</f>
        <v>425454370.71</v>
      </c>
      <c r="D51" s="54">
        <f>5091808.15</f>
        <v>5091808.15</v>
      </c>
      <c r="E51" s="54">
        <f>6897.15</f>
        <v>6897.15</v>
      </c>
      <c r="F51" s="54">
        <f>88760.03</f>
        <v>88760.03</v>
      </c>
      <c r="G51" s="54">
        <f>4989960.37</f>
        <v>4989960.37</v>
      </c>
      <c r="H51" s="54">
        <f>6190.6</f>
        <v>6190.6</v>
      </c>
      <c r="I51" s="54">
        <f>0</f>
        <v>0</v>
      </c>
      <c r="J51" s="54">
        <f>6635.37</f>
        <v>6635.37</v>
      </c>
      <c r="K51" s="54">
        <f>12875.31</f>
        <v>12875.31</v>
      </c>
      <c r="L51" s="54">
        <f>33371445.72</f>
        <v>33371445.72</v>
      </c>
      <c r="M51" s="54">
        <f>381869613.93</f>
        <v>381869613.93</v>
      </c>
      <c r="N51" s="54">
        <f>5101992.23</f>
        <v>5101992.23</v>
      </c>
      <c r="O51" s="54">
        <f>0</f>
        <v>0</v>
      </c>
      <c r="P51" s="54">
        <f>0</f>
        <v>0</v>
      </c>
      <c r="Q51" s="54">
        <f>0</f>
        <v>0</v>
      </c>
    </row>
    <row r="52" spans="1:17" ht="32.25" customHeight="1">
      <c r="A52" s="49" t="s">
        <v>87</v>
      </c>
      <c r="B52" s="55">
        <f>19383450.01</f>
        <v>19383450.01</v>
      </c>
      <c r="C52" s="55">
        <f>19383450.01</f>
        <v>19383450.01</v>
      </c>
      <c r="D52" s="55">
        <f>3256927.89</f>
        <v>3256927.89</v>
      </c>
      <c r="E52" s="55">
        <f>0</f>
        <v>0</v>
      </c>
      <c r="F52" s="55">
        <f>0</f>
        <v>0</v>
      </c>
      <c r="G52" s="55">
        <f>3256927.89</f>
        <v>3256927.89</v>
      </c>
      <c r="H52" s="55">
        <f>0</f>
        <v>0</v>
      </c>
      <c r="I52" s="55">
        <f>0</f>
        <v>0</v>
      </c>
      <c r="J52" s="55">
        <f>95.6</f>
        <v>95.6</v>
      </c>
      <c r="K52" s="55">
        <f>0</f>
        <v>0</v>
      </c>
      <c r="L52" s="55">
        <f>9750330.38</f>
        <v>9750330.38</v>
      </c>
      <c r="M52" s="55">
        <f>6369663.21</f>
        <v>6369663.21</v>
      </c>
      <c r="N52" s="55">
        <f>6432.93</f>
        <v>6432.93</v>
      </c>
      <c r="O52" s="55">
        <f>0</f>
        <v>0</v>
      </c>
      <c r="P52" s="55">
        <f>0</f>
        <v>0</v>
      </c>
      <c r="Q52" s="55">
        <f>0</f>
        <v>0</v>
      </c>
    </row>
    <row r="53" spans="1:17" ht="21.75" customHeight="1">
      <c r="A53" s="49" t="s">
        <v>88</v>
      </c>
      <c r="B53" s="55">
        <f>406070920.7</f>
        <v>406070920.7</v>
      </c>
      <c r="C53" s="55">
        <f>406070920.7</f>
        <v>406070920.7</v>
      </c>
      <c r="D53" s="55">
        <f>1834880.26</f>
        <v>1834880.26</v>
      </c>
      <c r="E53" s="55">
        <f>6897.15</f>
        <v>6897.15</v>
      </c>
      <c r="F53" s="55">
        <f>88760.03</f>
        <v>88760.03</v>
      </c>
      <c r="G53" s="55">
        <f>1733032.48</f>
        <v>1733032.48</v>
      </c>
      <c r="H53" s="55">
        <f>6190.6</f>
        <v>6190.6</v>
      </c>
      <c r="I53" s="55">
        <f>0</f>
        <v>0</v>
      </c>
      <c r="J53" s="55">
        <f>6539.77</f>
        <v>6539.77</v>
      </c>
      <c r="K53" s="55">
        <f>12875.31</f>
        <v>12875.31</v>
      </c>
      <c r="L53" s="55">
        <f>23621115.34</f>
        <v>23621115.34</v>
      </c>
      <c r="M53" s="55">
        <f>375499950.72</f>
        <v>375499950.72</v>
      </c>
      <c r="N53" s="55">
        <f>5095559.3</f>
        <v>5095559.3</v>
      </c>
      <c r="O53" s="55">
        <f>0</f>
        <v>0</v>
      </c>
      <c r="P53" s="55">
        <f>0</f>
        <v>0</v>
      </c>
      <c r="Q53" s="55">
        <f>0</f>
        <v>0</v>
      </c>
    </row>
    <row r="54" spans="1:17" ht="38.25" customHeight="1">
      <c r="A54" s="51" t="s">
        <v>96</v>
      </c>
      <c r="B54" s="54">
        <f>780562183.98</f>
        <v>780562183.98</v>
      </c>
      <c r="C54" s="54">
        <f>780562183.98</f>
        <v>780562183.98</v>
      </c>
      <c r="D54" s="54">
        <f>583914529.42</f>
        <v>583914529.42</v>
      </c>
      <c r="E54" s="54">
        <f>28190640.92</f>
        <v>28190640.92</v>
      </c>
      <c r="F54" s="54">
        <f>25340.44</f>
        <v>25340.44</v>
      </c>
      <c r="G54" s="54">
        <f>555693131.91</f>
        <v>555693131.91</v>
      </c>
      <c r="H54" s="54">
        <f>5416.15</f>
        <v>5416.15</v>
      </c>
      <c r="I54" s="54">
        <f>0</f>
        <v>0</v>
      </c>
      <c r="J54" s="54">
        <f>21266.41</f>
        <v>21266.41</v>
      </c>
      <c r="K54" s="54">
        <f>620369.55</f>
        <v>620369.55</v>
      </c>
      <c r="L54" s="54">
        <f>54278292.71</f>
        <v>54278292.71</v>
      </c>
      <c r="M54" s="54">
        <f>139590822.21</f>
        <v>139590822.21</v>
      </c>
      <c r="N54" s="54">
        <f>2136903.68</f>
        <v>2136903.68</v>
      </c>
      <c r="O54" s="54">
        <f>0</f>
        <v>0</v>
      </c>
      <c r="P54" s="54">
        <f>0</f>
        <v>0</v>
      </c>
      <c r="Q54" s="54">
        <f>0</f>
        <v>0</v>
      </c>
    </row>
    <row r="55" spans="1:17" ht="26.25" customHeight="1">
      <c r="A55" s="49" t="s">
        <v>89</v>
      </c>
      <c r="B55" s="55">
        <f>30166540.26</f>
        <v>30166540.26</v>
      </c>
      <c r="C55" s="55">
        <f>30166540.26</f>
        <v>30166540.26</v>
      </c>
      <c r="D55" s="55">
        <f>7720350.92</f>
        <v>7720350.92</v>
      </c>
      <c r="E55" s="55">
        <f>697622.02</f>
        <v>697622.02</v>
      </c>
      <c r="F55" s="55">
        <f>3098.02</f>
        <v>3098.02</v>
      </c>
      <c r="G55" s="55">
        <f>7019500.72</f>
        <v>7019500.72</v>
      </c>
      <c r="H55" s="55">
        <f>130.16</f>
        <v>130.16</v>
      </c>
      <c r="I55" s="55">
        <f>0</f>
        <v>0</v>
      </c>
      <c r="J55" s="55">
        <f>2857.38</f>
        <v>2857.38</v>
      </c>
      <c r="K55" s="55">
        <f>0</f>
        <v>0</v>
      </c>
      <c r="L55" s="55">
        <f>18771660.46</f>
        <v>18771660.46</v>
      </c>
      <c r="M55" s="55">
        <f>3543939.23</f>
        <v>3543939.23</v>
      </c>
      <c r="N55" s="55">
        <f>127732.27</f>
        <v>127732.27</v>
      </c>
      <c r="O55" s="55">
        <f>0</f>
        <v>0</v>
      </c>
      <c r="P55" s="55">
        <f>0</f>
        <v>0</v>
      </c>
      <c r="Q55" s="55">
        <f>0</f>
        <v>0</v>
      </c>
    </row>
    <row r="56" spans="1:17" ht="29.25" customHeight="1">
      <c r="A56" s="49" t="s">
        <v>155</v>
      </c>
      <c r="B56" s="55">
        <f>1207242.89</f>
        <v>1207242.89</v>
      </c>
      <c r="C56" s="55">
        <f>1207242.89</f>
        <v>1207242.89</v>
      </c>
      <c r="D56" s="55">
        <f>1046897.4</f>
        <v>1046897.4</v>
      </c>
      <c r="E56" s="55">
        <f>1042688.29</f>
        <v>1042688.29</v>
      </c>
      <c r="F56" s="55">
        <f>0</f>
        <v>0</v>
      </c>
      <c r="G56" s="55">
        <f>4209.09</f>
        <v>4209.09</v>
      </c>
      <c r="H56" s="55">
        <f>0.02</f>
        <v>0.02</v>
      </c>
      <c r="I56" s="55">
        <f>0</f>
        <v>0</v>
      </c>
      <c r="J56" s="55">
        <f>0</f>
        <v>0</v>
      </c>
      <c r="K56" s="55">
        <f>0</f>
        <v>0</v>
      </c>
      <c r="L56" s="55">
        <f>30112.29</f>
        <v>30112.29</v>
      </c>
      <c r="M56" s="55">
        <f>96578.88</f>
        <v>96578.88</v>
      </c>
      <c r="N56" s="55">
        <f>33654.32</f>
        <v>33654.32</v>
      </c>
      <c r="O56" s="55">
        <f>0</f>
        <v>0</v>
      </c>
      <c r="P56" s="55">
        <f>0</f>
        <v>0</v>
      </c>
      <c r="Q56" s="55">
        <f>0</f>
        <v>0</v>
      </c>
    </row>
    <row r="57" spans="1:17" ht="33.75" customHeight="1">
      <c r="A57" s="49" t="s">
        <v>91</v>
      </c>
      <c r="B57" s="55">
        <f>749188400.83</f>
        <v>749188400.83</v>
      </c>
      <c r="C57" s="55">
        <f>749188400.83</f>
        <v>749188400.83</v>
      </c>
      <c r="D57" s="55">
        <f>575147281.1</f>
        <v>575147281.1</v>
      </c>
      <c r="E57" s="55">
        <f>26450330.61</f>
        <v>26450330.61</v>
      </c>
      <c r="F57" s="55">
        <f>22242.42</f>
        <v>22242.42</v>
      </c>
      <c r="G57" s="55">
        <f>548669422.1</f>
        <v>548669422.1</v>
      </c>
      <c r="H57" s="55">
        <f>5285.97</f>
        <v>5285.97</v>
      </c>
      <c r="I57" s="55">
        <f>0</f>
        <v>0</v>
      </c>
      <c r="J57" s="55">
        <f>18409.03</f>
        <v>18409.03</v>
      </c>
      <c r="K57" s="55">
        <f>620369.55</f>
        <v>620369.55</v>
      </c>
      <c r="L57" s="55">
        <f>35476519.96</f>
        <v>35476519.96</v>
      </c>
      <c r="M57" s="55">
        <f>135950304.1</f>
        <v>135950304.1</v>
      </c>
      <c r="N57" s="55">
        <f>1975517.09</f>
        <v>1975517.09</v>
      </c>
      <c r="O57" s="55">
        <f>0</f>
        <v>0</v>
      </c>
      <c r="P57" s="55">
        <f>0</f>
        <v>0</v>
      </c>
      <c r="Q57" s="55">
        <f>0</f>
        <v>0</v>
      </c>
    </row>
    <row r="67" spans="1:13" ht="64.5" customHeight="1">
      <c r="A67" s="67" t="str">
        <f>CONCATENATE("Informacja z wykonania budżetów związków jednostek samorządu terytorialnego za ",$C$95," ",$B$96," roku                 ",$B$98,"")</f>
        <v>Informacja z wykonania budżetów związków jednostek samorządu terytorialnego za II Kwartały 2021 roku                 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 customHeight="1">
      <c r="B69" s="68" t="s">
        <v>5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1" spans="2:12" ht="16.5" customHeight="1">
      <c r="B71" s="99" t="s">
        <v>0</v>
      </c>
      <c r="C71" s="100"/>
      <c r="D71" s="100"/>
      <c r="E71" s="101"/>
      <c r="F71" s="71" t="s">
        <v>143</v>
      </c>
      <c r="G71" s="95" t="s">
        <v>150</v>
      </c>
      <c r="H71" s="108"/>
      <c r="I71" s="108"/>
      <c r="J71" s="108"/>
      <c r="K71" s="108"/>
      <c r="L71" s="96"/>
    </row>
    <row r="72" spans="2:12" ht="13.5" customHeight="1">
      <c r="B72" s="102"/>
      <c r="C72" s="103"/>
      <c r="D72" s="103"/>
      <c r="E72" s="104"/>
      <c r="F72" s="72"/>
      <c r="G72" s="74" t="s">
        <v>144</v>
      </c>
      <c r="H72" s="63" t="s">
        <v>140</v>
      </c>
      <c r="I72" s="63" t="s">
        <v>141</v>
      </c>
      <c r="J72" s="63" t="s">
        <v>145</v>
      </c>
      <c r="K72" s="63" t="s">
        <v>146</v>
      </c>
      <c r="L72" s="115" t="s">
        <v>147</v>
      </c>
    </row>
    <row r="73" spans="2:12" ht="13.5" customHeight="1">
      <c r="B73" s="102"/>
      <c r="C73" s="103"/>
      <c r="D73" s="103"/>
      <c r="E73" s="104"/>
      <c r="F73" s="72"/>
      <c r="G73" s="74"/>
      <c r="H73" s="63"/>
      <c r="I73" s="63"/>
      <c r="J73" s="63"/>
      <c r="K73" s="63"/>
      <c r="L73" s="115"/>
    </row>
    <row r="74" spans="2:12" ht="11.25" customHeight="1">
      <c r="B74" s="102"/>
      <c r="C74" s="103"/>
      <c r="D74" s="103"/>
      <c r="E74" s="104"/>
      <c r="F74" s="72"/>
      <c r="G74" s="74"/>
      <c r="H74" s="63"/>
      <c r="I74" s="63"/>
      <c r="J74" s="63"/>
      <c r="K74" s="63"/>
      <c r="L74" s="115"/>
    </row>
    <row r="75" spans="2:12" ht="11.25" customHeight="1">
      <c r="B75" s="105"/>
      <c r="C75" s="106"/>
      <c r="D75" s="106"/>
      <c r="E75" s="107"/>
      <c r="F75" s="73"/>
      <c r="G75" s="74"/>
      <c r="H75" s="63"/>
      <c r="I75" s="63"/>
      <c r="J75" s="63"/>
      <c r="K75" s="63"/>
      <c r="L75" s="115"/>
    </row>
    <row r="76" spans="2:12" ht="11.25" customHeight="1">
      <c r="B76" s="63">
        <v>1</v>
      </c>
      <c r="C76" s="63"/>
      <c r="D76" s="63"/>
      <c r="E76" s="63"/>
      <c r="F76" s="3">
        <v>2</v>
      </c>
      <c r="G76" s="3">
        <v>3</v>
      </c>
      <c r="H76" s="3">
        <v>4</v>
      </c>
      <c r="I76" s="3">
        <v>5</v>
      </c>
      <c r="J76" s="3">
        <v>6</v>
      </c>
      <c r="K76" s="3">
        <v>7</v>
      </c>
      <c r="L76" s="3">
        <v>8</v>
      </c>
    </row>
    <row r="77" spans="2:12" ht="13.5" customHeight="1">
      <c r="B77" s="63"/>
      <c r="C77" s="63"/>
      <c r="D77" s="63"/>
      <c r="E77" s="63"/>
      <c r="F77" s="95" t="s">
        <v>152</v>
      </c>
      <c r="G77" s="113"/>
      <c r="H77" s="113"/>
      <c r="I77" s="113"/>
      <c r="J77" s="113"/>
      <c r="K77" s="113"/>
      <c r="L77" s="114"/>
    </row>
    <row r="78" spans="2:12" ht="33.75" customHeight="1">
      <c r="B78" s="84" t="s">
        <v>121</v>
      </c>
      <c r="C78" s="85"/>
      <c r="D78" s="85"/>
      <c r="E78" s="86"/>
      <c r="F78" s="56">
        <f>0</f>
        <v>0</v>
      </c>
      <c r="G78" s="56">
        <f>0</f>
        <v>0</v>
      </c>
      <c r="H78" s="56">
        <f>0</f>
        <v>0</v>
      </c>
      <c r="I78" s="56">
        <f>0</f>
        <v>0</v>
      </c>
      <c r="J78" s="56">
        <f>0</f>
        <v>0</v>
      </c>
      <c r="K78" s="56">
        <f>0</f>
        <v>0</v>
      </c>
      <c r="L78" s="56">
        <f>0</f>
        <v>0</v>
      </c>
    </row>
    <row r="79" spans="2:12" ht="33.75" customHeight="1">
      <c r="B79" s="84" t="s">
        <v>122</v>
      </c>
      <c r="C79" s="85"/>
      <c r="D79" s="85"/>
      <c r="E79" s="86"/>
      <c r="F79" s="56">
        <f>0</f>
        <v>0</v>
      </c>
      <c r="G79" s="56">
        <f>0</f>
        <v>0</v>
      </c>
      <c r="H79" s="56">
        <f>0</f>
        <v>0</v>
      </c>
      <c r="I79" s="56">
        <f>0</f>
        <v>0</v>
      </c>
      <c r="J79" s="56">
        <f>0</f>
        <v>0</v>
      </c>
      <c r="K79" s="56">
        <f>0</f>
        <v>0</v>
      </c>
      <c r="L79" s="56">
        <f>0</f>
        <v>0</v>
      </c>
    </row>
    <row r="80" spans="2:12" ht="33.75" customHeight="1">
      <c r="B80" s="84" t="s">
        <v>123</v>
      </c>
      <c r="C80" s="85"/>
      <c r="D80" s="85"/>
      <c r="E80" s="86"/>
      <c r="F80" s="56">
        <f>0</f>
        <v>0</v>
      </c>
      <c r="G80" s="56">
        <f>0</f>
        <v>0</v>
      </c>
      <c r="H80" s="56">
        <f>0</f>
        <v>0</v>
      </c>
      <c r="I80" s="56">
        <f>0</f>
        <v>0</v>
      </c>
      <c r="J80" s="56">
        <f>0</f>
        <v>0</v>
      </c>
      <c r="K80" s="56">
        <f>0</f>
        <v>0</v>
      </c>
      <c r="L80" s="56">
        <f>0</f>
        <v>0</v>
      </c>
    </row>
    <row r="81" spans="2:12" ht="30" customHeight="1">
      <c r="B81" s="84" t="s">
        <v>124</v>
      </c>
      <c r="C81" s="85"/>
      <c r="D81" s="85"/>
      <c r="E81" s="86"/>
      <c r="F81" s="56">
        <f>0</f>
        <v>0</v>
      </c>
      <c r="G81" s="56">
        <f>0</f>
        <v>0</v>
      </c>
      <c r="H81" s="56">
        <f>0</f>
        <v>0</v>
      </c>
      <c r="I81" s="56">
        <f>0</f>
        <v>0</v>
      </c>
      <c r="J81" s="56">
        <f>0</f>
        <v>0</v>
      </c>
      <c r="K81" s="56">
        <f>0</f>
        <v>0</v>
      </c>
      <c r="L81" s="56">
        <f>0</f>
        <v>0</v>
      </c>
    </row>
    <row r="82" spans="2:12" ht="33.75" customHeight="1">
      <c r="B82" s="84" t="s">
        <v>125</v>
      </c>
      <c r="C82" s="85"/>
      <c r="D82" s="85"/>
      <c r="E82" s="86"/>
      <c r="F82" s="56">
        <f>0</f>
        <v>0</v>
      </c>
      <c r="G82" s="56">
        <f>0</f>
        <v>0</v>
      </c>
      <c r="H82" s="56">
        <f>0</f>
        <v>0</v>
      </c>
      <c r="I82" s="56">
        <f>0</f>
        <v>0</v>
      </c>
      <c r="J82" s="56">
        <f>0</f>
        <v>0</v>
      </c>
      <c r="K82" s="56">
        <f>0</f>
        <v>0</v>
      </c>
      <c r="L82" s="56">
        <f>0</f>
        <v>0</v>
      </c>
    </row>
    <row r="83" spans="2:12" ht="33.75" customHeight="1">
      <c r="B83" s="84" t="s">
        <v>126</v>
      </c>
      <c r="C83" s="85"/>
      <c r="D83" s="85"/>
      <c r="E83" s="86"/>
      <c r="F83" s="56">
        <f>0</f>
        <v>0</v>
      </c>
      <c r="G83" s="56">
        <f>0</f>
        <v>0</v>
      </c>
      <c r="H83" s="56">
        <f>0</f>
        <v>0</v>
      </c>
      <c r="I83" s="56">
        <f>0</f>
        <v>0</v>
      </c>
      <c r="J83" s="56">
        <f>0</f>
        <v>0</v>
      </c>
      <c r="K83" s="56">
        <f>0</f>
        <v>0</v>
      </c>
      <c r="L83" s="56">
        <f>0</f>
        <v>0</v>
      </c>
    </row>
    <row r="84" spans="2:12" ht="39" customHeight="1">
      <c r="B84" s="84" t="s">
        <v>127</v>
      </c>
      <c r="C84" s="85"/>
      <c r="D84" s="85"/>
      <c r="E84" s="86"/>
      <c r="F84" s="56">
        <f>0</f>
        <v>0</v>
      </c>
      <c r="G84" s="56">
        <f>0</f>
        <v>0</v>
      </c>
      <c r="H84" s="56">
        <f>0</f>
        <v>0</v>
      </c>
      <c r="I84" s="56">
        <f>0</f>
        <v>0</v>
      </c>
      <c r="J84" s="56">
        <f>0</f>
        <v>0</v>
      </c>
      <c r="K84" s="56">
        <f>0</f>
        <v>0</v>
      </c>
      <c r="L84" s="56">
        <f>0</f>
        <v>0</v>
      </c>
    </row>
    <row r="87" spans="1:13" ht="75" customHeight="1">
      <c r="A87" s="67" t="str">
        <f>CONCATENATE("Informacja z wykonania budżetów związków jednostek samorządu terytorialnego za ",$C$95," ",$B$96," roku                 ",$B$98,"")</f>
        <v>Informacja z wykonania budżetów związków jednostek samorządu terytorialnego za II Kwartały 2021 roku                 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ht="13.5" customHeight="1">
      <c r="B88" s="9"/>
    </row>
    <row r="89" spans="2:11" ht="13.5" customHeight="1">
      <c r="B89" s="10"/>
      <c r="C89" s="95"/>
      <c r="D89" s="108"/>
      <c r="E89" s="108"/>
      <c r="F89" s="96"/>
      <c r="G89" s="95" t="s">
        <v>7</v>
      </c>
      <c r="H89" s="96"/>
      <c r="I89" s="95" t="s">
        <v>8</v>
      </c>
      <c r="J89" s="96"/>
      <c r="K89" s="10"/>
    </row>
    <row r="90" spans="2:11" ht="13.5" customHeight="1">
      <c r="B90" s="11"/>
      <c r="C90" s="87" t="s">
        <v>23</v>
      </c>
      <c r="D90" s="88"/>
      <c r="E90" s="88"/>
      <c r="F90" s="89"/>
      <c r="G90" s="93">
        <f>105</f>
        <v>105</v>
      </c>
      <c r="H90" s="94"/>
      <c r="I90" s="77">
        <f>137501019.3</f>
        <v>137501019.3</v>
      </c>
      <c r="J90" s="78"/>
      <c r="K90" s="12"/>
    </row>
    <row r="91" spans="2:11" ht="13.5" customHeight="1">
      <c r="B91" s="11"/>
      <c r="C91" s="90" t="s">
        <v>24</v>
      </c>
      <c r="D91" s="91"/>
      <c r="E91" s="91"/>
      <c r="F91" s="92"/>
      <c r="G91" s="97">
        <f>38</f>
        <v>38</v>
      </c>
      <c r="H91" s="98"/>
      <c r="I91" s="79">
        <f>-32066655.73</f>
        <v>-32066655.73</v>
      </c>
      <c r="J91" s="80"/>
      <c r="K91" s="12"/>
    </row>
    <row r="92" spans="2:11" ht="13.5" customHeight="1">
      <c r="B92" s="11"/>
      <c r="C92" s="87" t="s">
        <v>25</v>
      </c>
      <c r="D92" s="88"/>
      <c r="E92" s="88"/>
      <c r="F92" s="89"/>
      <c r="G92" s="93">
        <f>1</f>
        <v>1</v>
      </c>
      <c r="H92" s="94"/>
      <c r="I92" s="77">
        <f>0</f>
        <v>0</v>
      </c>
      <c r="J92" s="78"/>
      <c r="K92" s="12"/>
    </row>
    <row r="95" spans="1:3" ht="13.5" customHeight="1">
      <c r="A95" s="15" t="s">
        <v>26</v>
      </c>
      <c r="B95" s="15">
        <f>2</f>
        <v>2</v>
      </c>
      <c r="C95" s="15" t="str">
        <f>IF(B95=1,"I Kwartał",IF(B95=2,"II Kwartały",IF(B95=3,"III Kwartały",IF(B95=4,"IV Kwartały","-"))))</f>
        <v>II Kwartały</v>
      </c>
    </row>
    <row r="96" spans="1:3" ht="13.5" customHeight="1">
      <c r="A96" s="15" t="s">
        <v>27</v>
      </c>
      <c r="B96" s="15">
        <f>2021</f>
        <v>2021</v>
      </c>
      <c r="C96" s="16"/>
    </row>
    <row r="97" spans="1:3" ht="13.5" customHeight="1">
      <c r="A97" s="15" t="s">
        <v>28</v>
      </c>
      <c r="B97" s="17" t="str">
        <f>"Aug 18 2021 12:00AM"</f>
        <v>Aug 18 2021 12:00AM</v>
      </c>
      <c r="C97" s="16"/>
    </row>
    <row r="98" spans="1:2" ht="13.5" customHeight="1">
      <c r="A98" s="45" t="s">
        <v>151</v>
      </c>
      <c r="B98" s="17">
        <f>""</f>
      </c>
    </row>
  </sheetData>
  <sheetProtection/>
  <mergeCells count="79">
    <mergeCell ref="B76:E76"/>
    <mergeCell ref="F77:L77"/>
    <mergeCell ref="L72:L75"/>
    <mergeCell ref="O6:Q6"/>
    <mergeCell ref="O7:O10"/>
    <mergeCell ref="A67:M67"/>
    <mergeCell ref="L34:L37"/>
    <mergeCell ref="P34:P37"/>
    <mergeCell ref="Q34:Q37"/>
    <mergeCell ref="N34:N37"/>
    <mergeCell ref="O34:O37"/>
    <mergeCell ref="D34:D37"/>
    <mergeCell ref="H7:H10"/>
    <mergeCell ref="B83:E83"/>
    <mergeCell ref="G71:L71"/>
    <mergeCell ref="H72:H75"/>
    <mergeCell ref="I72:I75"/>
    <mergeCell ref="J72:J75"/>
    <mergeCell ref="I90:J90"/>
    <mergeCell ref="B69:M69"/>
    <mergeCell ref="I89:J89"/>
    <mergeCell ref="B77:E77"/>
    <mergeCell ref="B71:E75"/>
    <mergeCell ref="B84:E84"/>
    <mergeCell ref="A87:M87"/>
    <mergeCell ref="B80:E80"/>
    <mergeCell ref="B81:E81"/>
    <mergeCell ref="C89:F89"/>
    <mergeCell ref="C90:F90"/>
    <mergeCell ref="C91:F91"/>
    <mergeCell ref="C92:F92"/>
    <mergeCell ref="G90:H90"/>
    <mergeCell ref="G89:H89"/>
    <mergeCell ref="G91:H91"/>
    <mergeCell ref="G92:H92"/>
    <mergeCell ref="I92:J92"/>
    <mergeCell ref="I91:J91"/>
    <mergeCell ref="A6:A10"/>
    <mergeCell ref="C6:N6"/>
    <mergeCell ref="D7:D10"/>
    <mergeCell ref="E7:E10"/>
    <mergeCell ref="B82:E82"/>
    <mergeCell ref="B79:E79"/>
    <mergeCell ref="M34:M37"/>
    <mergeCell ref="B78:E78"/>
    <mergeCell ref="F71:F75"/>
    <mergeCell ref="G72:G75"/>
    <mergeCell ref="G7:G10"/>
    <mergeCell ref="F7:F10"/>
    <mergeCell ref="I7:I10"/>
    <mergeCell ref="J7:J10"/>
    <mergeCell ref="B12:Q12"/>
    <mergeCell ref="B39:Q39"/>
    <mergeCell ref="A1:M1"/>
    <mergeCell ref="C5:M5"/>
    <mergeCell ref="A3:M3"/>
    <mergeCell ref="K7:K10"/>
    <mergeCell ref="C7:C10"/>
    <mergeCell ref="B6:B10"/>
    <mergeCell ref="Q7:Q10"/>
    <mergeCell ref="C33:N33"/>
    <mergeCell ref="L7:L10"/>
    <mergeCell ref="M7:M10"/>
    <mergeCell ref="N7:N10"/>
    <mergeCell ref="P7:P10"/>
    <mergeCell ref="A29:M29"/>
    <mergeCell ref="O33:Q33"/>
    <mergeCell ref="A31:M31"/>
    <mergeCell ref="B33:B37"/>
    <mergeCell ref="A33:A37"/>
    <mergeCell ref="C34:C37"/>
    <mergeCell ref="E34:E37"/>
    <mergeCell ref="K72:K75"/>
    <mergeCell ref="F34:F37"/>
    <mergeCell ref="G34:G37"/>
    <mergeCell ref="H34:H37"/>
    <mergeCell ref="K34:K37"/>
    <mergeCell ref="I34:I37"/>
    <mergeCell ref="J34:J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Q106"/>
  <sheetViews>
    <sheetView zoomScalePageLayoutView="0" workbookViewId="0" topLeftCell="A1">
      <selection activeCell="A1" sqref="A1:M1"/>
    </sheetView>
  </sheetViews>
  <sheetFormatPr defaultColWidth="9.00390625" defaultRowHeight="13.5" customHeight="1"/>
  <cols>
    <col min="1" max="1" width="32.25390625" style="2" customWidth="1"/>
    <col min="2" max="13" width="10.75390625" style="2" customWidth="1"/>
    <col min="14" max="16384" width="9.125" style="2" customWidth="1"/>
  </cols>
  <sheetData>
    <row r="1" spans="1:13" ht="75" customHeight="1">
      <c r="A1" s="67" t="str">
        <f>CONCATENATE("Informacja z wykonania budżetów związków jednostek samorządu terytorialnego za  ",$D$104," ",$C$105," roku")</f>
        <v>Informacja z wykonania budżetów związków jednostek samorządu terytorialnego za  - 2021 roku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68" t="s">
        <v>134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5" spans="1:17" ht="13.5" customHeight="1">
      <c r="A5" s="137" t="s">
        <v>0</v>
      </c>
      <c r="B5" s="95" t="s">
        <v>135</v>
      </c>
      <c r="C5" s="63" t="s">
        <v>139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95" t="s">
        <v>138</v>
      </c>
      <c r="P5" s="108"/>
      <c r="Q5" s="96"/>
    </row>
    <row r="6" spans="1:17" ht="13.5" customHeight="1">
      <c r="A6" s="137"/>
      <c r="B6" s="95"/>
      <c r="C6" s="63" t="s">
        <v>136</v>
      </c>
      <c r="D6" s="63" t="s">
        <v>3</v>
      </c>
      <c r="E6" s="63" t="s">
        <v>140</v>
      </c>
      <c r="F6" s="63" t="s">
        <v>141</v>
      </c>
      <c r="G6" s="63" t="s">
        <v>76</v>
      </c>
      <c r="H6" s="63" t="s">
        <v>77</v>
      </c>
      <c r="I6" s="63" t="s">
        <v>137</v>
      </c>
      <c r="J6" s="63" t="s">
        <v>59</v>
      </c>
      <c r="K6" s="63" t="s">
        <v>60</v>
      </c>
      <c r="L6" s="63" t="s">
        <v>61</v>
      </c>
      <c r="M6" s="63" t="s">
        <v>62</v>
      </c>
      <c r="N6" s="125" t="s">
        <v>63</v>
      </c>
      <c r="O6" s="71" t="s">
        <v>64</v>
      </c>
      <c r="P6" s="119" t="s">
        <v>65</v>
      </c>
      <c r="Q6" s="122" t="s">
        <v>66</v>
      </c>
    </row>
    <row r="7" spans="1:17" ht="13.5" customHeight="1">
      <c r="A7" s="137"/>
      <c r="B7" s="95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125"/>
      <c r="O7" s="72"/>
      <c r="P7" s="120"/>
      <c r="Q7" s="123"/>
    </row>
    <row r="8" spans="1:17" ht="13.5" customHeight="1">
      <c r="A8" s="137"/>
      <c r="B8" s="95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125"/>
      <c r="O8" s="72"/>
      <c r="P8" s="120"/>
      <c r="Q8" s="123"/>
    </row>
    <row r="9" spans="1:17" ht="13.5" customHeight="1">
      <c r="A9" s="137"/>
      <c r="B9" s="95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125"/>
      <c r="O9" s="72"/>
      <c r="P9" s="120"/>
      <c r="Q9" s="123"/>
    </row>
    <row r="10" spans="1:17" ht="22.5" customHeight="1">
      <c r="A10" s="137"/>
      <c r="B10" s="95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125"/>
      <c r="O10" s="73"/>
      <c r="P10" s="121"/>
      <c r="Q10" s="124"/>
    </row>
    <row r="11" spans="1:17" ht="13.5" customHeight="1">
      <c r="A11" s="7"/>
      <c r="B11" s="3" t="s">
        <v>21</v>
      </c>
      <c r="C11" s="5" t="s">
        <v>9</v>
      </c>
      <c r="D11" s="6" t="s">
        <v>10</v>
      </c>
      <c r="E11" s="5" t="s">
        <v>11</v>
      </c>
      <c r="F11" s="5" t="s">
        <v>12</v>
      </c>
      <c r="G11" s="5" t="s">
        <v>13</v>
      </c>
      <c r="H11" s="5" t="s">
        <v>58</v>
      </c>
      <c r="I11" s="5" t="s">
        <v>14</v>
      </c>
      <c r="J11" s="5" t="s">
        <v>15</v>
      </c>
      <c r="K11" s="5" t="s">
        <v>67</v>
      </c>
      <c r="L11" s="5" t="s">
        <v>68</v>
      </c>
      <c r="M11" s="5" t="s">
        <v>69</v>
      </c>
      <c r="N11" s="37" t="s">
        <v>70</v>
      </c>
      <c r="O11" s="5" t="s">
        <v>1</v>
      </c>
      <c r="P11" s="5" t="s">
        <v>71</v>
      </c>
      <c r="Q11" s="5" t="s">
        <v>72</v>
      </c>
    </row>
    <row r="12" spans="1:17" ht="13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ht="25.5">
      <c r="A13" s="8" t="s">
        <v>107</v>
      </c>
      <c r="B13" s="138" t="s">
        <v>34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22.5" customHeight="1">
      <c r="A14" s="28" t="s">
        <v>108</v>
      </c>
      <c r="B14" s="126" t="s">
        <v>35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</row>
    <row r="15" spans="1:17" ht="13.5" customHeight="1">
      <c r="A15" s="29" t="s">
        <v>109</v>
      </c>
      <c r="B15" s="139" t="s">
        <v>36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</row>
    <row r="16" spans="1:17" ht="12.75">
      <c r="A16" s="29" t="s">
        <v>110</v>
      </c>
      <c r="B16" s="126" t="s">
        <v>118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7" spans="1:17" ht="36" customHeight="1">
      <c r="A17" s="30" t="s">
        <v>111</v>
      </c>
      <c r="B17" s="139" t="s">
        <v>37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</row>
    <row r="18" spans="1:17" ht="13.5" customHeight="1">
      <c r="A18" s="31" t="s">
        <v>112</v>
      </c>
      <c r="B18" s="126" t="s">
        <v>38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ht="12.75">
      <c r="A19" s="32" t="s">
        <v>113</v>
      </c>
      <c r="B19" s="139" t="s">
        <v>119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</row>
    <row r="20" spans="1:17" ht="12.75">
      <c r="A20" s="33" t="s">
        <v>114</v>
      </c>
      <c r="B20" s="126" t="s">
        <v>39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7" ht="30.75" customHeight="1">
      <c r="A21" s="28" t="s">
        <v>115</v>
      </c>
      <c r="B21" s="126" t="s">
        <v>40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7" ht="13.5" customHeight="1">
      <c r="A22" s="32" t="s">
        <v>116</v>
      </c>
      <c r="B22" s="126" t="s">
        <v>41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</row>
    <row r="23" spans="1:17" ht="13.5" customHeight="1" thickBot="1">
      <c r="A23" s="34" t="s">
        <v>117</v>
      </c>
      <c r="B23" s="126" t="s">
        <v>120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32" spans="1:13" ht="75" customHeight="1">
      <c r="A32" s="67" t="str">
        <f>CONCATENATE("Informacja z wykonania budżetów związków jednostek samorządu terytorialnego za ",$D$104," ",$C$105," roku")</f>
        <v>Informacja z wykonania budżetów związków jednostek samorządu terytorialnego za - 2021 roku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3.5" customHeight="1">
      <c r="A34" s="68" t="s">
        <v>52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6" spans="1:17" ht="13.5" customHeight="1">
      <c r="A36" s="144" t="s">
        <v>0</v>
      </c>
      <c r="B36" s="145" t="s">
        <v>53</v>
      </c>
      <c r="C36" s="152" t="s">
        <v>55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4"/>
      <c r="O36" s="152" t="s">
        <v>73</v>
      </c>
      <c r="P36" s="152"/>
      <c r="Q36" s="153"/>
    </row>
    <row r="37" spans="1:17" ht="13.5" customHeight="1">
      <c r="A37" s="144"/>
      <c r="B37" s="145"/>
      <c r="C37" s="122" t="s">
        <v>54</v>
      </c>
      <c r="D37" s="148" t="s">
        <v>56</v>
      </c>
      <c r="E37" s="148" t="s">
        <v>74</v>
      </c>
      <c r="F37" s="148" t="s">
        <v>75</v>
      </c>
      <c r="G37" s="148" t="s">
        <v>76</v>
      </c>
      <c r="H37" s="148" t="s">
        <v>77</v>
      </c>
      <c r="I37" s="151" t="s">
        <v>78</v>
      </c>
      <c r="J37" s="63" t="s">
        <v>59</v>
      </c>
      <c r="K37" s="148" t="s">
        <v>60</v>
      </c>
      <c r="L37" s="148" t="s">
        <v>61</v>
      </c>
      <c r="M37" s="148" t="s">
        <v>62</v>
      </c>
      <c r="N37" s="155" t="s">
        <v>63</v>
      </c>
      <c r="O37" s="122" t="s">
        <v>64</v>
      </c>
      <c r="P37" s="148" t="s">
        <v>65</v>
      </c>
      <c r="Q37" s="122" t="s">
        <v>66</v>
      </c>
    </row>
    <row r="38" spans="1:17" ht="13.5" customHeight="1">
      <c r="A38" s="144"/>
      <c r="B38" s="145"/>
      <c r="C38" s="123"/>
      <c r="D38" s="149"/>
      <c r="E38" s="149"/>
      <c r="F38" s="149"/>
      <c r="G38" s="149"/>
      <c r="H38" s="149"/>
      <c r="I38" s="151"/>
      <c r="J38" s="63"/>
      <c r="K38" s="149"/>
      <c r="L38" s="149"/>
      <c r="M38" s="149"/>
      <c r="N38" s="156"/>
      <c r="O38" s="123"/>
      <c r="P38" s="149"/>
      <c r="Q38" s="123"/>
    </row>
    <row r="39" spans="1:17" ht="13.5" customHeight="1">
      <c r="A39" s="144"/>
      <c r="B39" s="145"/>
      <c r="C39" s="123"/>
      <c r="D39" s="149"/>
      <c r="E39" s="149"/>
      <c r="F39" s="149"/>
      <c r="G39" s="149"/>
      <c r="H39" s="149"/>
      <c r="I39" s="151"/>
      <c r="J39" s="63"/>
      <c r="K39" s="149"/>
      <c r="L39" s="149"/>
      <c r="M39" s="149"/>
      <c r="N39" s="156"/>
      <c r="O39" s="123"/>
      <c r="P39" s="149"/>
      <c r="Q39" s="123"/>
    </row>
    <row r="40" spans="1:17" ht="13.5" customHeight="1">
      <c r="A40" s="144"/>
      <c r="B40" s="145"/>
      <c r="C40" s="123"/>
      <c r="D40" s="149"/>
      <c r="E40" s="149"/>
      <c r="F40" s="149"/>
      <c r="G40" s="149"/>
      <c r="H40" s="149"/>
      <c r="I40" s="151"/>
      <c r="J40" s="63"/>
      <c r="K40" s="149"/>
      <c r="L40" s="149"/>
      <c r="M40" s="149"/>
      <c r="N40" s="156"/>
      <c r="O40" s="123"/>
      <c r="P40" s="149"/>
      <c r="Q40" s="123"/>
    </row>
    <row r="41" spans="1:17" ht="22.5" customHeight="1">
      <c r="A41" s="144"/>
      <c r="B41" s="145"/>
      <c r="C41" s="124"/>
      <c r="D41" s="150"/>
      <c r="E41" s="150"/>
      <c r="F41" s="150"/>
      <c r="G41" s="150"/>
      <c r="H41" s="150"/>
      <c r="I41" s="151"/>
      <c r="J41" s="63"/>
      <c r="K41" s="150"/>
      <c r="L41" s="150"/>
      <c r="M41" s="150"/>
      <c r="N41" s="157"/>
      <c r="O41" s="124"/>
      <c r="P41" s="150"/>
      <c r="Q41" s="124"/>
    </row>
    <row r="42" spans="1:17" ht="13.5" customHeight="1">
      <c r="A42" s="21"/>
      <c r="B42" s="22" t="s">
        <v>22</v>
      </c>
      <c r="C42" s="18" t="s">
        <v>9</v>
      </c>
      <c r="D42" s="6" t="s">
        <v>10</v>
      </c>
      <c r="E42" s="3" t="s">
        <v>11</v>
      </c>
      <c r="F42" s="5" t="s">
        <v>12</v>
      </c>
      <c r="G42" s="5" t="s">
        <v>13</v>
      </c>
      <c r="H42" s="5" t="s">
        <v>58</v>
      </c>
      <c r="I42" s="3" t="s">
        <v>14</v>
      </c>
      <c r="J42" s="3" t="s">
        <v>15</v>
      </c>
      <c r="K42" s="5" t="s">
        <v>67</v>
      </c>
      <c r="L42" s="5" t="s">
        <v>68</v>
      </c>
      <c r="M42" s="5" t="s">
        <v>69</v>
      </c>
      <c r="N42" s="19" t="s">
        <v>70</v>
      </c>
      <c r="O42" s="18" t="s">
        <v>1</v>
      </c>
      <c r="P42" s="5" t="s">
        <v>71</v>
      </c>
      <c r="Q42" s="5" t="s">
        <v>72</v>
      </c>
    </row>
    <row r="43" spans="1:17" ht="13.5" customHeight="1">
      <c r="A43" s="19">
        <v>1</v>
      </c>
      <c r="B43" s="22">
        <v>2</v>
      </c>
      <c r="C43" s="4">
        <v>3</v>
      </c>
      <c r="D43" s="3">
        <v>4</v>
      </c>
      <c r="E43" s="3">
        <v>5</v>
      </c>
      <c r="F43" s="3">
        <v>6</v>
      </c>
      <c r="G43" s="3">
        <v>7</v>
      </c>
      <c r="H43" s="3">
        <v>8</v>
      </c>
      <c r="I43" s="3">
        <v>9</v>
      </c>
      <c r="J43" s="3">
        <v>10</v>
      </c>
      <c r="K43" s="3">
        <v>11</v>
      </c>
      <c r="L43" s="3">
        <v>12</v>
      </c>
      <c r="M43" s="3">
        <v>13</v>
      </c>
      <c r="N43" s="20">
        <v>14</v>
      </c>
      <c r="O43" s="4">
        <v>15</v>
      </c>
      <c r="P43" s="3">
        <v>16</v>
      </c>
      <c r="Q43" s="3">
        <v>17</v>
      </c>
    </row>
    <row r="44" spans="1:17" ht="30" customHeight="1">
      <c r="A44" s="23" t="s">
        <v>79</v>
      </c>
      <c r="B44" s="146" t="s">
        <v>42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7"/>
    </row>
    <row r="45" spans="1:17" ht="15.75" customHeight="1">
      <c r="A45" s="24" t="s">
        <v>92</v>
      </c>
      <c r="B45" s="140" t="s">
        <v>43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1"/>
    </row>
    <row r="46" spans="1:17" ht="13.5" customHeight="1">
      <c r="A46" s="25" t="s">
        <v>80</v>
      </c>
      <c r="B46" s="142" t="s">
        <v>44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3"/>
    </row>
    <row r="47" spans="1:17" ht="12.75">
      <c r="A47" s="25" t="s">
        <v>81</v>
      </c>
      <c r="B47" s="142" t="s">
        <v>97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3"/>
    </row>
    <row r="48" spans="1:17" ht="13.5" customHeight="1">
      <c r="A48" s="24" t="s">
        <v>93</v>
      </c>
      <c r="B48" s="142" t="s">
        <v>148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3"/>
    </row>
    <row r="49" spans="1:17" ht="13.5" customHeight="1">
      <c r="A49" s="25" t="s">
        <v>82</v>
      </c>
      <c r="B49" s="140" t="s">
        <v>45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1"/>
    </row>
    <row r="50" spans="1:17" ht="12.75">
      <c r="A50" s="25" t="s">
        <v>83</v>
      </c>
      <c r="B50" s="142" t="s">
        <v>98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3"/>
    </row>
    <row r="51" spans="1:17" ht="12.75">
      <c r="A51" s="26" t="s">
        <v>94</v>
      </c>
      <c r="B51" s="140" t="s">
        <v>46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1"/>
    </row>
    <row r="52" spans="1:17" ht="13.5" customHeight="1">
      <c r="A52" s="25" t="s">
        <v>84</v>
      </c>
      <c r="B52" s="140" t="s">
        <v>99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1"/>
    </row>
    <row r="53" spans="1:17" ht="13.5" customHeight="1">
      <c r="A53" s="25" t="s">
        <v>85</v>
      </c>
      <c r="B53" s="140" t="s">
        <v>100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1"/>
    </row>
    <row r="54" spans="1:17" ht="13.5" customHeight="1">
      <c r="A54" s="25" t="s">
        <v>86</v>
      </c>
      <c r="B54" s="140" t="s">
        <v>101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1"/>
    </row>
    <row r="55" spans="1:17" ht="13.5" customHeight="1">
      <c r="A55" s="24" t="s">
        <v>95</v>
      </c>
      <c r="B55" s="140" t="s">
        <v>47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1"/>
    </row>
    <row r="56" spans="1:17" ht="13.5" customHeight="1">
      <c r="A56" s="25" t="s">
        <v>87</v>
      </c>
      <c r="B56" s="140" t="s">
        <v>48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1"/>
    </row>
    <row r="57" spans="1:17" ht="13.5" customHeight="1">
      <c r="A57" s="25" t="s">
        <v>88</v>
      </c>
      <c r="B57" s="140" t="s">
        <v>102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1"/>
    </row>
    <row r="58" spans="1:17" ht="13.5" customHeight="1">
      <c r="A58" s="24" t="s">
        <v>96</v>
      </c>
      <c r="B58" s="140" t="s">
        <v>103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1"/>
    </row>
    <row r="59" spans="1:17" ht="13.5" customHeight="1">
      <c r="A59" s="25" t="s">
        <v>89</v>
      </c>
      <c r="B59" s="158" t="s">
        <v>104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1"/>
    </row>
    <row r="60" spans="1:17" ht="24" customHeight="1">
      <c r="A60" s="25" t="s">
        <v>90</v>
      </c>
      <c r="B60" s="158" t="s">
        <v>105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1"/>
    </row>
    <row r="61" spans="1:17" ht="18" customHeight="1" thickBot="1">
      <c r="A61" s="27" t="s">
        <v>91</v>
      </c>
      <c r="B61" s="158" t="s">
        <v>106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1"/>
    </row>
    <row r="65" spans="1:13" ht="75" customHeight="1">
      <c r="A65" s="67" t="str">
        <f>CONCATENATE("Informacja z wykonania budżetów związków jednostek samorządu terytorialnego za  ",$D$104," ",$C$105," roku")</f>
        <v>Informacja z wykonania budżetów związków jednostek samorządu terytorialnego za  - 2021 roku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1:1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3.5" customHeight="1">
      <c r="B67" s="68" t="s">
        <v>5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9" spans="2:12" ht="13.5" customHeight="1">
      <c r="B69" s="137" t="s">
        <v>0</v>
      </c>
      <c r="C69" s="137"/>
      <c r="D69" s="137"/>
      <c r="E69" s="137"/>
      <c r="F69" s="71" t="s">
        <v>2</v>
      </c>
      <c r="G69" s="95" t="s">
        <v>142</v>
      </c>
      <c r="H69" s="108"/>
      <c r="I69" s="108"/>
      <c r="J69" s="108"/>
      <c r="K69" s="108"/>
      <c r="L69" s="96"/>
    </row>
    <row r="70" spans="2:12" ht="13.5" customHeight="1">
      <c r="B70" s="137"/>
      <c r="C70" s="137"/>
      <c r="D70" s="137"/>
      <c r="E70" s="137"/>
      <c r="F70" s="72"/>
      <c r="G70" s="63" t="s">
        <v>6</v>
      </c>
      <c r="H70" s="63" t="s">
        <v>74</v>
      </c>
      <c r="I70" s="63" t="s">
        <v>141</v>
      </c>
      <c r="J70" s="63" t="s">
        <v>76</v>
      </c>
      <c r="K70" s="63" t="s">
        <v>77</v>
      </c>
      <c r="L70" s="116" t="s">
        <v>147</v>
      </c>
    </row>
    <row r="71" spans="2:12" ht="13.5" customHeight="1">
      <c r="B71" s="137"/>
      <c r="C71" s="137"/>
      <c r="D71" s="137"/>
      <c r="E71" s="137"/>
      <c r="F71" s="72"/>
      <c r="G71" s="63"/>
      <c r="H71" s="63"/>
      <c r="I71" s="63"/>
      <c r="J71" s="63"/>
      <c r="K71" s="63"/>
      <c r="L71" s="117"/>
    </row>
    <row r="72" spans="2:12" ht="22.5" customHeight="1">
      <c r="B72" s="137"/>
      <c r="C72" s="137"/>
      <c r="D72" s="137"/>
      <c r="E72" s="137"/>
      <c r="F72" s="73"/>
      <c r="G72" s="63"/>
      <c r="H72" s="63"/>
      <c r="I72" s="63"/>
      <c r="J72" s="63"/>
      <c r="K72" s="63"/>
      <c r="L72" s="118"/>
    </row>
    <row r="73" spans="2:12" ht="13.5" customHeight="1">
      <c r="B73" s="63"/>
      <c r="C73" s="63"/>
      <c r="D73" s="63"/>
      <c r="E73" s="63"/>
      <c r="F73" s="3" t="s">
        <v>20</v>
      </c>
      <c r="G73" s="3" t="s">
        <v>16</v>
      </c>
      <c r="H73" s="3" t="s">
        <v>17</v>
      </c>
      <c r="I73" s="3" t="s">
        <v>18</v>
      </c>
      <c r="J73" s="3" t="s">
        <v>19</v>
      </c>
      <c r="K73" s="3" t="s">
        <v>132</v>
      </c>
      <c r="L73" s="44" t="s">
        <v>133</v>
      </c>
    </row>
    <row r="74" spans="2:12" ht="13.5" customHeight="1">
      <c r="B74" s="63">
        <v>1</v>
      </c>
      <c r="C74" s="63"/>
      <c r="D74" s="63"/>
      <c r="E74" s="63"/>
      <c r="F74" s="3">
        <v>2</v>
      </c>
      <c r="G74" s="3">
        <v>3</v>
      </c>
      <c r="H74" s="3">
        <v>4</v>
      </c>
      <c r="I74" s="3">
        <v>5</v>
      </c>
      <c r="J74" s="3">
        <v>6</v>
      </c>
      <c r="K74" s="3">
        <v>7</v>
      </c>
      <c r="L74" s="40">
        <v>8</v>
      </c>
    </row>
    <row r="75" spans="2:12" ht="33.75" customHeight="1">
      <c r="B75" s="130" t="s">
        <v>121</v>
      </c>
      <c r="C75" s="130"/>
      <c r="D75" s="130"/>
      <c r="E75" s="130"/>
      <c r="F75" s="128" t="s">
        <v>49</v>
      </c>
      <c r="G75" s="128"/>
      <c r="H75" s="128"/>
      <c r="I75" s="128"/>
      <c r="J75" s="128"/>
      <c r="K75" s="128"/>
      <c r="L75" s="128"/>
    </row>
    <row r="76" spans="2:12" ht="33.75" customHeight="1">
      <c r="B76" s="129" t="s">
        <v>122</v>
      </c>
      <c r="C76" s="129"/>
      <c r="D76" s="129"/>
      <c r="E76" s="129"/>
      <c r="F76" s="129" t="s">
        <v>50</v>
      </c>
      <c r="G76" s="129"/>
      <c r="H76" s="129"/>
      <c r="I76" s="129"/>
      <c r="J76" s="129"/>
      <c r="K76" s="129"/>
      <c r="L76" s="129"/>
    </row>
    <row r="77" spans="2:12" ht="33.75" customHeight="1">
      <c r="B77" s="130" t="s">
        <v>123</v>
      </c>
      <c r="C77" s="130"/>
      <c r="D77" s="130"/>
      <c r="E77" s="130"/>
      <c r="F77" s="130" t="s">
        <v>51</v>
      </c>
      <c r="G77" s="130"/>
      <c r="H77" s="130"/>
      <c r="I77" s="130"/>
      <c r="J77" s="130"/>
      <c r="K77" s="130"/>
      <c r="L77" s="130"/>
    </row>
    <row r="78" spans="2:12" ht="22.5" customHeight="1">
      <c r="B78" s="130" t="s">
        <v>124</v>
      </c>
      <c r="C78" s="130"/>
      <c r="D78" s="130"/>
      <c r="E78" s="130"/>
      <c r="F78" s="129" t="s">
        <v>128</v>
      </c>
      <c r="G78" s="129"/>
      <c r="H78" s="129"/>
      <c r="I78" s="129"/>
      <c r="J78" s="129"/>
      <c r="K78" s="129"/>
      <c r="L78" s="129"/>
    </row>
    <row r="79" spans="2:12" ht="33.75" customHeight="1">
      <c r="B79" s="129" t="s">
        <v>125</v>
      </c>
      <c r="C79" s="129"/>
      <c r="D79" s="129"/>
      <c r="E79" s="129"/>
      <c r="F79" s="130" t="s">
        <v>129</v>
      </c>
      <c r="G79" s="130"/>
      <c r="H79" s="130"/>
      <c r="I79" s="130"/>
      <c r="J79" s="130"/>
      <c r="K79" s="130"/>
      <c r="L79" s="130"/>
    </row>
    <row r="80" spans="2:12" ht="33.75" customHeight="1">
      <c r="B80" s="130" t="s">
        <v>126</v>
      </c>
      <c r="C80" s="130"/>
      <c r="D80" s="130"/>
      <c r="E80" s="130"/>
      <c r="F80" s="129" t="s">
        <v>130</v>
      </c>
      <c r="G80" s="129"/>
      <c r="H80" s="129"/>
      <c r="I80" s="129"/>
      <c r="J80" s="129"/>
      <c r="K80" s="129"/>
      <c r="L80" s="129"/>
    </row>
    <row r="81" spans="2:12" ht="22.5" customHeight="1">
      <c r="B81" s="87" t="s">
        <v>127</v>
      </c>
      <c r="C81" s="88"/>
      <c r="D81" s="88"/>
      <c r="E81" s="89"/>
      <c r="F81" s="130" t="s">
        <v>131</v>
      </c>
      <c r="G81" s="130"/>
      <c r="H81" s="130"/>
      <c r="I81" s="130"/>
      <c r="J81" s="130"/>
      <c r="K81" s="130"/>
      <c r="L81" s="130"/>
    </row>
    <row r="82" spans="1:12" ht="18.75" customHeight="1">
      <c r="A82" s="35"/>
      <c r="B82" s="36"/>
      <c r="C82" s="36"/>
      <c r="D82" s="36"/>
      <c r="E82" s="36"/>
      <c r="F82" s="127"/>
      <c r="G82" s="127"/>
      <c r="H82" s="127"/>
      <c r="I82" s="127"/>
      <c r="J82" s="127"/>
      <c r="K82" s="127"/>
      <c r="L82" s="35"/>
    </row>
    <row r="83" spans="3:11" ht="13.5" customHeight="1">
      <c r="C83" s="35"/>
      <c r="G83" s="35"/>
      <c r="H83" s="35"/>
      <c r="I83" s="35"/>
      <c r="J83" s="35"/>
      <c r="K83" s="35"/>
    </row>
    <row r="94" spans="1:13" ht="75" customHeight="1">
      <c r="A94" s="67" t="str">
        <f>CONCATENATE("Informacja z wykonania budżetów związków jednostek samorządu terytorialnego za ",$D$104," ",$C$105," roku")</f>
        <v>Informacja z wykonania budżetów związków jednostek samorządu terytorialnego za - 2021 roku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ht="13.5" customHeight="1">
      <c r="B95" s="9"/>
    </row>
    <row r="96" spans="2:11" ht="13.5" customHeight="1">
      <c r="B96" s="10"/>
      <c r="C96" s="95"/>
      <c r="D96" s="108"/>
      <c r="E96" s="108"/>
      <c r="F96" s="96"/>
      <c r="G96" s="95" t="s">
        <v>7</v>
      </c>
      <c r="H96" s="96"/>
      <c r="I96" s="95" t="s">
        <v>8</v>
      </c>
      <c r="J96" s="96"/>
      <c r="K96" s="10"/>
    </row>
    <row r="97" spans="2:11" ht="13.5" customHeight="1">
      <c r="B97" s="10"/>
      <c r="C97" s="14"/>
      <c r="D97" s="13"/>
      <c r="E97" s="13"/>
      <c r="F97" s="4"/>
      <c r="G97" s="95" t="s">
        <v>33</v>
      </c>
      <c r="H97" s="96"/>
      <c r="I97" s="95" t="s">
        <v>32</v>
      </c>
      <c r="J97" s="96"/>
      <c r="K97" s="10"/>
    </row>
    <row r="98" spans="2:11" ht="13.5" customHeight="1">
      <c r="B98" s="11"/>
      <c r="C98" s="87" t="s">
        <v>23</v>
      </c>
      <c r="D98" s="88"/>
      <c r="E98" s="88"/>
      <c r="F98" s="89"/>
      <c r="G98" s="131" t="s">
        <v>29</v>
      </c>
      <c r="H98" s="132"/>
      <c r="I98" s="132"/>
      <c r="J98" s="133"/>
      <c r="K98" s="12"/>
    </row>
    <row r="99" spans="2:11" ht="13.5" customHeight="1">
      <c r="B99" s="11"/>
      <c r="C99" s="90" t="s">
        <v>24</v>
      </c>
      <c r="D99" s="91"/>
      <c r="E99" s="91"/>
      <c r="F99" s="92"/>
      <c r="G99" s="134" t="s">
        <v>30</v>
      </c>
      <c r="H99" s="135"/>
      <c r="I99" s="135"/>
      <c r="J99" s="136"/>
      <c r="K99" s="12"/>
    </row>
    <row r="100" spans="2:11" ht="13.5" customHeight="1">
      <c r="B100" s="11"/>
      <c r="C100" s="87" t="s">
        <v>25</v>
      </c>
      <c r="D100" s="88"/>
      <c r="E100" s="88"/>
      <c r="F100" s="89"/>
      <c r="G100" s="131" t="s">
        <v>31</v>
      </c>
      <c r="H100" s="132"/>
      <c r="I100" s="132"/>
      <c r="J100" s="133"/>
      <c r="K100" s="12"/>
    </row>
    <row r="104" spans="2:4" ht="13.5" customHeight="1">
      <c r="B104" s="15" t="s">
        <v>26</v>
      </c>
      <c r="C104" s="15">
        <f>2</f>
        <v>2</v>
      </c>
      <c r="D104" s="15" t="str">
        <f>IF(C104="1","I Kwartał",IF(C104="2","II Kwartały",IF(C104="3","III Kwartały",IF(C104="4","IV Kwartały","-"))))</f>
        <v>-</v>
      </c>
    </row>
    <row r="105" spans="2:4" ht="13.5" customHeight="1">
      <c r="B105" s="15" t="s">
        <v>27</v>
      </c>
      <c r="C105" s="15">
        <f>2021</f>
        <v>2021</v>
      </c>
      <c r="D105" s="16"/>
    </row>
    <row r="106" spans="2:4" ht="13.5" customHeight="1">
      <c r="B106" s="15" t="s">
        <v>28</v>
      </c>
      <c r="C106" s="17" t="str">
        <f>"Aug 18 2021 12:00AM"</f>
        <v>Aug 18 2021 12:00AM</v>
      </c>
      <c r="D106" s="16"/>
    </row>
  </sheetData>
  <sheetProtection/>
  <mergeCells count="111">
    <mergeCell ref="B17:Q17"/>
    <mergeCell ref="B18:Q18"/>
    <mergeCell ref="B19:Q19"/>
    <mergeCell ref="B20:Q20"/>
    <mergeCell ref="O37:O41"/>
    <mergeCell ref="B55:Q55"/>
    <mergeCell ref="B53:Q53"/>
    <mergeCell ref="B54:Q54"/>
    <mergeCell ref="B50:Q50"/>
    <mergeCell ref="E37:E41"/>
    <mergeCell ref="B61:Q61"/>
    <mergeCell ref="B60:Q60"/>
    <mergeCell ref="B56:Q56"/>
    <mergeCell ref="B57:Q57"/>
    <mergeCell ref="B58:Q58"/>
    <mergeCell ref="B59:Q59"/>
    <mergeCell ref="O36:Q36"/>
    <mergeCell ref="C36:N36"/>
    <mergeCell ref="P37:P41"/>
    <mergeCell ref="D37:D41"/>
    <mergeCell ref="L37:L41"/>
    <mergeCell ref="M37:M41"/>
    <mergeCell ref="N37:N41"/>
    <mergeCell ref="C37:C41"/>
    <mergeCell ref="B52:Q52"/>
    <mergeCell ref="Q37:Q41"/>
    <mergeCell ref="H37:H41"/>
    <mergeCell ref="G37:G41"/>
    <mergeCell ref="F37:F41"/>
    <mergeCell ref="J37:J41"/>
    <mergeCell ref="K37:K41"/>
    <mergeCell ref="B48:Q48"/>
    <mergeCell ref="B49:Q49"/>
    <mergeCell ref="I37:I41"/>
    <mergeCell ref="A1:M1"/>
    <mergeCell ref="B51:Q51"/>
    <mergeCell ref="B46:Q46"/>
    <mergeCell ref="B47:Q47"/>
    <mergeCell ref="A32:M32"/>
    <mergeCell ref="A34:M34"/>
    <mergeCell ref="A36:A41"/>
    <mergeCell ref="B36:B41"/>
    <mergeCell ref="B44:Q44"/>
    <mergeCell ref="B45:Q45"/>
    <mergeCell ref="A3:M3"/>
    <mergeCell ref="B16:Q16"/>
    <mergeCell ref="A5:A10"/>
    <mergeCell ref="B5:B10"/>
    <mergeCell ref="B13:Q13"/>
    <mergeCell ref="B14:Q14"/>
    <mergeCell ref="B15:Q15"/>
    <mergeCell ref="D6:D10"/>
    <mergeCell ref="C6:C10"/>
    <mergeCell ref="E6:E10"/>
    <mergeCell ref="B67:M67"/>
    <mergeCell ref="G96:H96"/>
    <mergeCell ref="I96:J96"/>
    <mergeCell ref="B74:E74"/>
    <mergeCell ref="B73:E73"/>
    <mergeCell ref="B69:E72"/>
    <mergeCell ref="F69:F72"/>
    <mergeCell ref="G70:G72"/>
    <mergeCell ref="A94:M94"/>
    <mergeCell ref="F81:L81"/>
    <mergeCell ref="F77:L77"/>
    <mergeCell ref="F78:L78"/>
    <mergeCell ref="F79:L79"/>
    <mergeCell ref="F80:L80"/>
    <mergeCell ref="B75:E75"/>
    <mergeCell ref="B76:E76"/>
    <mergeCell ref="B77:E77"/>
    <mergeCell ref="B78:E78"/>
    <mergeCell ref="C96:F96"/>
    <mergeCell ref="C98:F98"/>
    <mergeCell ref="C99:F99"/>
    <mergeCell ref="C100:F100"/>
    <mergeCell ref="G100:J100"/>
    <mergeCell ref="G97:H97"/>
    <mergeCell ref="I97:J97"/>
    <mergeCell ref="G98:J98"/>
    <mergeCell ref="G99:J99"/>
    <mergeCell ref="B21:Q21"/>
    <mergeCell ref="B22:Q22"/>
    <mergeCell ref="B23:Q23"/>
    <mergeCell ref="F82:K82"/>
    <mergeCell ref="F75:L75"/>
    <mergeCell ref="F76:L76"/>
    <mergeCell ref="B79:E79"/>
    <mergeCell ref="B80:E80"/>
    <mergeCell ref="B81:E81"/>
    <mergeCell ref="A65:M65"/>
    <mergeCell ref="O5:Q5"/>
    <mergeCell ref="P6:P10"/>
    <mergeCell ref="O6:O10"/>
    <mergeCell ref="Q6:Q10"/>
    <mergeCell ref="F6:F10"/>
    <mergeCell ref="N6:N10"/>
    <mergeCell ref="G6:G10"/>
    <mergeCell ref="H6:H10"/>
    <mergeCell ref="I6:I10"/>
    <mergeCell ref="J6:J10"/>
    <mergeCell ref="C5:N5"/>
    <mergeCell ref="G69:L69"/>
    <mergeCell ref="K70:K72"/>
    <mergeCell ref="J70:J72"/>
    <mergeCell ref="I70:I72"/>
    <mergeCell ref="H70:H72"/>
    <mergeCell ref="L70:L72"/>
    <mergeCell ref="K6:K10"/>
    <mergeCell ref="L6:L10"/>
    <mergeCell ref="M6:M10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2016-08-26T11:07:04Z</cp:lastPrinted>
  <dcterms:created xsi:type="dcterms:W3CDTF">2001-05-17T08:58:03Z</dcterms:created>
  <dcterms:modified xsi:type="dcterms:W3CDTF">2021-08-18T11:36:18Z</dcterms:modified>
  <cp:category/>
  <cp:version/>
  <cp:contentType/>
  <cp:contentStatus/>
</cp:coreProperties>
</file>